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wopi.dropbox.com/wopi/files/oid_13148259233882042368/WOPIServiceId_TP_DROPBOX_PLUS/WOPIUserId_-/"/>
    </mc:Choice>
  </mc:AlternateContent>
  <xr:revisionPtr revIDLastSave="2" documentId="8_{BBCC9B1A-6EF0-4B44-A59A-3AB7B2BC7F30}" xr6:coauthVersionLast="47" xr6:coauthVersionMax="47" xr10:uidLastSave="{67EF492E-C4C0-4F03-9362-BA26ABEEF624}"/>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6" sheetId="88" r:id="rId88"/>
    <sheet name="Table 87" sheetId="89" r:id="rId89"/>
    <sheet name="Table 88" sheetId="90" r:id="rId90"/>
    <sheet name="Table 89" sheetId="91" r:id="rId91"/>
    <sheet name="Table 90" sheetId="92" r:id="rId92"/>
    <sheet name="Table 91" sheetId="93" r:id="rId93"/>
    <sheet name="Table 92" sheetId="94" r:id="rId94"/>
    <sheet name="Table 93" sheetId="95" r:id="rId95"/>
    <sheet name="Table 94" sheetId="96" r:id="rId96"/>
    <sheet name="Table 95" sheetId="97" r:id="rId97"/>
    <sheet name="Table 96" sheetId="98" r:id="rId98"/>
    <sheet name="Table 97" sheetId="99" r:id="rId99"/>
    <sheet name="Table 98" sheetId="100" r:id="rId100"/>
    <sheet name="Table 99" sheetId="101" r:id="rId101"/>
    <sheet name="Table 100" sheetId="102" r:id="rId102"/>
    <sheet name="Table 101" sheetId="103" r:id="rId103"/>
    <sheet name="Table 102" sheetId="104" r:id="rId104"/>
    <sheet name="Table 103" sheetId="105" r:id="rId105"/>
    <sheet name="Table 104" sheetId="106" r:id="rId106"/>
    <sheet name="Table 105" sheetId="107" r:id="rId107"/>
    <sheet name="Table 106" sheetId="108" r:id="rId108"/>
    <sheet name="Table 107" sheetId="109" r:id="rId109"/>
    <sheet name="Table 108" sheetId="110" r:id="rId110"/>
    <sheet name="Table 109" sheetId="111" r:id="rId111"/>
    <sheet name="Table 110" sheetId="112" r:id="rId112"/>
    <sheet name="Table 111" sheetId="113" r:id="rId113"/>
    <sheet name="Table 112" sheetId="114" r:id="rId114"/>
    <sheet name="Table 113" sheetId="115" r:id="rId115"/>
    <sheet name="Table 114" sheetId="116" r:id="rId116"/>
    <sheet name="Table 115" sheetId="117" r:id="rId117"/>
    <sheet name="Table 116" sheetId="118" r:id="rId118"/>
    <sheet name="Table 117" sheetId="119" r:id="rId119"/>
    <sheet name="Table 118" sheetId="120" r:id="rId120"/>
    <sheet name="Table 119" sheetId="121" r:id="rId121"/>
    <sheet name="Table 120" sheetId="122" r:id="rId122"/>
    <sheet name="Table 121" sheetId="123" r:id="rId123"/>
    <sheet name="Table 122" sheetId="124" r:id="rId124"/>
    <sheet name="Table 123" sheetId="125" r:id="rId125"/>
    <sheet name="Table 124" sheetId="126" r:id="rId126"/>
    <sheet name="Table 125" sheetId="127" r:id="rId127"/>
    <sheet name="Table 126" sheetId="128" r:id="rId128"/>
    <sheet name="Table 127" sheetId="129" r:id="rId129"/>
    <sheet name="Table 128" sheetId="130" r:id="rId130"/>
    <sheet name="Table 129" sheetId="131" r:id="rId131"/>
    <sheet name="Table 130" sheetId="132" r:id="rId132"/>
    <sheet name="Table 131" sheetId="133" r:id="rId133"/>
    <sheet name="Table 132" sheetId="134" r:id="rId134"/>
    <sheet name="Table 133" sheetId="135" r:id="rId1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6" i="81" l="1"/>
  <c r="T17" i="81"/>
  <c r="T15" i="81"/>
  <c r="B30" i="135"/>
  <c r="B18" i="134"/>
  <c r="B18" i="133"/>
  <c r="B18" i="132"/>
  <c r="B18" i="131"/>
  <c r="B18" i="130"/>
  <c r="B19" i="129"/>
  <c r="B19" i="128"/>
  <c r="B19" i="127"/>
  <c r="B19" i="126"/>
  <c r="B19" i="125"/>
  <c r="B19" i="124"/>
  <c r="B19" i="123"/>
  <c r="B19" i="122"/>
  <c r="B19" i="121"/>
  <c r="B19" i="120"/>
  <c r="B19" i="119"/>
  <c r="B17" i="118"/>
  <c r="B19" i="117"/>
  <c r="B19" i="116"/>
  <c r="B19" i="115"/>
  <c r="B19" i="114"/>
  <c r="B19" i="113"/>
  <c r="B19" i="112"/>
  <c r="B19" i="111"/>
  <c r="B19" i="110"/>
  <c r="B19" i="109"/>
  <c r="B19" i="108"/>
  <c r="B19" i="107"/>
  <c r="B19" i="106"/>
  <c r="B19" i="105"/>
  <c r="B18" i="104"/>
  <c r="B18" i="103"/>
  <c r="B18" i="102"/>
  <c r="B18" i="101"/>
  <c r="B18" i="100"/>
  <c r="B18" i="99"/>
  <c r="B18" i="98"/>
  <c r="B18" i="97"/>
  <c r="B18" i="96"/>
  <c r="B18" i="95"/>
  <c r="B18" i="94"/>
  <c r="B18" i="93"/>
  <c r="B18" i="92"/>
  <c r="B18" i="91"/>
  <c r="B18" i="90"/>
  <c r="B18" i="89"/>
  <c r="B19" i="88"/>
  <c r="B20" i="87"/>
  <c r="B19" i="86"/>
  <c r="B29" i="85"/>
  <c r="B27" i="84"/>
  <c r="B19" i="83"/>
  <c r="B19" i="82"/>
  <c r="B19" i="81"/>
  <c r="B18" i="80"/>
  <c r="B18" i="79"/>
  <c r="B18" i="78"/>
  <c r="B18" i="77"/>
  <c r="B18" i="76"/>
  <c r="B26" i="75"/>
  <c r="B18" i="74"/>
  <c r="B18" i="73"/>
  <c r="B17" i="72"/>
  <c r="B16" i="71"/>
  <c r="B26" i="70"/>
  <c r="B18" i="69"/>
  <c r="B19" i="68"/>
  <c r="B19" i="67"/>
  <c r="B19" i="66"/>
  <c r="B19" i="65"/>
  <c r="B19" i="64"/>
  <c r="B19" i="63"/>
  <c r="B19" i="62"/>
  <c r="B19" i="61"/>
  <c r="B19" i="60"/>
  <c r="B16" i="59"/>
  <c r="B16" i="58"/>
  <c r="B16" i="57"/>
  <c r="B16" i="56"/>
  <c r="B16" i="55"/>
  <c r="B16" i="54"/>
  <c r="B16" i="53"/>
  <c r="B16" i="52"/>
  <c r="B26" i="51"/>
  <c r="B22" i="50"/>
  <c r="B17" i="49"/>
  <c r="B17" i="48"/>
  <c r="B17" i="47"/>
  <c r="B17" i="46"/>
  <c r="B17" i="45"/>
  <c r="B17" i="44"/>
  <c r="B17" i="43"/>
  <c r="B17" i="42"/>
  <c r="B17" i="41"/>
  <c r="B17" i="40"/>
  <c r="B17" i="39"/>
  <c r="B17" i="38"/>
  <c r="B17" i="37"/>
  <c r="B17" i="36"/>
  <c r="B17" i="35"/>
  <c r="B19" i="34"/>
  <c r="B19" i="33"/>
  <c r="B19" i="32"/>
  <c r="B19" i="31"/>
  <c r="B19" i="30"/>
  <c r="B19" i="29"/>
  <c r="B19" i="28"/>
  <c r="B18" i="27"/>
  <c r="B18" i="26"/>
  <c r="B18" i="25"/>
  <c r="B18" i="24"/>
  <c r="B18" i="23"/>
  <c r="B18" i="22"/>
  <c r="B16" i="21"/>
  <c r="B26" i="20"/>
  <c r="B32" i="19"/>
  <c r="B24" i="18"/>
  <c r="B23" i="17"/>
  <c r="B21" i="16"/>
  <c r="B24" i="15"/>
  <c r="B21" i="14"/>
  <c r="B21" i="13"/>
  <c r="B21" i="12"/>
  <c r="B21" i="11"/>
  <c r="B21" i="10"/>
  <c r="B21" i="9"/>
  <c r="B21" i="8"/>
  <c r="B21" i="7"/>
  <c r="B21" i="6"/>
  <c r="B21" i="5"/>
  <c r="B21" i="4"/>
  <c r="E140" i="2"/>
  <c r="D140" i="2"/>
  <c r="E139" i="2"/>
  <c r="D139" i="2"/>
  <c r="E138" i="2"/>
  <c r="D138" i="2"/>
  <c r="E137" i="2"/>
  <c r="D137" i="2"/>
  <c r="E136" i="2"/>
  <c r="D136" i="2"/>
  <c r="D135" i="2"/>
  <c r="E134" i="2"/>
  <c r="D134" i="2"/>
  <c r="E133" i="2"/>
  <c r="D133" i="2"/>
  <c r="E132" i="2"/>
  <c r="D132" i="2"/>
  <c r="E131" i="2"/>
  <c r="D131" i="2"/>
  <c r="E130" i="2"/>
  <c r="D130" i="2"/>
  <c r="E129" i="2"/>
  <c r="D129" i="2"/>
  <c r="E128" i="2"/>
  <c r="D128" i="2"/>
  <c r="E127" i="2"/>
  <c r="D127" i="2"/>
  <c r="E126" i="2"/>
  <c r="D126" i="2"/>
  <c r="E125" i="2"/>
  <c r="D125"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D33" i="2"/>
  <c r="E32" i="2"/>
  <c r="D32" i="2"/>
  <c r="E31" i="2"/>
  <c r="D31" i="2"/>
  <c r="E30" i="2"/>
  <c r="D30" i="2"/>
  <c r="E29" i="2"/>
  <c r="D29" i="2"/>
  <c r="E28" i="2"/>
  <c r="D28"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<sst xmlns="http://schemas.openxmlformats.org/spreadsheetml/2006/main" count="10123" uniqueCount="483">
  <si>
    <t>Public First Poll for CIFF Ireland</t>
  </si>
  <si>
    <t>Fieldwork:</t>
  </si>
  <si>
    <t>22nd Aug - 11th Sep 2025</t>
  </si>
  <si>
    <t xml:space="preserve">Interview Method: </t>
  </si>
  <si>
    <t>Online Survey</t>
  </si>
  <si>
    <t>Population represented: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</si>
  <si>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</si>
  <si>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</si>
  <si>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</si>
  <si>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</si>
  <si>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</si>
  <si>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</si>
  <si>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</si>
  <si>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</si>
  <si>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</si>
  <si>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</si>
  <si>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</si>
  <si>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</si>
  <si>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</si>
  <si>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</si>
  <si>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</si>
  <si>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</si>
  <si>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</si>
  <si>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</si>
  <si>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</si>
  <si>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Graduate</t>
  </si>
  <si>
    <t>NonGraduate</t>
  </si>
  <si>
    <t>Left</t>
  </si>
  <si>
    <t>Center</t>
  </si>
  <si>
    <t>Right</t>
  </si>
  <si>
    <t>Yes</t>
  </si>
  <si>
    <t>No</t>
  </si>
  <si>
    <t>High</t>
  </si>
  <si>
    <t>Medium</t>
  </si>
  <si>
    <t>Low</t>
  </si>
  <si>
    <t>Fianna Fail</t>
  </si>
  <si>
    <t>Fine Gael</t>
  </si>
  <si>
    <t>Green</t>
  </si>
  <si>
    <t>Independent Ireland</t>
  </si>
  <si>
    <t>Labour</t>
  </si>
  <si>
    <t>Sinn Fein</t>
  </si>
  <si>
    <t>Social Democrats</t>
  </si>
  <si>
    <t>Another party</t>
  </si>
  <si>
    <t>Did not vote</t>
  </si>
  <si>
    <t>Not able to vote</t>
  </si>
  <si>
    <t>Would not vote</t>
  </si>
  <si>
    <t>Less than €45,000</t>
  </si>
  <si>
    <t>€45,000 or more</t>
  </si>
  <si>
    <t>Gender</t>
  </si>
  <si>
    <t>Age</t>
  </si>
  <si>
    <t>Education</t>
  </si>
  <si>
    <t>Political orientation</t>
  </si>
  <si>
    <t>Social engagement</t>
  </si>
  <si>
    <t>Trust in government</t>
  </si>
  <si>
    <t>Trust in charities</t>
  </si>
  <si>
    <t>Trust in journalists</t>
  </si>
  <si>
    <t>Traveled to developing country</t>
  </si>
  <si>
    <t>2024</t>
  </si>
  <si>
    <t>VI</t>
  </si>
  <si>
    <t>Income buckets</t>
  </si>
  <si>
    <t xml:space="preserve"> Politicians only look out for themselves</t>
  </si>
  <si>
    <t xml:space="preserve"> Most political discussions are just talk with no real action</t>
  </si>
  <si>
    <t xml:space="preserve"> It doesn't matter what the public thinks because politicians will do what they want anyway</t>
  </si>
  <si>
    <t xml:space="preserve"> Everyone just votes for who their friends vote for</t>
  </si>
  <si>
    <t xml:space="preserve"> I would one day be interested in going into politics</t>
  </si>
  <si>
    <t xml:space="preserve"> If you're paying attention, select 'Slightly disagree'</t>
  </si>
  <si>
    <t xml:space="preserve"> If Ireland's Government disappeared tomorrow it would not really impact my life</t>
  </si>
  <si>
    <t xml:space="preserve"> It is silly not to vote in elections</t>
  </si>
  <si>
    <t xml:space="preserve"> If I am dissatisfied with the Government, it is within my power to change it</t>
  </si>
  <si>
    <t xml:space="preserve"> I feel well represented by at least one political party</t>
  </si>
  <si>
    <t>Strongly Disagree</t>
  </si>
  <si>
    <t>Disagree</t>
  </si>
  <si>
    <t>Slightly disagree</t>
  </si>
  <si>
    <t>Neither agree nor disagree</t>
  </si>
  <si>
    <t>Slightly agree</t>
  </si>
  <si>
    <t>Agree</t>
  </si>
  <si>
    <t>Strongly Agree</t>
  </si>
  <si>
    <t>Don’t know</t>
  </si>
  <si>
    <t>Grid Summary: Please indicate your level of agreement with each of the following statements.</t>
  </si>
  <si>
    <t>Fieldwork: 22nd Aug - 11th Sep 2025</t>
  </si>
  <si>
    <t>Data weighted by interlocking age &amp; gender, region and social grade to Nationally Representative Proportions</t>
  </si>
  <si>
    <t>BASE: All Respondents</t>
  </si>
  <si>
    <t>Please indicate your level of agreement with each of the following statements.: Politicians only look out for themselves</t>
  </si>
  <si>
    <t>Please indicate your level of agreement with each of the following statements.: Most political discussions are just talk with no real action</t>
  </si>
  <si>
    <t>Please indicate your level of agreement with each of the following statements.: It doesn't matter what the public thinks because politicians will do what they want anyway</t>
  </si>
  <si>
    <t>Please indicate your level of agreement with each of the following statements.: Everyone just votes for who their friends vote for</t>
  </si>
  <si>
    <t>Please indicate your level of agreement with each of the following statements.: I would one day be interested in going into politics</t>
  </si>
  <si>
    <t>Please indicate your level of agreement with each of the following statements.: If you're paying attention, select 'Slightly disagree'</t>
  </si>
  <si>
    <t>Please indicate your level of agreement with each of the following statements.: If Ireland's Government disappeared tomorrow it would not really impact my life</t>
  </si>
  <si>
    <t>Please indicate your level of agreement with each of the following statements.: It is silly not to vote in elections</t>
  </si>
  <si>
    <t>Please indicate your level of agreement with each of the following statements.: If I am dissatisfied with the Government, it is within my power to change it</t>
  </si>
  <si>
    <t>Please indicate your level of agreement with each of the following statements.: I feel well represented by at least one political party</t>
  </si>
  <si>
    <t>The party’s position on healthcare</t>
  </si>
  <si>
    <t>The party’s position on the economy</t>
  </si>
  <si>
    <t>The party’s position on immigration</t>
  </si>
  <si>
    <t>The party’s position on education</t>
  </si>
  <si>
    <t>The party’s position on climate change</t>
  </si>
  <si>
    <t>The leader of the party</t>
  </si>
  <si>
    <t>Whether they prevent a party I don’t like from getting elected</t>
  </si>
  <si>
    <t>The party’s position on national defence</t>
  </si>
  <si>
    <t>The party’s position on international aid</t>
  </si>
  <si>
    <t>Other [please specify]</t>
  </si>
  <si>
    <t>When deciding who to vote for, which of the following is most important to you, if any.  Select up to three of the following.</t>
  </si>
  <si>
    <t>1 - very right wing</t>
  </si>
  <si>
    <t>2</t>
  </si>
  <si>
    <t>3</t>
  </si>
  <si>
    <t>4 - moderate or centrist</t>
  </si>
  <si>
    <t>5</t>
  </si>
  <si>
    <t>6</t>
  </si>
  <si>
    <t>7 - very left wing</t>
  </si>
  <si>
    <t>Prefer not to say</t>
  </si>
  <si>
    <t xml:space="preserve"> Some people talk of their views as being “left-wing” or “right-wing”. Using the scale below, how would you describe your own political views? Answer using the 1-7 scale below, with 1 being “very right wing” and 7 being “very left wing”.</t>
  </si>
  <si>
    <t>Another party (please specify)</t>
  </si>
  <si>
    <t>I did not / could not vote</t>
  </si>
  <si>
    <t xml:space="preserve"> Which party did you vote for in the most recent general election that took place in 2024?</t>
  </si>
  <si>
    <t>I would not vote</t>
  </si>
  <si>
    <t>I am not able to vote</t>
  </si>
  <si>
    <t xml:space="preserve"> And if a general election was called tomorrow, what party would you vote for?</t>
  </si>
  <si>
    <t>Cost of living</t>
  </si>
  <si>
    <t>Availability of housing</t>
  </si>
  <si>
    <t>Quality of the country’s healthcare system</t>
  </si>
  <si>
    <t>Levels of immigration</t>
  </si>
  <si>
    <t>Quality of housing</t>
  </si>
  <si>
    <t>State of the economy</t>
  </si>
  <si>
    <t>Levels of crime</t>
  </si>
  <si>
    <t>Levels of poverty in our country</t>
  </si>
  <si>
    <t>Climate change (e.g. global warming)</t>
  </si>
  <si>
    <t>Levels of taxation</t>
  </si>
  <si>
    <t>Number of people out of work/receiving social security payments</t>
  </si>
  <si>
    <t>Access to good pensions</t>
  </si>
  <si>
    <t>Quality or cost of public transport</t>
  </si>
  <si>
    <t>Our relationship with the European Union</t>
  </si>
  <si>
    <t>Quality of and access to schools and universities</t>
  </si>
  <si>
    <t>Levels of poverty in other countries</t>
  </si>
  <si>
    <t>Threat of terrorism</t>
  </si>
  <si>
    <t>Defence</t>
  </si>
  <si>
    <t>None of the above</t>
  </si>
  <si>
    <t>Which do you think are the most important issues facing the country at this time? Please select up to three.</t>
  </si>
  <si>
    <t>War and conflict</t>
  </si>
  <si>
    <t>Levels of immigration / number of refugees</t>
  </si>
  <si>
    <t>Poverty</t>
  </si>
  <si>
    <t>Hunger/famine</t>
  </si>
  <si>
    <t>Human rights abuses</t>
  </si>
  <si>
    <t>Access to quality healthcare</t>
  </si>
  <si>
    <t>Access to quality housing</t>
  </si>
  <si>
    <t>Global Health / Pandemics</t>
  </si>
  <si>
    <t>Access to quality education</t>
  </si>
  <si>
    <t>Gender equality</t>
  </si>
  <si>
    <t>Biodiversity</t>
  </si>
  <si>
    <t>Which do you think are the most important issues facing the world at this time? Please select all that apply.</t>
  </si>
  <si>
    <t>I would support higher taxes if it meant improved public services</t>
  </si>
  <si>
    <t>I would NOT support higher taxes, even if it meant improved public services</t>
  </si>
  <si>
    <t xml:space="preserve"> Which of the following comes closest to your view?</t>
  </si>
  <si>
    <t xml:space="preserve"> I am increasingly feeling MORE connected to people around me|I am increasingly feeling LESS connected to people around me</t>
  </si>
  <si>
    <t xml:space="preserve"> The world is becoming a safer place|The world is becoming a more dangerous place</t>
  </si>
  <si>
    <t xml:space="preserve"> The standard of living for the average person in our country is INCREASING|The standard of living for the average person in our country is DECREASING </t>
  </si>
  <si>
    <t xml:space="preserve"> The gap between rich and poor in this country is GROWING|The gap between rich and poor in this country is DECREASING</t>
  </si>
  <si>
    <t xml:space="preserve"> The gap between the rich and the poor globally is GROWING|The gap between the rich and poor globally is DECREASING</t>
  </si>
  <si>
    <t>-2</t>
  </si>
  <si>
    <t>-1</t>
  </si>
  <si>
    <t>0</t>
  </si>
  <si>
    <t>1</t>
  </si>
  <si>
    <t>Grid Summary: Which of the following comes closest to your view?</t>
  </si>
  <si>
    <t>Which of the following comes closest to your view?: I am increasingly feeling MORE connected to people around me|I am increasingly feeling LESS connected to people around me</t>
  </si>
  <si>
    <t>Which of the following comes closest to your view?: The world is becoming a safer place|The world is becoming a more dangerous place</t>
  </si>
  <si>
    <t xml:space="preserve">Which of the following comes closest to your view?: The standard of living for the average person in our country is INCREASING|The standard of living for the average person in our country is DECREASING </t>
  </si>
  <si>
    <t>Which of the following comes closest to your view?: The gap between rich and poor in this country is GROWING|The gap between rich and poor in this country is DECREASING</t>
  </si>
  <si>
    <t>Which of the following comes closest to your view?: The gap between the rich and the poor globally is GROWING|The gap between the rich and poor globally is DECREASING</t>
  </si>
  <si>
    <t xml:space="preserve"> Government should redistribute income from those who are wealthy to those who are poorer</t>
  </si>
  <si>
    <t xml:space="preserve"> Ordinary people get their fair share of the country’s wealth</t>
  </si>
  <si>
    <t xml:space="preserve"> People in our country generally have more than they need to get by</t>
  </si>
  <si>
    <t xml:space="preserve"> I am proud of my country</t>
  </si>
  <si>
    <t>Strongly agree</t>
  </si>
  <si>
    <t>Somewhat agree</t>
  </si>
  <si>
    <t>Somewhat disagree</t>
  </si>
  <si>
    <t>Strongly disagree</t>
  </si>
  <si>
    <t>Grid Summary: To what extent do you agree or disagree with the following?</t>
  </si>
  <si>
    <t>To what extent do you agree or disagree with the following?: Government should redistribute income from those who are wealthy to those who are poorer</t>
  </si>
  <si>
    <t>To what extent do you agree or disagree with the following?: Ordinary people get their fair share of the country’s wealth</t>
  </si>
  <si>
    <t>To what extent do you agree or disagree with the following?: People in our country generally have more than they need to get by</t>
  </si>
  <si>
    <t>To what extent do you agree or disagree with the following?: I am proud of my country</t>
  </si>
  <si>
    <t xml:space="preserve"> To what extent do you agree or disagree with the following? “I trust my government to spend the national budget in a way that is in my best interest."</t>
  </si>
  <si>
    <t>BASE: Question randomly assigned to respondents</t>
  </si>
  <si>
    <t xml:space="preserve"> To what extent do you agree or disagree with the following? “I trust my government to spend the national budget in a way that is in the best interest of the country."</t>
  </si>
  <si>
    <t xml:space="preserve"> National government</t>
  </si>
  <si>
    <t xml:space="preserve"> European Commission</t>
  </si>
  <si>
    <t xml:space="preserve"> International financial institutions (e.g. the World Bank, IMF)</t>
  </si>
  <si>
    <t xml:space="preserve"> Private sector finance organisations (e.g. banks, hedge funds)</t>
  </si>
  <si>
    <t xml:space="preserve"> United Nations</t>
  </si>
  <si>
    <t xml:space="preserve"> International charities (e.g. Red Cross, Save the Children, etc.)</t>
  </si>
  <si>
    <t xml:space="preserve"> Local government</t>
  </si>
  <si>
    <t xml:space="preserve"> Police and law enforcement</t>
  </si>
  <si>
    <t xml:space="preserve"> Universities in your country</t>
  </si>
  <si>
    <t xml:space="preserve"> Scientists</t>
  </si>
  <si>
    <t xml:space="preserve"> Influencers</t>
  </si>
  <si>
    <t xml:space="preserve"> Journalists</t>
  </si>
  <si>
    <t xml:space="preserve"> Political activists</t>
  </si>
  <si>
    <t>Trust a lot</t>
  </si>
  <si>
    <t>Trust a little</t>
  </si>
  <si>
    <t>Do not trust at all</t>
  </si>
  <si>
    <t>Grid Summary: How much do you trust or not trust the following people and institutions?</t>
  </si>
  <si>
    <t>How much do you trust or not trust the following people and institutions?: National government</t>
  </si>
  <si>
    <t>How much do you trust or not trust the following people and institutions?: European Commission</t>
  </si>
  <si>
    <t>How much do you trust or not trust the following people and institutions?: International financial institutions (e.g. the World Bank, IMF)</t>
  </si>
  <si>
    <t>How much do you trust or not trust the following people and institutions?: Private sector finance organisations (e.g. banks, hedge funds)</t>
  </si>
  <si>
    <t>How much do you trust or not trust the following people and institutions?: United Nations</t>
  </si>
  <si>
    <t>How much do you trust or not trust the following people and institutions?: International charities (e.g. Red Cross, Save the Children, etc.)</t>
  </si>
  <si>
    <t>How much do you trust or not trust the following people and institutions?: Local government</t>
  </si>
  <si>
    <t>How much do you trust or not trust the following people and institutions?: Police and law enforcement</t>
  </si>
  <si>
    <t>How much do you trust or not trust the following people and institutions?: Universities in your country</t>
  </si>
  <si>
    <t>How much do you trust or not trust the following people and institutions?: Scientists</t>
  </si>
  <si>
    <t>How much do you trust or not trust the following people and institutions?: Influencers</t>
  </si>
  <si>
    <t>How much do you trust or not trust the following people and institutions?: Journalists</t>
  </si>
  <si>
    <t>How much do you trust or not trust the following people and institutions?: Political activists</t>
  </si>
  <si>
    <t>How much do you trust or not trust the following people and institutions?: People in your community</t>
  </si>
  <si>
    <t>Multiple times a day</t>
  </si>
  <si>
    <t>Every day</t>
  </si>
  <si>
    <t>Several times a week</t>
  </si>
  <si>
    <t>Weekly</t>
  </si>
  <si>
    <t>Several times a month</t>
  </si>
  <si>
    <t>Monthly</t>
  </si>
  <si>
    <t>Less often</t>
  </si>
  <si>
    <t>Never</t>
  </si>
  <si>
    <t xml:space="preserve"> How often do you read, watch, or consume the news?</t>
  </si>
  <si>
    <t>Television news</t>
  </si>
  <si>
    <t>Radio news</t>
  </si>
  <si>
    <t>Online newspapers or magazines</t>
  </si>
  <si>
    <t>Facebook</t>
  </si>
  <si>
    <t>Tiktok</t>
  </si>
  <si>
    <t>Physical newspapers or magazines</t>
  </si>
  <si>
    <t>Instagram</t>
  </si>
  <si>
    <t>Whatsapp</t>
  </si>
  <si>
    <t>X (formerly Twitter)</t>
  </si>
  <si>
    <t>Reddit</t>
  </si>
  <si>
    <t>N/A - I don’t consume the news</t>
  </si>
  <si>
    <t>Other (Please specify)</t>
  </si>
  <si>
    <t>And which of the following are the main ways you tend to receive the news? Select up to three of the following</t>
  </si>
  <si>
    <t xml:space="preserve"> United Nations (UN)</t>
  </si>
  <si>
    <t xml:space="preserve"> World Bank</t>
  </si>
  <si>
    <t xml:space="preserve"> International Monetary Fund (IMF)</t>
  </si>
  <si>
    <t xml:space="preserve"> Irish Aid</t>
  </si>
  <si>
    <t xml:space="preserve"> Concern Worldwide</t>
  </si>
  <si>
    <t xml:space="preserve"> Trócaire</t>
  </si>
  <si>
    <t xml:space="preserve"> European Union (EU) </t>
  </si>
  <si>
    <t>I had heard of it, and I could explain what it does</t>
  </si>
  <si>
    <t>I had heard of it, but I could NOT explain what it does</t>
  </si>
  <si>
    <t>I had not heard of this</t>
  </si>
  <si>
    <t>Grid Summary: Before taking this survey, were you aware of the following?</t>
  </si>
  <si>
    <t>Before taking this survey, were you aware of the following?: United Nations (UN)</t>
  </si>
  <si>
    <t>Before taking this survey, were you aware of the following?: World Bank</t>
  </si>
  <si>
    <t>Before taking this survey, were you aware of the following?: International Monetary Fund (IMF)</t>
  </si>
  <si>
    <t>Before taking this survey, were you aware of the following?: Irish Aid</t>
  </si>
  <si>
    <t>Before taking this survey, were you aware of the following?: Concern Worldwide</t>
  </si>
  <si>
    <t>Before taking this survey, were you aware of the following?: Trócaire</t>
  </si>
  <si>
    <t xml:space="preserve">Before taking this survey, were you aware of the following?: European Union (EU) </t>
  </si>
  <si>
    <t xml:space="preserve"> European Union (EU)</t>
  </si>
  <si>
    <t>Very positive</t>
  </si>
  <si>
    <t>Somewhat positive</t>
  </si>
  <si>
    <t>Neutral</t>
  </si>
  <si>
    <t>Somewhat negative</t>
  </si>
  <si>
    <t>Very negative</t>
  </si>
  <si>
    <t>Grid Summary: You said you had heard of the below institutions. How positive or negative an impression would you say you have of these?  </t>
  </si>
  <si>
    <t>You said you had heard of the below institutions. How positive or negative an impression would you say you have of these?  : United Nations (UN)</t>
  </si>
  <si>
    <t>You said you had heard of the below institutions. How positive or negative an impression would you say you have of these?  : World Bank</t>
  </si>
  <si>
    <t>You said you had heard of the below institutions. How positive or negative an impression would you say you have of these?  : International Monetary Fund (IMF)</t>
  </si>
  <si>
    <t>You said you had heard of the below institutions. How positive or negative an impression would you say you have of these?  : Irish Aid</t>
  </si>
  <si>
    <t>You said you had heard of the below institutions. How positive or negative an impression would you say you have of these?  : Concern Worldwide</t>
  </si>
  <si>
    <t>You said you had heard of the below institutions. How positive or negative an impression would you say you have of these?  : Trócaire</t>
  </si>
  <si>
    <t>You said you had heard of the below institutions. How positive or negative an impression would you say you have of these?  : European Union (EU)</t>
  </si>
  <si>
    <t xml:space="preserve"> To what extent do you agree or disagree with the following? People in other countries have similar hopes and dreams as people in my country</t>
  </si>
  <si>
    <t>Very important</t>
  </si>
  <si>
    <t>Somewhat important</t>
  </si>
  <si>
    <t>Not very important</t>
  </si>
  <si>
    <t>Not at all important</t>
  </si>
  <si>
    <t xml:space="preserve"> How important do you think it is that other countries have a positive view of your own country?</t>
  </si>
  <si>
    <t>Calling out other countries for human rights abuses</t>
  </si>
  <si>
    <t>Standing up for our national values when they are threatened</t>
  </si>
  <si>
    <t>Helping other countries when they suffer from a disaster</t>
  </si>
  <si>
    <t>Supporting development programmes (e.g. building schools or hospitals, or funding vaccine programmes) in other countries</t>
  </si>
  <si>
    <t>Standing up for our economic interests more loudly</t>
  </si>
  <si>
    <t>Reducing our carbon emissions to help reduce our impact on the climate</t>
  </si>
  <si>
    <t>Increasing the amount of renewable energy projects we have</t>
  </si>
  <si>
    <t>Supporting our allies whenever they need it (e.g. providing military or financial support)</t>
  </si>
  <si>
    <t>Setting ambitious targets for carbon emission reduction in the future</t>
  </si>
  <si>
    <t>Helping to defend other countries from invasion</t>
  </si>
  <si>
    <t>Investing more in our armed forces</t>
  </si>
  <si>
    <t>In your view, which, if any, of the following would increase the respect other countries have for Ireland on the world stage? Select all that apply.</t>
  </si>
  <si>
    <t>My country should prioritize protecting its own economic interests, even if this has negative impacts on other countries</t>
  </si>
  <si>
    <t>My country should NOT prioritize protecting its own economic interests, if this would have negative impacts on other countries</t>
  </si>
  <si>
    <t>We should co-operate with as many countries as possible to solve global challenges, even if this means acting against our national interests</t>
  </si>
  <si>
    <t>We should co-operate with our closest allies to solve global challenges, even if this means acting against our national interests</t>
  </si>
  <si>
    <t>We should NOT co-operate with other countries to solve global challenges when this means acting against our national interests</t>
  </si>
  <si>
    <t xml:space="preserve"> In your view, how important or unimportant do you think it is for the government to reduce poverty in other countries?</t>
  </si>
  <si>
    <t>One of the biggest issues in the rest of the world</t>
  </si>
  <si>
    <t>A big issue in the rest of the world</t>
  </si>
  <si>
    <t>Somewhat of an issue in the rest of the world</t>
  </si>
  <si>
    <t>Not an issue at all in the rest of the world</t>
  </si>
  <si>
    <t xml:space="preserve"> And regardless of whether or not you think the government should address it, how big of an issue do you think poverty is in the rest of the world?</t>
  </si>
  <si>
    <t>Helping to reduce poverty</t>
  </si>
  <si>
    <t>Promoting basic human rights</t>
  </si>
  <si>
    <t>Helping all people access basic services (e.g. education, healthcare)</t>
  </si>
  <si>
    <t>Supporting peace and security</t>
  </si>
  <si>
    <t>Helping them recover after a disaster</t>
  </si>
  <si>
    <t>Helping to support job creation and economic growth</t>
  </si>
  <si>
    <t>Protecting our economic interests</t>
  </si>
  <si>
    <t>Promoting the spread of democracy</t>
  </si>
  <si>
    <t>Providing opportunities for businesses from your country</t>
  </si>
  <si>
    <t>Helping them to reduce carbon emissions</t>
  </si>
  <si>
    <t>Promoting gender equality</t>
  </si>
  <si>
    <t>Thinking about how your country engages with developing countries, which do you think the government should prioritize? Select up to three.</t>
  </si>
  <si>
    <t xml:space="preserve"> We should take care of our own people before we take care of people from other countries|We should take care of our own people at the same time as taking care of people in other countries</t>
  </si>
  <si>
    <t xml:space="preserve"> We have to focus on fixing issues in our own country before we can start thinking about helping people in other countries|We should help people in other countries at the same time as fixing issues in our own country</t>
  </si>
  <si>
    <t xml:space="preserve"> Our country has a responsibility to help people in other countries when they are in need|Our country does not have a responsibility to help people in other countries when they are in need</t>
  </si>
  <si>
    <t xml:space="preserve"> Countries should work together to solve global problems, such as climate change or global poverty, at the same time as solving national problems|Countries should focus on solving their own national problems before working together to solve global problems</t>
  </si>
  <si>
    <t>Which of the following comes closest to your view?: We should take care of our own people before we take care of people from other countries|We should take care of our own people at the same time as taking care of people in other countries</t>
  </si>
  <si>
    <t>Which of the following comes closest to your view?: We have to focus on fixing issues in our own country before we can start thinking about helping people in other countries|We should help people in other countries at the same time as fixing issues in our own country</t>
  </si>
  <si>
    <t>Which of the following comes closest to your view?: Our country has a responsibility to help people in other countries when they are in need|Our country does not have a responsibility to help people in other countries when they are in need</t>
  </si>
  <si>
    <t>Which of the following comes closest to your view?: Countries should work together to solve global problems, such as climate change or global poverty, at the same time as solving national problems|Countries should focus on solving their own national problems before working together to solve global problems</t>
  </si>
  <si>
    <t>Strongly support</t>
  </si>
  <si>
    <t>Somewhat support</t>
  </si>
  <si>
    <t>Neither support nor oppose</t>
  </si>
  <si>
    <t>Somewhat oppose</t>
  </si>
  <si>
    <t>Strongly oppose</t>
  </si>
  <si>
    <t xml:space="preserve"> To what extent do you support or oppose Ireland spending money to reduce poverty in developing countries, such as by providing food assistance, or helping to construct vital infrastructure like schools or wells?</t>
  </si>
  <si>
    <t xml:space="preserve"> To what extent do you support or oppose Ireland spending money spending money to help other countries respond to a disaster, such as an earthquake, a flood, or the outbreak of a disease?</t>
  </si>
  <si>
    <t xml:space="preserve"> To what extent do you support or oppose Ireland spending money spending money to help developing countries build sustainable economies that are less reliant on aid in the future, such as through support for job creation or business growth?</t>
  </si>
  <si>
    <t>Our country should focus on helping people at home first</t>
  </si>
  <si>
    <t>Our country cannot afford to spend money helping other countries</t>
  </si>
  <si>
    <t>There is no transparency on where aid money is going, or who it is helping</t>
  </si>
  <si>
    <t>International aid is often wasted or misused</t>
  </si>
  <si>
    <t>Countries become reliant on international aid and do not move beyond it</t>
  </si>
  <si>
    <t>International aid doesn’t actually reduce poverty in the long-term</t>
  </si>
  <si>
    <t>It is not our responsibility to help other countries</t>
  </si>
  <si>
    <t>International aid goes to countries with corrupt governments</t>
  </si>
  <si>
    <t>We spend this money on the wrong priorities</t>
  </si>
  <si>
    <t>We already spend much more than other countries around the world</t>
  </si>
  <si>
    <t>International aid can end up supporting countries or groups that are hostile to our country</t>
  </si>
  <si>
    <t>International aid is used to support countries we are friendly with, rather than actually helping to reduce poverty</t>
  </si>
  <si>
    <t>You said you opposed your country spending money to help reduce poverty in developing countries. Why is this? Select all that apply.</t>
  </si>
  <si>
    <t>BASE: Oppose international development spending</t>
  </si>
  <si>
    <t>It is the moral thing to do</t>
  </si>
  <si>
    <t>It helps to save lives around the world</t>
  </si>
  <si>
    <t>It reduces global poverty</t>
  </si>
  <si>
    <t>We have a responsibility to help those in need</t>
  </si>
  <si>
    <t>International aid helps us to promote human rights in other countries</t>
  </si>
  <si>
    <t>It helps to grow national economies so that countries are less reliant on aid in the long-term</t>
  </si>
  <si>
    <t>It helps to reduce migration to our country if we solve problems in other countries</t>
  </si>
  <si>
    <t>International aid strengthens our relationships with other countries around the world</t>
  </si>
  <si>
    <t>Promotes global stability by reducing the motivations for people to join militant groups</t>
  </si>
  <si>
    <t>Supports our own economic growth by helping to create new markets for our products as other countries get richer</t>
  </si>
  <si>
    <t>It improves our national reputation</t>
  </si>
  <si>
    <t>Our country can afford to do so</t>
  </si>
  <si>
    <t>International aid helps us to promote our democracy in other countries</t>
  </si>
  <si>
    <t>International aid helps us to promote gender equality in other countries</t>
  </si>
  <si>
    <t>Other (please specify)</t>
  </si>
  <si>
    <t>You said you supported your country spending money to help reduce poverty in developing countries. Why is this? Select all that apply.</t>
  </si>
  <si>
    <t>BASE: Support international development spending</t>
  </si>
  <si>
    <t>We currently spend far too much to reduce poverty in developing countries</t>
  </si>
  <si>
    <t>We currently spend a little too much to reduce poverty in developing countries</t>
  </si>
  <si>
    <t>We spend about the right amount to reduce poverty in developing countries</t>
  </si>
  <si>
    <t>We spend a little too little to reduce poverty in developing countries</t>
  </si>
  <si>
    <t>We spend far too little to reduce poverty in developing countries</t>
  </si>
  <si>
    <t xml:space="preserve"> Do you think that your country currently spends too much, too little, or the right amount to reduce poverty in developing countries?</t>
  </si>
  <si>
    <t>Less than 1% of the national budget</t>
  </si>
  <si>
    <t>1% - 4% of the national budget</t>
  </si>
  <si>
    <t>5% - 9% of the national budget</t>
  </si>
  <si>
    <t>10% - 14% of the national budget</t>
  </si>
  <si>
    <t>15% - 19% of the national budget</t>
  </si>
  <si>
    <t>20% or more of the national budget</t>
  </si>
  <si>
    <t xml:space="preserve"> If you were to guess, what proportion of your country’s national budget do you think is spent to reduce poverty in developing countries?</t>
  </si>
  <si>
    <t>We spend much more than other wealthy countries</t>
  </si>
  <si>
    <t>We spend a little more than other wealthy countries</t>
  </si>
  <si>
    <t>We spend about the same as other wealthy countries</t>
  </si>
  <si>
    <t>We spend a little less than other wealthy countries</t>
  </si>
  <si>
    <t>We spend much less than other wealthy countries</t>
  </si>
  <si>
    <t xml:space="preserve"> Think about how much your country spends supporting developing countries. Do you think you spend more or less than other wealthy countries?</t>
  </si>
  <si>
    <t>Our country can afford to provide more help to people in other countries than it currently gives</t>
  </si>
  <si>
    <t>Our country can afford to continue providing the amount of help it currently gives to people in other countries</t>
  </si>
  <si>
    <t>Our country cannot afford to continue providing the amount of help it currently gives to people in other countries</t>
  </si>
  <si>
    <t>Our country cannot afford to provide any help at all to people in other countries</t>
  </si>
  <si>
    <t>Very effective</t>
  </si>
  <si>
    <t>Somewhat effective</t>
  </si>
  <si>
    <t>Not very effective</t>
  </si>
  <si>
    <t>Not effective at all</t>
  </si>
  <si>
    <t xml:space="preserve"> Do you think the money your country sends to developing countries is effective or ineffective in its goals of reducing poverty around the world?</t>
  </si>
  <si>
    <t xml:space="preserve"> A wealth tax (e.g. a tax on the amount of property/assets people own) to fund support for developing countries</t>
  </si>
  <si>
    <t xml:space="preserve"> A tax on long-haul flights to fund support for developing countries</t>
  </si>
  <si>
    <t xml:space="preserve"> Tax on bank’s financial transitions to fund support for developing countries</t>
  </si>
  <si>
    <t xml:space="preserve"> Increases in income tax for the country’s richest people to fund support for developing countries</t>
  </si>
  <si>
    <t xml:space="preserve"> Increase in VAT to fund support for developing countries</t>
  </si>
  <si>
    <t xml:space="preserve"> Increases in corporation taxes to fund support for developing countries</t>
  </si>
  <si>
    <t>Grid Summary: To what extent would you support or oppose the following measures to raise money specifically to fund support for developing countries?</t>
  </si>
  <si>
    <t>To what extent would you support or oppose the following measures to raise money specifically to fund support for developing countries?: A wealth tax (e.g. a tax on the amount of property/assets people own) to fund support for developing countries</t>
  </si>
  <si>
    <t>To what extent would you support or oppose the following measures to raise money specifically to fund support for developing countries?: A tax on long-haul flights to fund support for developing countries</t>
  </si>
  <si>
    <t>To what extent would you support or oppose the following measures to raise money specifically to fund support for developing countries?: Tax on bank’s financial transitions to fund support for developing countries</t>
  </si>
  <si>
    <t>To what extent would you support or oppose the following measures to raise money specifically to fund support for developing countries?: Increases in income tax for the country’s richest people to fund support for developing countries</t>
  </si>
  <si>
    <t>To what extent would you support or oppose the following measures to raise money specifically to fund support for developing countries?: Increase in VAT to fund support for developing countries</t>
  </si>
  <si>
    <t>To what extent would you support or oppose the following measures to raise money specifically to fund support for developing countries?: Increases in corporation taxes to fund support for developing countries</t>
  </si>
  <si>
    <t xml:space="preserve"> A wealth tax (e.g. a tax on the amount of property/assets people own) to fund domestic spending</t>
  </si>
  <si>
    <t xml:space="preserve"> A tax on long-haul flights to fund domestic spending</t>
  </si>
  <si>
    <t xml:space="preserve"> Tax on bank’s financial transitions to fund domestic spending</t>
  </si>
  <si>
    <t xml:space="preserve"> Increases in income tax for the country’s richest people to fund domestic spending</t>
  </si>
  <si>
    <t xml:space="preserve"> Increase in VAT to fund domestic spending</t>
  </si>
  <si>
    <t xml:space="preserve"> Increases in corporation taxes to fund domestic spending</t>
  </si>
  <si>
    <t>Grid Summary: And to what extent would you support or oppose the following measures to raise money specifically to fund domestic spending?</t>
  </si>
  <si>
    <t>And to what extent would you support or oppose the following measures to raise money specifically to fund domestic spending?: A wealth tax (e.g. a tax on the amount of property/assets people own) to fund domestic spending</t>
  </si>
  <si>
    <t>And to what extent would you support or oppose the following measures to raise money specifically to fund domestic spending?: A tax on long-haul flights to fund domestic spending</t>
  </si>
  <si>
    <t>And to what extent would you support or oppose the following measures to raise money specifically to fund domestic spending?: Tax on bank’s financial transitions to fund domestic spending</t>
  </si>
  <si>
    <t>And to what extent would you support or oppose the following measures to raise money specifically to fund domestic spending?: Increases in income tax for the country’s richest people to fund domestic spending</t>
  </si>
  <si>
    <t>And to what extent would you support or oppose the following measures to raise money specifically to fund domestic spending?: Increase in VAT to fund domestic spending</t>
  </si>
  <si>
    <t>And to what extent would you support or oppose the following measures to raise money specifically to fund domestic spending?: Increases in corporation taxes to fund domestic spending</t>
  </si>
  <si>
    <t xml:space="preserve"> Imagine that aid spending from your country was focused on supporting education in developing countries.  To what extent would you support or oppose your country spending more money in this scenario?</t>
  </si>
  <si>
    <t xml:space="preserve"> Imagine that aid spending from your country was focused on providing food and water to people without access in developing countries.  To what extent would you support or oppose your country spending more money in this scenario?</t>
  </si>
  <si>
    <t xml:space="preserve"> Imagine that aid spending from your country was focused on building infrastructure in developing countries (e.g. new roads, railways, etc.). To what extent would you support or oppose your country spending more money in this scenario?</t>
  </si>
  <si>
    <t xml:space="preserve"> Imagine that aid spending from your country was focused on improving healthcare in developing countries. To what extent would you support or oppose your country spending more money in this scenario?</t>
  </si>
  <si>
    <t xml:space="preserve"> Imagine that aid spending from your country was focused on responding to natural disasters (e.g. floods, earthquakes) in any countries. To what extent would you support or oppose your country spending more money in this scenario?</t>
  </si>
  <si>
    <t xml:space="preserve"> Imagine that aid spending from your country was focused on providing cash directly to people and families in need in lower income countries. To what extent would you support or oppose your country spending more money in this scenario?</t>
  </si>
  <si>
    <t xml:space="preserve"> Imagine that aid spending from your country was focused on helping people who are living in or fleeing from war zones. To what extent would you support or oppose your country spending more money in this scenario?</t>
  </si>
  <si>
    <t xml:space="preserve"> Imagine that aid spending from your country was focused on supporting economic growth initiatives, such as job creation or helping create local financial markets. To what extent would you support or oppose your country spending more money in this scenario?</t>
  </si>
  <si>
    <t xml:space="preserve"> Imagine that aid spending from your country was focused on providing sexual and reproductive health services. To what extent would you support or oppose your country spending more money in this scenario?</t>
  </si>
  <si>
    <t xml:space="preserve"> Imagine that aid spending from your country was focused on promoting your country's values, such as democracy, human rights and gender equality. To what extent would you support or oppose your country spending more money in this scenario?</t>
  </si>
  <si>
    <t xml:space="preserve"> Imagine that aid spending from your country was focused on providing funding to local charities to use how they see fit in the community. To what extent would you support or oppose your country spending more money in this scenario?</t>
  </si>
  <si>
    <t xml:space="preserve"> Imagine that aid spending from your country was focused on investing in transitioning their energy sources away from oil, gas and coal to renewable sources. To what extent would you support or oppose your country spending more money in this scenario?</t>
  </si>
  <si>
    <t>It is the single most important thing</t>
  </si>
  <si>
    <t xml:space="preserve"> How important or unimportant do you feel it is for a country’s international aid programme to support BOTH its own national interests and the interests of developing countries?</t>
  </si>
  <si>
    <t>My country's approach to international aid should focus on giving help to people in humanitarian crises and extreme poverty (e.g. through providing emergency food/water and access to education/health).</t>
  </si>
  <si>
    <t>My country's approach to international aid should focus on creating sustainable and growing economies that are not reliant on aid in the long term (e.g. through job creation and supporting industrial strategies).</t>
  </si>
  <si>
    <t>My country should not deliver any international aid.</t>
  </si>
  <si>
    <t>Don’t Know</t>
  </si>
  <si>
    <t xml:space="preserve"> Improving global health</t>
  </si>
  <si>
    <t xml:space="preserve"> Your country’s international reputation</t>
  </si>
  <si>
    <t xml:space="preserve"> International security</t>
  </si>
  <si>
    <t xml:space="preserve"> Climate protection</t>
  </si>
  <si>
    <t xml:space="preserve"> Reducing levels of international migration</t>
  </si>
  <si>
    <t xml:space="preserve"> Your national economy overall</t>
  </si>
  <si>
    <t xml:space="preserve"> Your own income</t>
  </si>
  <si>
    <t xml:space="preserve"> Your own job security</t>
  </si>
  <si>
    <t xml:space="preserve"> Your own personal safety</t>
  </si>
  <si>
    <t xml:space="preserve"> The cost of goods for you personally</t>
  </si>
  <si>
    <t>Very positive impact</t>
  </si>
  <si>
    <t>Somewhat positive impact</t>
  </si>
  <si>
    <t>No impact</t>
  </si>
  <si>
    <t>Somewhat negative impact</t>
  </si>
  <si>
    <t>Very negative impact</t>
  </si>
  <si>
    <t>Grid Summary: To what extent do you believe that your country providing financial support to developing countries has a positive or negative impact on the following?</t>
  </si>
  <si>
    <t>To what extent do you believe that your country providing financial support to developing countries has a positive or negative impact on the following?: Improving global health</t>
  </si>
  <si>
    <t>To what extent do you believe that your country providing financial support to developing countries has a positive or negative impact on the following?: Your country’s international reputation</t>
  </si>
  <si>
    <t>To what extent do you believe that your country providing financial support to developing countries has a positive or negative impact on the following?: International security</t>
  </si>
  <si>
    <t>To what extent do you believe that your country providing financial support to developing countries has a positive or negative impact on the following?: Climate protection</t>
  </si>
  <si>
    <t>To what extent do you believe that your country providing financial support to developing countries has a positive or negative impact on the following?: Reducing levels of international migration</t>
  </si>
  <si>
    <t>To what extent do you believe that your country providing financial support to developing countries has a positive or negative impact on the following?: Your national economy overall</t>
  </si>
  <si>
    <t>To what extent do you believe that your country providing financial support to developing countries has a positive or negative impact on the following?: Your own income</t>
  </si>
  <si>
    <t>To what extent do you believe that your country providing financial support to developing countries has a positive or negative impact on the following?: Your own job security</t>
  </si>
  <si>
    <t>To what extent do you believe that your country providing financial support to developing countries has a positive or negative impact on the following?: Your own personal safety</t>
  </si>
  <si>
    <t>To what extent do you believe that your country providing financial support to developing countries has a positive or negative impact on the following?: The cost of goods for you personally</t>
  </si>
  <si>
    <t xml:space="preserve"> Money invested in other countries has no impact on our national economy|Money invested in other countries can boost our own economy by providing new markets for our goods</t>
  </si>
  <si>
    <t xml:space="preserve"> Money invested in other countries has no impact on the price of food in my country|Money invested in other countries can reduce the price of food in my country</t>
  </si>
  <si>
    <t xml:space="preserve"> Money invested in other countries has no impact on the price of energy in my country|Money invested in other countries can reduce the price of energy in my country </t>
  </si>
  <si>
    <t xml:space="preserve"> Money invested in other countries has no impact on migration to my country|Money invested in other countries can reduce migration flows to my country by fixing problems abroad</t>
  </si>
  <si>
    <t>Which of the following comes closest to your view?: Money invested in other countries has no impact on our national economy|Money invested in other countries can boost our own economy by providing new markets for our goods</t>
  </si>
  <si>
    <t>Which of the following comes closest to your view?: Money invested in other countries has no impact on the price of food in my country|Money invested in other countries can reduce the price of food in my country</t>
  </si>
  <si>
    <t xml:space="preserve">Which of the following comes closest to your view?: Money invested in other countries has no impact on the price of energy in my country|Money invested in other countries can reduce the price of energy in my country </t>
  </si>
  <si>
    <t>Which of the following comes closest to your view?: Money invested in other countries has no impact on migration to my country|Money invested in other countries can reduce migration flows to my country by fixing problems abroad</t>
  </si>
  <si>
    <t>Helping reduce poverty in other countries</t>
  </si>
  <si>
    <t>Improving health, education or infrastructure abroad</t>
  </si>
  <si>
    <t>Supporting humanitarian values and international solidarity</t>
  </si>
  <si>
    <t>Promoting global stability and peace</t>
  </si>
  <si>
    <t>Reducing migration pressures to our country</t>
  </si>
  <si>
    <t>Improving our country’s reputation internationally</t>
  </si>
  <si>
    <t>Strengthening diplomatic or political relationships</t>
  </si>
  <si>
    <t>Building partnerships to tackle global challenges (e.g. climate change, pandemics)</t>
  </si>
  <si>
    <t>Expanding trade opportunities for our country</t>
  </si>
  <si>
    <t>Increasing our country’s global influence</t>
  </si>
  <si>
    <t>Creating new markets for businesses from our country</t>
  </si>
  <si>
    <t>Preventing conflicts or security threats that might affect us</t>
  </si>
  <si>
    <t>Reducing your own cost of living</t>
  </si>
  <si>
    <t>Creating jobs or economic growth in our country</t>
  </si>
  <si>
    <t>Improving your own job security</t>
  </si>
  <si>
    <t>N/A - there are no benefits to investing in other countries</t>
  </si>
  <si>
    <t>Which, if any, of the following do you think are the main benefits of investment in other countries? Select all that apply.</t>
  </si>
  <si>
    <t>Full Results</t>
  </si>
  <si>
    <t>Online adults in Ireland</t>
  </si>
  <si>
    <t>All results are weighted using Iterative Proportional Fitting, or 'Raking'. The results are  weighted by interlocking age &amp; gender, region and education level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</si>
</sst>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0%"/>
  </numFmts>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9" fontId="12" fillId="0" borderId="0" applyFont="0" applyFill="0" applyBorder="0" applyAlignment="0" applyProtection="0"/>
  </cellStyleXfs>
  <cellXfs count="35">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8" fillId="2" borderId="1" xfId="0" applyFont="1" applyFill="1" applyBorder="1" applyAlignment="1">
      <alignment horizontal="center" vertical="center" wrapText="1"/>
    </xf>
    <xf numFmtId="1" fontId="8" fillId="2" borderId="1" xfId="0" applyNumberFormat="1" applyFont="1" applyFill="1" applyBorder="1" applyAlignment="1">
      <alignment horizontal="center" vertical="center"/>
    </xf>
    <xf numFmtId="1" fontId="7" fillId="2" borderId="2" xfId="0" applyNumberFormat="1" applyFont="1" applyFill="1" applyBorder="1" applyAlignment="1">
      <alignment horizontal="center" vertical="center"/>
    </xf>
    <xf numFmtId="0" fontId="0" fillId="2" borderId="0" xfId="0" applyFill="1"/>
    <xf numFmtId="9" fontId="0" fillId="0" borderId="0" xfId="0" applyNumberFormat="1"/>
    <xf numFmtId="164" fontId="0" fillId="0" borderId="0" xfId="0" applyNumberFormat="1"/>
    <xf numFmtId="9" fontId="0" fillId="0" borderId="0" xfId="1"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7.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8.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2.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3.bin"/></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6.bin"/></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ColWidth="11.54296875" defaultRowHeight="14.5" x14ac:dyDescent="0.35"/>
  <sheetData>
    <row r="7" spans="6:12" ht="40" customHeight="1" x14ac:dyDescent="0.35">
      <c r="F7" s="29" t="s">
        <v>0</v>
      </c>
      <c r="G7" s="30"/>
      <c r="H7" s="30"/>
      <c r="I7" s="30"/>
      <c r="J7" s="30"/>
      <c r="K7" s="30"/>
      <c r="L7" s="30"/>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481</v>
      </c>
    </row>
    <row r="13" spans="6:12" ht="20" customHeight="1" x14ac:dyDescent="0.45">
      <c r="F13" s="2" t="s">
        <v>6</v>
      </c>
      <c r="K13" s="3">
        <v>1007</v>
      </c>
    </row>
    <row r="14" spans="6:12" ht="18.5" x14ac:dyDescent="0.45">
      <c r="F14" s="2"/>
    </row>
    <row r="15" spans="6:12" ht="18.5" x14ac:dyDescent="0.45">
      <c r="F15" s="2"/>
    </row>
    <row r="16" spans="6:12" ht="18.5" x14ac:dyDescent="0.45">
      <c r="F16" s="2" t="s">
        <v>7</v>
      </c>
    </row>
    <row r="17" spans="6:13" ht="50" customHeight="1" x14ac:dyDescent="0.35">
      <c r="F17" s="31" t="s">
        <v>482</v>
      </c>
      <c r="G17" s="30"/>
      <c r="H17" s="30"/>
      <c r="I17" s="30"/>
      <c r="J17" s="30"/>
      <c r="K17" s="30"/>
      <c r="L17" s="30"/>
      <c r="M17" s="30"/>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0"/>
  <sheetViews>
    <sheetView showGridLines="0" workbookViewId="0"/>
  </sheetViews>
  <sheetFormatPr defaultColWidth="11.54296875" defaultRowHeight="14.5" x14ac:dyDescent="0.35"/>
  <cols>
    <col min="4" max="4" width="100.6328125" customWidth="1"/>
    <col min="5" max="5" width="20.6328125" customWidth="1"/>
  </cols>
  <sheetData>
    <row r="2" spans="3:6" ht="40"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1</v>
      </c>
      <c r="D9" s="8" t="str">
        <f>HYPERLINK("#'Table 1'!A1", "Grid Summary: Please indicate your level of agreement with each of the following statements.")</f>
        <v>Grid Summary: Please indicate your level of agreement with each of the following statements.</v>
      </c>
      <c r="E9" s="7"/>
      <c r="F9" t="s">
        <v>81</v>
      </c>
    </row>
    <row r="10" spans="3:6" x14ac:dyDescent="0.35">
      <c r="C10">
        <v>2</v>
      </c>
      <c r="D10" s="8" t="str">
        <f>HYPERLINK("#'Table 2'!A1", "Please indicate your level of agreement with each of the following statements.: Politicians only look out for themselves")</f>
        <v>Please indicate your level of agreement with each of the following statements.: Politicians only look out for themselves</v>
      </c>
      <c r="E10" s="18" t="str">
        <f>HYPERLINK("#'Full Results'!A11", "11")</f>
        <v>11</v>
      </c>
      <c r="F10" t="s">
        <v>81</v>
      </c>
    </row>
    <row r="11" spans="3:6" x14ac:dyDescent="0.35">
      <c r="C11">
        <v>3</v>
      </c>
      <c r="D11" s="8" t="str">
        <f>HYPERLINK("#'Table 3'!A1", "Please indicate your level of agreement with each of the following statements.: Most political discussions are just talk with no real action")</f>
        <v>Please indicate your level of agreement with each of the following statements.: Most political discussions are just talk with no real action</v>
      </c>
      <c r="E11" s="18" t="str">
        <f>HYPERLINK("#'Full Results'!A22", "22")</f>
        <v>22</v>
      </c>
      <c r="F11" t="s">
        <v>81</v>
      </c>
    </row>
    <row r="12" spans="3:6" x14ac:dyDescent="0.35">
      <c r="C12">
        <v>4</v>
      </c>
      <c r="D12" s="8" t="str">
        <f>HYPERLINK("#'Table 4'!A1", "Please indicate your level of agreement with each of the following statements.: It doesn't matter what the public thinks because politicians will do what they want anyway")</f>
        <v>Please indicate your level of agreement with each of the following statements.: It doesn't matter what the public thinks because politicians will do what they want anyway</v>
      </c>
      <c r="E12" s="18" t="str">
        <f>HYPERLINK("#'Full Results'!A33", "33")</f>
        <v>33</v>
      </c>
      <c r="F12" t="s">
        <v>81</v>
      </c>
    </row>
    <row r="13" spans="3:6" x14ac:dyDescent="0.35">
      <c r="C13">
        <v>5</v>
      </c>
      <c r="D13" s="8" t="str">
        <f>HYPERLINK("#'Table 5'!A1", "Please indicate your level of agreement with each of the following statements.: Everyone just votes for who their friends vote for")</f>
        <v>Please indicate your level of agreement with each of the following statements.: Everyone just votes for who their friends vote for</v>
      </c>
      <c r="E13" s="18" t="str">
        <f>HYPERLINK("#'Full Results'!A44", "44")</f>
        <v>44</v>
      </c>
      <c r="F13" t="s">
        <v>81</v>
      </c>
    </row>
    <row r="14" spans="3:6" x14ac:dyDescent="0.35">
      <c r="C14">
        <v>6</v>
      </c>
      <c r="D14" s="8" t="str">
        <f>HYPERLINK("#'Table 6'!A1", "Please indicate your level of agreement with each of the following statements.: I would one day be interested in going into politics")</f>
        <v>Please indicate your level of agreement with each of the following statements.: I would one day be interested in going into politics</v>
      </c>
      <c r="E14" s="18" t="str">
        <f>HYPERLINK("#'Full Results'!A55", "55")</f>
        <v>55</v>
      </c>
      <c r="F14" t="s">
        <v>81</v>
      </c>
    </row>
    <row r="15" spans="3:6" x14ac:dyDescent="0.35">
      <c r="C15">
        <v>7</v>
      </c>
      <c r="D15" s="8" t="str">
        <f>HYPERLINK("#'Table 7'!A1", "Please indicate your level of agreement with each of the following statements.: If you're paying attention, select 'Slightly disagree'")</f>
        <v>Please indicate your level of agreement with each of the following statements.: If you're paying attention, select 'Slightly disagree'</v>
      </c>
      <c r="E15" s="18" t="str">
        <f>HYPERLINK("#'Full Results'!A66", "66")</f>
        <v>66</v>
      </c>
      <c r="F15" t="s">
        <v>81</v>
      </c>
    </row>
    <row r="16" spans="3:6" x14ac:dyDescent="0.35">
      <c r="C16">
        <v>8</v>
      </c>
      <c r="D16" s="8" t="str">
        <f>HYPERLINK("#'Table 8'!A1", "Please indicate your level of agreement with each of the following statements.: If Ireland's Government disappeared tomorrow it would not really impact my life")</f>
        <v>Please indicate your level of agreement with each of the following statements.: If Ireland's Government disappeared tomorrow it would not really impact my life</v>
      </c>
      <c r="E16" s="18" t="str">
        <f>HYPERLINK("#'Full Results'!A77", "77")</f>
        <v>77</v>
      </c>
      <c r="F16" t="s">
        <v>81</v>
      </c>
    </row>
    <row r="17" spans="3:6" x14ac:dyDescent="0.35">
      <c r="C17">
        <v>9</v>
      </c>
      <c r="D17" s="8" t="str">
        <f>HYPERLINK("#'Table 9'!A1", "Please indicate your level of agreement with each of the following statements.: It is silly not to vote in elections")</f>
        <v>Please indicate your level of agreement with each of the following statements.: It is silly not to vote in elections</v>
      </c>
      <c r="E17" s="18" t="str">
        <f>HYPERLINK("#'Full Results'!A88", "88")</f>
        <v>88</v>
      </c>
      <c r="F17" t="s">
        <v>81</v>
      </c>
    </row>
    <row r="18" spans="3:6" x14ac:dyDescent="0.35">
      <c r="C18">
        <v>10</v>
      </c>
      <c r="D18" s="8" t="str">
        <f>HYPERLINK("#'Table 10'!A1", "Please indicate your level of agreement with each of the following statements.: If I am dissatisfied with the Government, it is within my power to change it")</f>
        <v>Please indicate your level of agreement with each of the following statements.: If I am dissatisfied with the Government, it is within my power to change it</v>
      </c>
      <c r="E18" s="18" t="str">
        <f>HYPERLINK("#'Full Results'!A99", "99")</f>
        <v>99</v>
      </c>
      <c r="F18" t="s">
        <v>81</v>
      </c>
    </row>
    <row r="19" spans="3:6" x14ac:dyDescent="0.35">
      <c r="C19">
        <v>11</v>
      </c>
      <c r="D19" s="8" t="str">
        <f>HYPERLINK("#'Table 11'!A1", "Please indicate your level of agreement with each of the following statements.: I feel well represented by at least one political party")</f>
        <v>Please indicate your level of agreement with each of the following statements.: I feel well represented by at least one political party</v>
      </c>
      <c r="E19" s="18" t="str">
        <f>HYPERLINK("#'Full Results'!A110", "110")</f>
        <v>110</v>
      </c>
      <c r="F19" t="s">
        <v>81</v>
      </c>
    </row>
    <row r="20" spans="3:6" x14ac:dyDescent="0.35">
      <c r="C20">
        <v>12</v>
      </c>
      <c r="D20" s="8" t="str">
        <f>HYPERLINK("#'Table 12'!A1", "When deciding who to vote for, which of the following is most important to you, if any.  Select up to three of the following.")</f>
        <v>When deciding who to vote for, which of the following is most important to you, if any.  Select up to three of the following.</v>
      </c>
      <c r="E20" s="18" t="str">
        <f>HYPERLINK("#'Full Results'!A121", "121")</f>
        <v>121</v>
      </c>
      <c r="F20" t="s">
        <v>81</v>
      </c>
    </row>
    <row r="21" spans="3:6" x14ac:dyDescent="0.35">
      <c r="C21">
        <v>13</v>
      </c>
      <c r="D21" s="8" t="str">
        <f>HYPERLINK("#'Table 13'!A1", " Some people talk of their views as being “left-wing” or “right-wing”. Using the scale below, how would you describe your own political views? Answer using the 1-7 scale below, with 1 being “very right wing” and 7 being “very left wing”.")</f>
        <v xml:space="preserve"> Some people talk of their views as being “left-wing” or “right-wing”. Using the scale below, how would you describe your own political views? Answer using the 1-7 scale below, with 1 being “very right wing” and 7 being “very left wing”.</v>
      </c>
      <c r="E21" s="18" t="str">
        <f>HYPERLINK("#'Full Results'!A135", "135")</f>
        <v>135</v>
      </c>
      <c r="F21" t="s">
        <v>81</v>
      </c>
    </row>
    <row r="22" spans="3:6" x14ac:dyDescent="0.35">
      <c r="C22">
        <v>14</v>
      </c>
      <c r="D22" s="8" t="str">
        <f>HYPERLINK("#'Table 14'!A1", " Which party did you vote for in the most recent general election that took place in 2024?")</f>
        <v xml:space="preserve"> Which party did you vote for in the most recent general election that took place in 2024?</v>
      </c>
      <c r="E22" s="18" t="str">
        <f>HYPERLINK("#'Full Results'!A146", "146")</f>
        <v>146</v>
      </c>
      <c r="F22" t="s">
        <v>81</v>
      </c>
    </row>
    <row r="23" spans="3:6" x14ac:dyDescent="0.35">
      <c r="C23">
        <v>15</v>
      </c>
      <c r="D23" s="8" t="str">
        <f>HYPERLINK("#'Table 15'!A1", " And if a general election was called tomorrow, what party would you vote for?")</f>
        <v xml:space="preserve"> And if a general election was called tomorrow, what party would you vote for?</v>
      </c>
      <c r="E23" s="18" t="str">
        <f>HYPERLINK("#'Full Results'!A159", "159")</f>
        <v>159</v>
      </c>
      <c r="F23" t="s">
        <v>81</v>
      </c>
    </row>
    <row r="24" spans="3:6" x14ac:dyDescent="0.35">
      <c r="C24">
        <v>16</v>
      </c>
      <c r="D24" s="8" t="str">
        <f>HYPERLINK("#'Table 16'!A1", "Which do you think are the most important issues facing the country at this time? Please select up to three.")</f>
        <v>Which do you think are the most important issues facing the country at this time? Please select up to three.</v>
      </c>
      <c r="E24" s="18" t="str">
        <f>HYPERLINK("#'Full Results'!A173", "173")</f>
        <v>173</v>
      </c>
      <c r="F24" t="s">
        <v>81</v>
      </c>
    </row>
    <row r="25" spans="3:6" x14ac:dyDescent="0.35">
      <c r="C25">
        <v>17</v>
      </c>
      <c r="D25" s="8" t="str">
        <f>HYPERLINK("#'Table 17'!A1", "Which do you think are the most important issues facing the world at this time? Please select all that apply.")</f>
        <v>Which do you think are the most important issues facing the world at this time? Please select all that apply.</v>
      </c>
      <c r="E25" s="18" t="str">
        <f>HYPERLINK("#'Full Results'!A195", "195")</f>
        <v>195</v>
      </c>
      <c r="F25" t="s">
        <v>81</v>
      </c>
    </row>
    <row r="26" spans="3:6" x14ac:dyDescent="0.35">
      <c r="C26">
        <v>18</v>
      </c>
      <c r="D26" s="8" t="str">
        <f>HYPERLINK("#'Table 18'!A1", " Which of the following comes closest to your view?")</f>
        <v xml:space="preserve"> Which of the following comes closest to your view?</v>
      </c>
      <c r="E26" s="18" t="str">
        <f>HYPERLINK("#'Full Results'!A211", "211")</f>
        <v>211</v>
      </c>
      <c r="F26" t="s">
        <v>81</v>
      </c>
    </row>
    <row r="27" spans="3:6" x14ac:dyDescent="0.35">
      <c r="C27">
        <v>19</v>
      </c>
      <c r="D27" s="8" t="str">
        <f>HYPERLINK("#'Table 19'!A1", "Grid Summary: Which of the following comes closest to your view?")</f>
        <v>Grid Summary: Which of the following comes closest to your view?</v>
      </c>
      <c r="E27" s="7"/>
      <c r="F27" t="s">
        <v>81</v>
      </c>
    </row>
    <row r="28" spans="3:6" x14ac:dyDescent="0.35">
      <c r="C28">
        <v>20</v>
      </c>
      <c r="D28" s="8" t="str">
        <f>HYPERLINK("#'Table 20'!A1", "Which of the following comes closest to your view?: I am increasingly feeling MORE connected to people around me|I am increasingly feeling LESS connected to people around me")</f>
        <v>Which of the following comes closest to your view?: I am increasingly feeling MORE connected to people around me|I am increasingly feeling LESS connected to people around me</v>
      </c>
      <c r="E28" s="18" t="str">
        <f>HYPERLINK("#'Full Results'!A217", "217")</f>
        <v>217</v>
      </c>
      <c r="F28" t="s">
        <v>81</v>
      </c>
    </row>
    <row r="29" spans="3:6" x14ac:dyDescent="0.35">
      <c r="C29">
        <v>21</v>
      </c>
      <c r="D29" s="8" t="str">
        <f>HYPERLINK("#'Table 21'!A1", "Which of the following comes closest to your view?: The world is becoming a safer place|The world is becoming a more dangerous place")</f>
        <v>Which of the following comes closest to your view?: The world is becoming a safer place|The world is becoming a more dangerous place</v>
      </c>
      <c r="E29" s="18" t="str">
        <f>HYPERLINK("#'Full Results'!A225", "225")</f>
        <v>225</v>
      </c>
      <c r="F29" t="s">
        <v>81</v>
      </c>
    </row>
    <row r="30" spans="3:6" x14ac:dyDescent="0.35">
      <c r="C30">
        <v>22</v>
      </c>
      <c r="D30" s="8" t="str">
        <f>HYPERLINK("#'Table 22'!A1", "Which of the following comes closest to your view?: The standard of living for the average person in our country is INCREASING|The standard of living for the average person in our country is DECREASING ")</f>
        <v xml:space="preserve">Which of the following comes closest to your view?: The standard of living for the average person in our country is INCREASING|The standard of living for the average person in our country is DECREASING </v>
      </c>
      <c r="E30" s="18" t="str">
        <f>HYPERLINK("#'Full Results'!A233", "233")</f>
        <v>233</v>
      </c>
      <c r="F30" t="s">
        <v>81</v>
      </c>
    </row>
    <row r="31" spans="3:6" x14ac:dyDescent="0.35">
      <c r="C31">
        <v>23</v>
      </c>
      <c r="D31" s="8" t="str">
        <f>HYPERLINK("#'Table 23'!A1", "Which of the following comes closest to your view?: The gap between rich and poor in this country is GROWING|The gap between rich and poor in this country is DECREASING")</f>
        <v>Which of the following comes closest to your view?: The gap between rich and poor in this country is GROWING|The gap between rich and poor in this country is DECREASING</v>
      </c>
      <c r="E31" s="18" t="str">
        <f>HYPERLINK("#'Full Results'!A241", "241")</f>
        <v>241</v>
      </c>
      <c r="F31" t="s">
        <v>81</v>
      </c>
    </row>
    <row r="32" spans="3:6" x14ac:dyDescent="0.35">
      <c r="C32">
        <v>24</v>
      </c>
      <c r="D32" s="8" t="str">
        <f>HYPERLINK("#'Table 24'!A1", "Which of the following comes closest to your view?: The gap between the rich and the poor globally is GROWING|The gap between the rich and poor globally is DECREASING")</f>
        <v>Which of the following comes closest to your view?: The gap between the rich and the poor globally is GROWING|The gap between the rich and poor globally is DECREASING</v>
      </c>
      <c r="E32" s="18" t="str">
        <f>HYPERLINK("#'Full Results'!A249", "249")</f>
        <v>249</v>
      </c>
      <c r="F32" t="s">
        <v>81</v>
      </c>
    </row>
    <row r="33" spans="3:6" x14ac:dyDescent="0.35">
      <c r="C33">
        <v>25</v>
      </c>
      <c r="D33" s="8" t="str">
        <f>HYPERLINK("#'Table 25'!A1", "Grid Summary: To what extent do you agree or disagree with the following?")</f>
        <v>Grid Summary: To what extent do you agree or disagree with the following?</v>
      </c>
      <c r="E33" s="7"/>
      <c r="F33" t="s">
        <v>81</v>
      </c>
    </row>
    <row r="34" spans="3:6" x14ac:dyDescent="0.35">
      <c r="C34">
        <v>26</v>
      </c>
      <c r="D34" s="8" t="str">
        <f>HYPERLINK("#'Table 26'!A1", "To what extent do you agree or disagree with the following?: Government should redistribute income from those who are wealthy to those who are poorer")</f>
        <v>To what extent do you agree or disagree with the following?: Government should redistribute income from those who are wealthy to those who are poorer</v>
      </c>
      <c r="E34" s="18" t="str">
        <f>HYPERLINK("#'Full Results'!A257", "257")</f>
        <v>257</v>
      </c>
      <c r="F34" t="s">
        <v>81</v>
      </c>
    </row>
    <row r="35" spans="3:6" x14ac:dyDescent="0.35">
      <c r="C35">
        <v>27</v>
      </c>
      <c r="D35" s="8" t="str">
        <f>HYPERLINK("#'Table 27'!A1", "To what extent do you agree or disagree with the following?: Ordinary people get their fair share of the country’s wealth")</f>
        <v>To what extent do you agree or disagree with the following?: Ordinary people get their fair share of the country’s wealth</v>
      </c>
      <c r="E35" s="18" t="str">
        <f>HYPERLINK("#'Full Results'!A266", "266")</f>
        <v>266</v>
      </c>
      <c r="F35" t="s">
        <v>81</v>
      </c>
    </row>
    <row r="36" spans="3:6" x14ac:dyDescent="0.35">
      <c r="C36">
        <v>28</v>
      </c>
      <c r="D36" s="8" t="str">
        <f>HYPERLINK("#'Table 28'!A1", "To what extent do you agree or disagree with the following?: People in our country generally have more than they need to get by")</f>
        <v>To what extent do you agree or disagree with the following?: People in our country generally have more than they need to get by</v>
      </c>
      <c r="E36" s="18" t="str">
        <f>HYPERLINK("#'Full Results'!A275", "275")</f>
        <v>275</v>
      </c>
      <c r="F36" t="s">
        <v>81</v>
      </c>
    </row>
    <row r="37" spans="3:6" x14ac:dyDescent="0.35">
      <c r="C37">
        <v>29</v>
      </c>
      <c r="D37" s="8" t="str">
        <f>HYPERLINK("#'Table 29'!A1", "To what extent do you agree or disagree with the following?: I am proud of my country")</f>
        <v>To what extent do you agree or disagree with the following?: I am proud of my country</v>
      </c>
      <c r="E37" s="18" t="str">
        <f>HYPERLINK("#'Full Results'!A284", "284")</f>
        <v>284</v>
      </c>
      <c r="F37" t="s">
        <v>81</v>
      </c>
    </row>
    <row r="38" spans="3:6" x14ac:dyDescent="0.35">
      <c r="C38">
        <v>30</v>
      </c>
      <c r="D38" s="8" t="str">
        <f>HYPERLINK("#'Table 30'!A1", " To what extent do you agree or disagree with the following? “I trust my government to spend the national budget in a way that is in my best interest.""")</f>
        <v xml:space="preserve"> To what extent do you agree or disagree with the following? “I trust my government to spend the national budget in a way that is in my best interest."</v>
      </c>
      <c r="E38" s="18" t="str">
        <f>HYPERLINK("#'Full Results'!A293", "293")</f>
        <v>293</v>
      </c>
      <c r="F38" t="s">
        <v>182</v>
      </c>
    </row>
    <row r="39" spans="3:6" x14ac:dyDescent="0.35">
      <c r="C39">
        <v>31</v>
      </c>
      <c r="D39" s="8" t="str">
        <f>HYPERLINK("#'Table 31'!A1", " To what extent do you agree or disagree with the following? “I trust my government to spend the national budget in a way that is in the best interest of the country.""")</f>
        <v xml:space="preserve"> To what extent do you agree or disagree with the following? “I trust my government to spend the national budget in a way that is in the best interest of the country."</v>
      </c>
      <c r="E39" s="18" t="str">
        <f>HYPERLINK("#'Full Results'!A302", "302")</f>
        <v>302</v>
      </c>
      <c r="F39" t="s">
        <v>182</v>
      </c>
    </row>
    <row r="40" spans="3:6" x14ac:dyDescent="0.35">
      <c r="C40">
        <v>32</v>
      </c>
      <c r="D40" s="8" t="str">
        <f>HYPERLINK("#'Table 32'!A1", "Grid Summary: How much do you trust or not trust the following people and institutions?")</f>
        <v>Grid Summary: How much do you trust or not trust the following people and institutions?</v>
      </c>
      <c r="E40" s="7"/>
      <c r="F40" t="s">
        <v>81</v>
      </c>
    </row>
    <row r="41" spans="3:6" x14ac:dyDescent="0.35">
      <c r="C41">
        <v>33</v>
      </c>
      <c r="D41" s="8" t="str">
        <f>HYPERLINK("#'Table 33'!A1", "How much do you trust or not trust the following people and institutions?: National government")</f>
        <v>How much do you trust or not trust the following people and institutions?: National government</v>
      </c>
      <c r="E41" s="18" t="str">
        <f>HYPERLINK("#'Full Results'!A311", "311")</f>
        <v>311</v>
      </c>
      <c r="F41" t="s">
        <v>81</v>
      </c>
    </row>
    <row r="42" spans="3:6" x14ac:dyDescent="0.35">
      <c r="C42">
        <v>34</v>
      </c>
      <c r="D42" s="8" t="str">
        <f>HYPERLINK("#'Table 34'!A1", "How much do you trust or not trust the following people and institutions?: European Commission")</f>
        <v>How much do you trust or not trust the following people and institutions?: European Commission</v>
      </c>
      <c r="E42" s="18" t="str">
        <f>HYPERLINK("#'Full Results'!A318", "318")</f>
        <v>318</v>
      </c>
      <c r="F42" t="s">
        <v>81</v>
      </c>
    </row>
    <row r="43" spans="3:6" x14ac:dyDescent="0.35">
      <c r="C43">
        <v>35</v>
      </c>
      <c r="D43" s="8" t="str">
        <f>HYPERLINK("#'Table 35'!A1", "How much do you trust or not trust the following people and institutions?: International financial institutions (e.g. the World Bank, IMF)")</f>
        <v>How much do you trust or not trust the following people and institutions?: International financial institutions (e.g. the World Bank, IMF)</v>
      </c>
      <c r="E43" s="18" t="str">
        <f>HYPERLINK("#'Full Results'!A325", "325")</f>
        <v>325</v>
      </c>
      <c r="F43" t="s">
        <v>81</v>
      </c>
    </row>
    <row r="44" spans="3:6" x14ac:dyDescent="0.35">
      <c r="C44">
        <v>36</v>
      </c>
      <c r="D44" s="8" t="str">
        <f>HYPERLINK("#'Table 36'!A1", "How much do you trust or not trust the following people and institutions?: Private sector finance organisations (e.g. banks, hedge funds)")</f>
        <v>How much do you trust or not trust the following people and institutions?: Private sector finance organisations (e.g. banks, hedge funds)</v>
      </c>
      <c r="E44" s="18" t="str">
        <f>HYPERLINK("#'Full Results'!A332", "332")</f>
        <v>332</v>
      </c>
      <c r="F44" t="s">
        <v>81</v>
      </c>
    </row>
    <row r="45" spans="3:6" x14ac:dyDescent="0.35">
      <c r="C45">
        <v>37</v>
      </c>
      <c r="D45" s="8" t="str">
        <f>HYPERLINK("#'Table 37'!A1", "How much do you trust or not trust the following people and institutions?: United Nations")</f>
        <v>How much do you trust or not trust the following people and institutions?: United Nations</v>
      </c>
      <c r="E45" s="18" t="str">
        <f>HYPERLINK("#'Full Results'!A339", "339")</f>
        <v>339</v>
      </c>
      <c r="F45" t="s">
        <v>81</v>
      </c>
    </row>
    <row r="46" spans="3:6" x14ac:dyDescent="0.35">
      <c r="C46">
        <v>38</v>
      </c>
      <c r="D46" s="8" t="str">
        <f>HYPERLINK("#'Table 38'!A1", "How much do you trust or not trust the following people and institutions?: International charities (e.g. Red Cross, Save the Children, etc.)")</f>
        <v>How much do you trust or not trust the following people and institutions?: International charities (e.g. Red Cross, Save the Children, etc.)</v>
      </c>
      <c r="E46" s="18" t="str">
        <f>HYPERLINK("#'Full Results'!A346", "346")</f>
        <v>346</v>
      </c>
      <c r="F46" t="s">
        <v>81</v>
      </c>
    </row>
    <row r="47" spans="3:6" x14ac:dyDescent="0.35">
      <c r="C47">
        <v>39</v>
      </c>
      <c r="D47" s="8" t="str">
        <f>HYPERLINK("#'Table 39'!A1", "How much do you trust or not trust the following people and institutions?: Local government")</f>
        <v>How much do you trust or not trust the following people and institutions?: Local government</v>
      </c>
      <c r="E47" s="18" t="str">
        <f>HYPERLINK("#'Full Results'!A353", "353")</f>
        <v>353</v>
      </c>
      <c r="F47" t="s">
        <v>81</v>
      </c>
    </row>
    <row r="48" spans="3:6" x14ac:dyDescent="0.35">
      <c r="C48">
        <v>40</v>
      </c>
      <c r="D48" s="8" t="str">
        <f>HYPERLINK("#'Table 40'!A1", "How much do you trust or not trust the following people and institutions?: Police and law enforcement")</f>
        <v>How much do you trust or not trust the following people and institutions?: Police and law enforcement</v>
      </c>
      <c r="E48" s="18" t="str">
        <f>HYPERLINK("#'Full Results'!A360", "360")</f>
        <v>360</v>
      </c>
      <c r="F48" t="s">
        <v>81</v>
      </c>
    </row>
    <row r="49" spans="3:6" x14ac:dyDescent="0.35">
      <c r="C49">
        <v>41</v>
      </c>
      <c r="D49" s="8" t="str">
        <f>HYPERLINK("#'Table 41'!A1", "How much do you trust or not trust the following people and institutions?: Universities in your country")</f>
        <v>How much do you trust or not trust the following people and institutions?: Universities in your country</v>
      </c>
      <c r="E49" s="18" t="str">
        <f>HYPERLINK("#'Full Results'!A367", "367")</f>
        <v>367</v>
      </c>
      <c r="F49" t="s">
        <v>81</v>
      </c>
    </row>
    <row r="50" spans="3:6" x14ac:dyDescent="0.35">
      <c r="C50">
        <v>42</v>
      </c>
      <c r="D50" s="8" t="str">
        <f>HYPERLINK("#'Table 42'!A1", "How much do you trust or not trust the following people and institutions?: Scientists")</f>
        <v>How much do you trust or not trust the following people and institutions?: Scientists</v>
      </c>
      <c r="E50" s="18" t="str">
        <f>HYPERLINK("#'Full Results'!A374", "374")</f>
        <v>374</v>
      </c>
      <c r="F50" t="s">
        <v>81</v>
      </c>
    </row>
    <row r="51" spans="3:6" x14ac:dyDescent="0.35">
      <c r="C51">
        <v>43</v>
      </c>
      <c r="D51" s="8" t="str">
        <f>HYPERLINK("#'Table 43'!A1", "How much do you trust or not trust the following people and institutions?: Influencers")</f>
        <v>How much do you trust or not trust the following people and institutions?: Influencers</v>
      </c>
      <c r="E51" s="18" t="str">
        <f>HYPERLINK("#'Full Results'!A381", "381")</f>
        <v>381</v>
      </c>
      <c r="F51" t="s">
        <v>81</v>
      </c>
    </row>
    <row r="52" spans="3:6" x14ac:dyDescent="0.35">
      <c r="C52">
        <v>44</v>
      </c>
      <c r="D52" s="8" t="str">
        <f>HYPERLINK("#'Table 44'!A1", "How much do you trust or not trust the following people and institutions?: Journalists")</f>
        <v>How much do you trust or not trust the following people and institutions?: Journalists</v>
      </c>
      <c r="E52" s="18" t="str">
        <f>HYPERLINK("#'Full Results'!A388", "388")</f>
        <v>388</v>
      </c>
      <c r="F52" t="s">
        <v>81</v>
      </c>
    </row>
    <row r="53" spans="3:6" x14ac:dyDescent="0.35">
      <c r="C53">
        <v>45</v>
      </c>
      <c r="D53" s="8" t="str">
        <f>HYPERLINK("#'Table 45'!A1", "How much do you trust or not trust the following people and institutions?: Political activists")</f>
        <v>How much do you trust or not trust the following people and institutions?: Political activists</v>
      </c>
      <c r="E53" s="18" t="str">
        <f>HYPERLINK("#'Full Results'!A395", "395")</f>
        <v>395</v>
      </c>
      <c r="F53" t="s">
        <v>81</v>
      </c>
    </row>
    <row r="54" spans="3:6" x14ac:dyDescent="0.35">
      <c r="C54">
        <v>46</v>
      </c>
      <c r="D54" s="8" t="str">
        <f>HYPERLINK("#'Table 46'!A1", "How much do you trust or not trust the following people and institutions?: People in your community")</f>
        <v>How much do you trust or not trust the following people and institutions?: People in your community</v>
      </c>
      <c r="E54" s="18" t="str">
        <f>HYPERLINK("#'Full Results'!A402", "402")</f>
        <v>402</v>
      </c>
      <c r="F54" t="s">
        <v>81</v>
      </c>
    </row>
    <row r="55" spans="3:6" x14ac:dyDescent="0.35">
      <c r="C55">
        <v>47</v>
      </c>
      <c r="D55" s="8" t="str">
        <f>HYPERLINK("#'Table 47'!A1", " How often do you read, watch, or consume the news?")</f>
        <v xml:space="preserve"> How often do you read, watch, or consume the news?</v>
      </c>
      <c r="E55" s="18" t="str">
        <f>HYPERLINK("#'Full Results'!A409", "409")</f>
        <v>409</v>
      </c>
      <c r="F55" t="s">
        <v>81</v>
      </c>
    </row>
    <row r="56" spans="3:6" x14ac:dyDescent="0.35">
      <c r="C56">
        <v>48</v>
      </c>
      <c r="D56" s="8" t="str">
        <f>HYPERLINK("#'Table 48'!A1", "And which of the following are the main ways you tend to receive the news? Select up to three of the following")</f>
        <v>And which of the following are the main ways you tend to receive the news? Select up to three of the following</v>
      </c>
      <c r="E56" s="18" t="str">
        <f>HYPERLINK("#'Full Results'!A421", "421")</f>
        <v>421</v>
      </c>
      <c r="F56" t="s">
        <v>81</v>
      </c>
    </row>
    <row r="57" spans="3:6" x14ac:dyDescent="0.35">
      <c r="C57">
        <v>49</v>
      </c>
      <c r="D57" s="8" t="str">
        <f>HYPERLINK("#'Table 49'!A1", "Grid Summary: Before taking this survey, were you aware of the following?")</f>
        <v>Grid Summary: Before taking this survey, were you aware of the following?</v>
      </c>
      <c r="E57" s="7"/>
      <c r="F57" t="s">
        <v>81</v>
      </c>
    </row>
    <row r="58" spans="3:6" x14ac:dyDescent="0.35">
      <c r="C58">
        <v>50</v>
      </c>
      <c r="D58" s="8" t="str">
        <f>HYPERLINK("#'Table 50'!A1", "Before taking this survey, were you aware of the following?: United Nations (UN)")</f>
        <v>Before taking this survey, were you aware of the following?: United Nations (UN)</v>
      </c>
      <c r="E58" s="18" t="str">
        <f>HYPERLINK("#'Full Results'!A437", "437")</f>
        <v>437</v>
      </c>
      <c r="F58" t="s">
        <v>81</v>
      </c>
    </row>
    <row r="59" spans="3:6" x14ac:dyDescent="0.35">
      <c r="C59">
        <v>51</v>
      </c>
      <c r="D59" s="8" t="str">
        <f>HYPERLINK("#'Table 51'!A1", "Before taking this survey, were you aware of the following?: World Bank")</f>
        <v>Before taking this survey, were you aware of the following?: World Bank</v>
      </c>
      <c r="E59" s="18" t="str">
        <f>HYPERLINK("#'Full Results'!A443", "443")</f>
        <v>443</v>
      </c>
      <c r="F59" t="s">
        <v>81</v>
      </c>
    </row>
    <row r="60" spans="3:6" x14ac:dyDescent="0.35">
      <c r="C60">
        <v>52</v>
      </c>
      <c r="D60" s="8" t="str">
        <f>HYPERLINK("#'Table 52'!A1", "Before taking this survey, were you aware of the following?: International Monetary Fund (IMF)")</f>
        <v>Before taking this survey, were you aware of the following?: International Monetary Fund (IMF)</v>
      </c>
      <c r="E60" s="18" t="str">
        <f>HYPERLINK("#'Full Results'!A449", "449")</f>
        <v>449</v>
      </c>
      <c r="F60" t="s">
        <v>81</v>
      </c>
    </row>
    <row r="61" spans="3:6" x14ac:dyDescent="0.35">
      <c r="C61">
        <v>53</v>
      </c>
      <c r="D61" s="8" t="str">
        <f>HYPERLINK("#'Table 53'!A1", "Before taking this survey, were you aware of the following?: Irish Aid")</f>
        <v>Before taking this survey, were you aware of the following?: Irish Aid</v>
      </c>
      <c r="E61" s="18" t="str">
        <f>HYPERLINK("#'Full Results'!A455", "455")</f>
        <v>455</v>
      </c>
      <c r="F61" t="s">
        <v>81</v>
      </c>
    </row>
    <row r="62" spans="3:6" x14ac:dyDescent="0.35">
      <c r="C62">
        <v>54</v>
      </c>
      <c r="D62" s="8" t="str">
        <f>HYPERLINK("#'Table 54'!A1", "Before taking this survey, were you aware of the following?: Concern Worldwide")</f>
        <v>Before taking this survey, were you aware of the following?: Concern Worldwide</v>
      </c>
      <c r="E62" s="18" t="str">
        <f>HYPERLINK("#'Full Results'!A461", "461")</f>
        <v>461</v>
      </c>
      <c r="F62" t="s">
        <v>81</v>
      </c>
    </row>
    <row r="63" spans="3:6" x14ac:dyDescent="0.35">
      <c r="C63">
        <v>55</v>
      </c>
      <c r="D63" s="8" t="str">
        <f>HYPERLINK("#'Table 55'!A1", "Before taking this survey, were you aware of the following?: Trócaire")</f>
        <v>Before taking this survey, were you aware of the following?: Trócaire</v>
      </c>
      <c r="E63" s="18" t="str">
        <f>HYPERLINK("#'Full Results'!A467", "467")</f>
        <v>467</v>
      </c>
      <c r="F63" t="s">
        <v>81</v>
      </c>
    </row>
    <row r="64" spans="3:6" x14ac:dyDescent="0.35">
      <c r="C64">
        <v>56</v>
      </c>
      <c r="D64" s="8" t="str">
        <f>HYPERLINK("#'Table 56'!A1", "Before taking this survey, were you aware of the following?: European Union (EU) ")</f>
        <v xml:space="preserve">Before taking this survey, were you aware of the following?: European Union (EU) </v>
      </c>
      <c r="E64" s="18" t="str">
        <f>HYPERLINK("#'Full Results'!A473", "473")</f>
        <v>473</v>
      </c>
      <c r="F64" t="s">
        <v>81</v>
      </c>
    </row>
    <row r="65" spans="3:6" x14ac:dyDescent="0.35">
      <c r="C65">
        <v>57</v>
      </c>
      <c r="D65" s="8" t="str">
        <f>HYPERLINK("#'Table 57'!A1", "Grid Summary: You said you had heard of the below institutions. How positive or negative an impression would you say you have of these?  ")</f>
        <v>Grid Summary: You said you had heard of the below institutions. How positive or negative an impression would you say you have of these?  </v>
      </c>
      <c r="E65" s="7"/>
      <c r="F65" t="s">
        <v>182</v>
      </c>
    </row>
    <row r="66" spans="3:6" x14ac:dyDescent="0.35">
      <c r="C66">
        <v>58</v>
      </c>
      <c r="D66" s="8" t="str">
        <f>HYPERLINK("#'Table 58'!A1", "You said you had heard of the below institutions. How positive or negative an impression would you say you have of these?  : United Nations (UN)")</f>
        <v>You said you had heard of the below institutions. How positive or negative an impression would you say you have of these?  : United Nations (UN)</v>
      </c>
      <c r="E66" s="18" t="str">
        <f>HYPERLINK("#'Full Results'!A479", "479")</f>
        <v>479</v>
      </c>
      <c r="F66" t="s">
        <v>182</v>
      </c>
    </row>
    <row r="67" spans="3:6" x14ac:dyDescent="0.35">
      <c r="C67">
        <v>59</v>
      </c>
      <c r="D67" s="8" t="str">
        <f>HYPERLINK("#'Table 59'!A1", "You said you had heard of the below institutions. How positive or negative an impression would you say you have of these?  : World Bank")</f>
        <v>You said you had heard of the below institutions. How positive or negative an impression would you say you have of these?  : World Bank</v>
      </c>
      <c r="E67" s="18" t="str">
        <f>HYPERLINK("#'Full Results'!A488", "488")</f>
        <v>488</v>
      </c>
      <c r="F67" t="s">
        <v>182</v>
      </c>
    </row>
    <row r="68" spans="3:6" x14ac:dyDescent="0.35">
      <c r="C68">
        <v>60</v>
      </c>
      <c r="D68" s="8" t="str">
        <f>HYPERLINK("#'Table 60'!A1", "You said you had heard of the below institutions. How positive or negative an impression would you say you have of these?  : International Monetary Fund (IMF)")</f>
        <v>You said you had heard of the below institutions. How positive or negative an impression would you say you have of these?  : International Monetary Fund (IMF)</v>
      </c>
      <c r="E68" s="18" t="str">
        <f>HYPERLINK("#'Full Results'!A497", "497")</f>
        <v>497</v>
      </c>
      <c r="F68" t="s">
        <v>182</v>
      </c>
    </row>
    <row r="69" spans="3:6" x14ac:dyDescent="0.35">
      <c r="C69">
        <v>61</v>
      </c>
      <c r="D69" s="8" t="str">
        <f>HYPERLINK("#'Table 61'!A1", "You said you had heard of the below institutions. How positive or negative an impression would you say you have of these?  : Irish Aid")</f>
        <v>You said you had heard of the below institutions. How positive or negative an impression would you say you have of these?  : Irish Aid</v>
      </c>
      <c r="E69" s="18" t="str">
        <f>HYPERLINK("#'Full Results'!A506", "506")</f>
        <v>506</v>
      </c>
      <c r="F69" t="s">
        <v>182</v>
      </c>
    </row>
    <row r="70" spans="3:6" x14ac:dyDescent="0.35">
      <c r="C70">
        <v>62</v>
      </c>
      <c r="D70" s="8" t="str">
        <f>HYPERLINK("#'Table 62'!A1", "You said you had heard of the below institutions. How positive or negative an impression would you say you have of these?  : Concern Worldwide")</f>
        <v>You said you had heard of the below institutions. How positive or negative an impression would you say you have of these?  : Concern Worldwide</v>
      </c>
      <c r="E70" s="18" t="str">
        <f>HYPERLINK("#'Full Results'!A515", "515")</f>
        <v>515</v>
      </c>
      <c r="F70" t="s">
        <v>182</v>
      </c>
    </row>
    <row r="71" spans="3:6" x14ac:dyDescent="0.35">
      <c r="C71">
        <v>63</v>
      </c>
      <c r="D71" s="8" t="str">
        <f>HYPERLINK("#'Table 63'!A1", "You said you had heard of the below institutions. How positive or negative an impression would you say you have of these?  : Trócaire")</f>
        <v>You said you had heard of the below institutions. How positive or negative an impression would you say you have of these?  : Trócaire</v>
      </c>
      <c r="E71" s="18" t="str">
        <f>HYPERLINK("#'Full Results'!A524", "524")</f>
        <v>524</v>
      </c>
      <c r="F71" t="s">
        <v>182</v>
      </c>
    </row>
    <row r="72" spans="3:6" x14ac:dyDescent="0.35">
      <c r="C72">
        <v>64</v>
      </c>
      <c r="D72" s="8" t="str">
        <f>HYPERLINK("#'Table 64'!A1", "You said you had heard of the below institutions. How positive or negative an impression would you say you have of these?  : European Union (EU)")</f>
        <v>You said you had heard of the below institutions. How positive or negative an impression would you say you have of these?  : European Union (EU)</v>
      </c>
      <c r="E72" s="18" t="str">
        <f>HYPERLINK("#'Full Results'!A533", "533")</f>
        <v>533</v>
      </c>
      <c r="F72" t="s">
        <v>182</v>
      </c>
    </row>
    <row r="73" spans="3:6" x14ac:dyDescent="0.35">
      <c r="C73">
        <v>65</v>
      </c>
      <c r="D73" s="8" t="str">
        <f>HYPERLINK("#'Table 65'!A1", " To what extent do you agree or disagree with the following? People in other countries have similar hopes and dreams as people in my country")</f>
        <v xml:space="preserve"> To what extent do you agree or disagree with the following? People in other countries have similar hopes and dreams as people in my country</v>
      </c>
      <c r="E73" s="18" t="str">
        <f>HYPERLINK("#'Full Results'!A542", "542")</f>
        <v>542</v>
      </c>
      <c r="F73" t="s">
        <v>81</v>
      </c>
    </row>
    <row r="74" spans="3:6" x14ac:dyDescent="0.35">
      <c r="C74">
        <v>66</v>
      </c>
      <c r="D74" s="8" t="str">
        <f>HYPERLINK("#'Table 66'!A1", " How important do you think it is that other countries have a positive view of your own country?")</f>
        <v xml:space="preserve"> How important do you think it is that other countries have a positive view of your own country?</v>
      </c>
      <c r="E74" s="18" t="str">
        <f>HYPERLINK("#'Full Results'!A551", "551")</f>
        <v>551</v>
      </c>
      <c r="F74" t="s">
        <v>81</v>
      </c>
    </row>
    <row r="75" spans="3:6" x14ac:dyDescent="0.35">
      <c r="C75">
        <v>67</v>
      </c>
      <c r="D75" s="8" t="str">
        <f>HYPERLINK("#'Table 67'!A1", "In your view, which, if any, of the following would increase the respect other countries have for Ireland on the world stage? Select all that apply.")</f>
        <v>In your view, which, if any, of the following would increase the respect other countries have for Ireland on the world stage? Select all that apply.</v>
      </c>
      <c r="E75" s="18" t="str">
        <f>HYPERLINK("#'Full Results'!A559", "559")</f>
        <v>559</v>
      </c>
      <c r="F75" t="s">
        <v>81</v>
      </c>
    </row>
    <row r="76" spans="3:6" x14ac:dyDescent="0.35">
      <c r="C76">
        <v>68</v>
      </c>
      <c r="D76" s="8" t="str">
        <f>HYPERLINK("#'Table 68'!A1", " Which of the following comes closest to your view?")</f>
        <v xml:space="preserve"> Which of the following comes closest to your view?</v>
      </c>
      <c r="E76" s="18" t="str">
        <f>HYPERLINK("#'Full Results'!A575", "575")</f>
        <v>575</v>
      </c>
      <c r="F76" t="s">
        <v>81</v>
      </c>
    </row>
    <row r="77" spans="3:6" x14ac:dyDescent="0.35">
      <c r="C77">
        <v>69</v>
      </c>
      <c r="D77" s="8" t="str">
        <f>HYPERLINK("#'Table 69'!A1", " Which of the following comes closest to your view?")</f>
        <v xml:space="preserve"> Which of the following comes closest to your view?</v>
      </c>
      <c r="E77" s="18" t="str">
        <f>HYPERLINK("#'Full Results'!A581", "581")</f>
        <v>581</v>
      </c>
      <c r="F77" t="s">
        <v>81</v>
      </c>
    </row>
    <row r="78" spans="3:6" x14ac:dyDescent="0.35">
      <c r="C78">
        <v>70</v>
      </c>
      <c r="D78" s="8" t="str">
        <f>HYPERLINK("#'Table 70'!A1", " In your view, how important or unimportant do you think it is for the government to reduce poverty in other countries?")</f>
        <v xml:space="preserve"> In your view, how important or unimportant do you think it is for the government to reduce poverty in other countries?</v>
      </c>
      <c r="E78" s="18" t="str">
        <f>HYPERLINK("#'Full Results'!A588", "588")</f>
        <v>588</v>
      </c>
      <c r="F78" t="s">
        <v>81</v>
      </c>
    </row>
    <row r="79" spans="3:6" x14ac:dyDescent="0.35">
      <c r="C79">
        <v>71</v>
      </c>
      <c r="D79" s="8" t="str">
        <f>HYPERLINK("#'Table 71'!A1", " And regardless of whether or not you think the government should address it, how big of an issue do you think poverty is in the rest of the world?")</f>
        <v xml:space="preserve"> And regardless of whether or not you think the government should address it, how big of an issue do you think poverty is in the rest of the world?</v>
      </c>
      <c r="E79" s="18" t="str">
        <f>HYPERLINK("#'Full Results'!A596", "596")</f>
        <v>596</v>
      </c>
      <c r="F79" t="s">
        <v>81</v>
      </c>
    </row>
    <row r="80" spans="3:6" x14ac:dyDescent="0.35">
      <c r="C80">
        <v>72</v>
      </c>
      <c r="D80" s="8" t="str">
        <f>HYPERLINK("#'Table 72'!A1", "Thinking about how your country engages with developing countries, which do you think the government should prioritize? Select up to three.")</f>
        <v>Thinking about how your country engages with developing countries, which do you think the government should prioritize? Select up to three.</v>
      </c>
      <c r="E80" s="18" t="str">
        <f>HYPERLINK("#'Full Results'!A604", "604")</f>
        <v>604</v>
      </c>
      <c r="F80" t="s">
        <v>81</v>
      </c>
    </row>
    <row r="81" spans="3:6" x14ac:dyDescent="0.35">
      <c r="C81">
        <v>73</v>
      </c>
      <c r="D81" s="8" t="str">
        <f>HYPERLINK("#'Table 73'!A1", "Grid Summary: Which of the following comes closest to your view?")</f>
        <v>Grid Summary: Which of the following comes closest to your view?</v>
      </c>
      <c r="E81" s="7"/>
      <c r="F81" t="s">
        <v>81</v>
      </c>
    </row>
    <row r="82" spans="3:6" x14ac:dyDescent="0.35">
      <c r="C82">
        <v>74</v>
      </c>
      <c r="D82" s="8" t="str">
        <f>HYPERLINK("#'Table 74'!A1", "Which of the following comes closest to your view?: We should take care of our own people before we take care of people from other countries|We should take care of our own people at the same time as taking care of people in other countries")</f>
        <v>Which of the following comes closest to your view?: We should take care of our own people before we take care of people from other countries|We should take care of our own people at the same time as taking care of people in other countries</v>
      </c>
      <c r="E82" s="18" t="str">
        <f>HYPERLINK("#'Full Results'!A620", "620")</f>
        <v>620</v>
      </c>
      <c r="F82" t="s">
        <v>81</v>
      </c>
    </row>
    <row r="83" spans="3:6" x14ac:dyDescent="0.35">
      <c r="C83">
        <v>75</v>
      </c>
      <c r="D83" s="8" t="str">
        <f>HYPERLINK("#'Table 75'!A1", "Which of the following comes closest to your view?: We have to focus on fixing issues in our own country before we can start thinking about helping people in other countries|We should help people in other countries at the same time as fixing issu...")</f>
        <v>Which of the following comes closest to your view?: We have to focus on fixing issues in our own country before we can start thinking about helping people in other countries|We should help people in other countries at the same time as fixing issu...</v>
      </c>
      <c r="E83" s="18" t="str">
        <f>HYPERLINK("#'Full Results'!A628", "628")</f>
        <v>628</v>
      </c>
      <c r="F83" t="s">
        <v>81</v>
      </c>
    </row>
    <row r="84" spans="3:6" x14ac:dyDescent="0.35">
      <c r="C84">
        <v>76</v>
      </c>
      <c r="D84" s="8" t="str">
        <f>HYPERLINK("#'Table 76'!A1", "Which of the following comes closest to your view?: Our country has a responsibility to help people in other countries when they are in need|Our country does not have a responsibility to help people in other countries when they are in need")</f>
        <v>Which of the following comes closest to your view?: Our country has a responsibility to help people in other countries when they are in need|Our country does not have a responsibility to help people in other countries when they are in need</v>
      </c>
      <c r="E84" s="18" t="str">
        <f>HYPERLINK("#'Full Results'!A636", "636")</f>
        <v>636</v>
      </c>
      <c r="F84" t="s">
        <v>81</v>
      </c>
    </row>
    <row r="85" spans="3:6" x14ac:dyDescent="0.35">
      <c r="C85">
        <v>77</v>
      </c>
      <c r="D85" s="8" t="str">
        <f>HYPERLINK("#'Table 77'!A1", "Which of the following comes closest to your view?: Countries should work together to solve global problems, such as climate change or global poverty, at the same time as solving national problems|Countries should focus on solving their own natio...")</f>
        <v>Which of the following comes closest to your view?: Countries should work together to solve global problems, such as climate change or global poverty, at the same time as solving national problems|Countries should focus on solving their own natio...</v>
      </c>
      <c r="E85" s="18" t="str">
        <f>HYPERLINK("#'Full Results'!A644", "644")</f>
        <v>644</v>
      </c>
      <c r="F85" t="s">
        <v>81</v>
      </c>
    </row>
    <row r="86" spans="3:6" x14ac:dyDescent="0.35">
      <c r="C86">
        <v>78</v>
      </c>
      <c r="D86" s="8" t="str">
        <f>HYPERLINK("#'Table 78'!A1", " To what extent do you support or oppose Ireland spending money to reduce poverty in developing countries, such as by providing food assistance, or helping to construct vital infrastructure like schools or wells?")</f>
        <v xml:space="preserve"> To what extent do you support or oppose Ireland spending money to reduce poverty in developing countries, such as by providing food assistance, or helping to construct vital infrastructure like schools or wells?</v>
      </c>
      <c r="E86" s="18" t="str">
        <f>HYPERLINK("#'Full Results'!A652", "652")</f>
        <v>652</v>
      </c>
      <c r="F86" t="s">
        <v>81</v>
      </c>
    </row>
    <row r="87" spans="3:6" x14ac:dyDescent="0.35">
      <c r="C87">
        <v>79</v>
      </c>
      <c r="D87" s="8" t="str">
        <f>HYPERLINK("#'Table 79'!A1", " To what extent do you support or oppose Ireland spending money spending money to help other countries respond to a disaster, such as an earthquake, a flood, or the outbreak of a disease?")</f>
        <v xml:space="preserve"> To what extent do you support or oppose Ireland spending money spending money to help other countries respond to a disaster, such as an earthquake, a flood, or the outbreak of a disease?</v>
      </c>
      <c r="E87" s="18" t="str">
        <f>HYPERLINK("#'Full Results'!A661", "661")</f>
        <v>661</v>
      </c>
      <c r="F87" t="s">
        <v>81</v>
      </c>
    </row>
    <row r="88" spans="3:6" x14ac:dyDescent="0.35">
      <c r="C88">
        <v>80</v>
      </c>
      <c r="D88" s="8" t="str">
        <f>HYPERLINK("#'Table 80'!A1", " To what extent do you support or oppose Ireland spending money spending money to help developing countries build sustainable economies that are less reliant on aid in the future, such as through support for job creation or business growth?")</f>
        <v xml:space="preserve"> To what extent do you support or oppose Ireland spending money spending money to help developing countries build sustainable economies that are less reliant on aid in the future, such as through support for job creation or business growth?</v>
      </c>
      <c r="E88" s="18" t="str">
        <f>HYPERLINK("#'Full Results'!A670", "670")</f>
        <v>670</v>
      </c>
      <c r="F88" t="s">
        <v>81</v>
      </c>
    </row>
    <row r="89" spans="3:6" x14ac:dyDescent="0.35">
      <c r="C89">
        <v>81</v>
      </c>
      <c r="D89" s="8" t="str">
        <f>HYPERLINK("#'Table 81'!A1", "You said you opposed your country spending money to help reduce poverty in developing countries. Why is this? Select all that apply.")</f>
        <v>You said you opposed your country spending money to help reduce poverty in developing countries. Why is this? Select all that apply.</v>
      </c>
      <c r="E89" s="18" t="str">
        <f>HYPERLINK("#'Full Results'!A679", "679")</f>
        <v>679</v>
      </c>
      <c r="F89" t="s">
        <v>339</v>
      </c>
    </row>
    <row r="90" spans="3:6" x14ac:dyDescent="0.35">
      <c r="C90">
        <v>82</v>
      </c>
      <c r="D90" s="8" t="str">
        <f>HYPERLINK("#'Table 82'!A1", "You said you supported your country spending money to help reduce poverty in developing countries. Why is this? Select all that apply.")</f>
        <v>You said you supported your country spending money to help reduce poverty in developing countries. Why is this? Select all that apply.</v>
      </c>
      <c r="E90" s="18" t="str">
        <f>HYPERLINK("#'Full Results'!A696", "696")</f>
        <v>696</v>
      </c>
      <c r="F90" t="s">
        <v>356</v>
      </c>
    </row>
    <row r="91" spans="3:6" x14ac:dyDescent="0.35">
      <c r="C91">
        <v>83</v>
      </c>
      <c r="D91" s="8" t="str">
        <f>HYPERLINK("#'Table 83'!A1", " Do you think that your country currently spends too much, too little, or the right amount to reduce poverty in developing countries?")</f>
        <v xml:space="preserve"> Do you think that your country currently spends too much, too little, or the right amount to reduce poverty in developing countries?</v>
      </c>
      <c r="E91" s="18" t="str">
        <f>HYPERLINK("#'Full Results'!A715", "715")</f>
        <v>715</v>
      </c>
      <c r="F91" t="s">
        <v>81</v>
      </c>
    </row>
    <row r="92" spans="3:6" x14ac:dyDescent="0.35">
      <c r="C92">
        <v>84</v>
      </c>
      <c r="D92" s="8" t="str">
        <f>HYPERLINK("#'Table 84'!A1", " If you were to guess, what proportion of your country’s national budget do you think is spent to reduce poverty in developing countries?")</f>
        <v xml:space="preserve"> If you were to guess, what proportion of your country’s national budget do you think is spent to reduce poverty in developing countries?</v>
      </c>
      <c r="E92" s="18" t="str">
        <f>HYPERLINK("#'Full Results'!A724", "724")</f>
        <v>724</v>
      </c>
      <c r="F92" t="s">
        <v>81</v>
      </c>
    </row>
    <row r="93" spans="3:6" x14ac:dyDescent="0.35">
      <c r="C93">
        <v>86</v>
      </c>
      <c r="D93" s="8" t="str">
        <f>HYPERLINK("#'Table 86'!A1", " Think about how much your country spends supporting developing countries. Do you think you spend more or less than other wealthy countries?")</f>
        <v xml:space="preserve"> Think about how much your country spends supporting developing countries. Do you think you spend more or less than other wealthy countries?</v>
      </c>
      <c r="E93" s="18" t="str">
        <f>HYPERLINK("#'Full Results'!A734", "734")</f>
        <v>734</v>
      </c>
      <c r="F93" t="s">
        <v>81</v>
      </c>
    </row>
    <row r="94" spans="3:6" x14ac:dyDescent="0.35">
      <c r="C94">
        <v>87</v>
      </c>
      <c r="D94" s="8" t="str">
        <f>HYPERLINK("#'Table 87'!A1", " Which of the following comes closest to your view?")</f>
        <v xml:space="preserve"> Which of the following comes closest to your view?</v>
      </c>
      <c r="E94" s="18" t="str">
        <f>HYPERLINK("#'Full Results'!A743", "743")</f>
        <v>743</v>
      </c>
      <c r="F94" t="s">
        <v>81</v>
      </c>
    </row>
    <row r="95" spans="3:6" x14ac:dyDescent="0.35">
      <c r="C95">
        <v>88</v>
      </c>
      <c r="D95" s="8" t="str">
        <f>HYPERLINK("#'Table 88'!A1", " Do you think the money your country sends to developing countries is effective or ineffective in its goals of reducing poverty around the world?")</f>
        <v xml:space="preserve"> Do you think the money your country sends to developing countries is effective or ineffective in its goals of reducing poverty around the world?</v>
      </c>
      <c r="E95" s="18" t="str">
        <f>HYPERLINK("#'Full Results'!A751", "751")</f>
        <v>751</v>
      </c>
      <c r="F95" t="s">
        <v>81</v>
      </c>
    </row>
    <row r="96" spans="3:6" x14ac:dyDescent="0.35">
      <c r="C96">
        <v>89</v>
      </c>
      <c r="D96" s="8" t="str">
        <f>HYPERLINK("#'Table 89'!A1", "Grid Summary: To what extent would you support or oppose the following measures to raise money specifically to fund support for developing countries?")</f>
        <v>Grid Summary: To what extent would you support or oppose the following measures to raise money specifically to fund support for developing countries?</v>
      </c>
      <c r="E96" s="7"/>
      <c r="F96" t="s">
        <v>81</v>
      </c>
    </row>
    <row r="97" spans="3:6" x14ac:dyDescent="0.35">
      <c r="C97">
        <v>90</v>
      </c>
      <c r="D97" s="8" t="str">
        <f>HYPERLINK("#'Table 90'!A1", "To what extent would you support or oppose the following measures to raise money specifically to fund support for developing countries?: A wealth tax (e.g. a tax on the amount of property/assets people own) to fund support for developing countries")</f>
        <v>To what extent would you support or oppose the following measures to raise money specifically to fund support for developing countries?: A wealth tax (e.g. a tax on the amount of property/assets people own) to fund support for developing countries</v>
      </c>
      <c r="E97" s="18" t="str">
        <f>HYPERLINK("#'Full Results'!A759", "759")</f>
        <v>759</v>
      </c>
      <c r="F97" t="s">
        <v>81</v>
      </c>
    </row>
    <row r="98" spans="3:6" x14ac:dyDescent="0.35">
      <c r="C98">
        <v>91</v>
      </c>
      <c r="D98" s="8" t="str">
        <f>HYPERLINK("#'Table 91'!A1", "To what extent would you support or oppose the following measures to raise money specifically to fund support for developing countries?: A tax on long-haul flights to fund support for developing countries")</f>
        <v>To what extent would you support or oppose the following measures to raise money specifically to fund support for developing countries?: A tax on long-haul flights to fund support for developing countries</v>
      </c>
      <c r="E98" s="18" t="str">
        <f>HYPERLINK("#'Full Results'!A767", "767")</f>
        <v>767</v>
      </c>
      <c r="F98" t="s">
        <v>81</v>
      </c>
    </row>
    <row r="99" spans="3:6" x14ac:dyDescent="0.35">
      <c r="C99">
        <v>92</v>
      </c>
      <c r="D99" s="8" t="str">
        <f>HYPERLINK("#'Table 92'!A1", "To what extent would you support or oppose the following measures to raise money specifically to fund support for developing countries?: Tax on bank’s financial transitions to fund support for developing countries")</f>
        <v>To what extent would you support or oppose the following measures to raise money specifically to fund support for developing countries?: Tax on bank’s financial transitions to fund support for developing countries</v>
      </c>
      <c r="E99" s="18" t="str">
        <f>HYPERLINK("#'Full Results'!A775", "775")</f>
        <v>775</v>
      </c>
      <c r="F99" t="s">
        <v>81</v>
      </c>
    </row>
    <row r="100" spans="3:6" x14ac:dyDescent="0.35">
      <c r="C100">
        <v>93</v>
      </c>
      <c r="D100" s="8" t="str">
        <f>HYPERLINK("#'Table 93'!A1", "To what extent would you support or oppose the following measures to raise money specifically to fund support for developing countries?: Increases in income tax for the country’s richest people to fund support for developing countries")</f>
        <v>To what extent would you support or oppose the following measures to raise money specifically to fund support for developing countries?: Increases in income tax for the country’s richest people to fund support for developing countries</v>
      </c>
      <c r="E100" s="18" t="str">
        <f>HYPERLINK("#'Full Results'!A783", "783")</f>
        <v>783</v>
      </c>
      <c r="F100" t="s">
        <v>81</v>
      </c>
    </row>
    <row r="101" spans="3:6" x14ac:dyDescent="0.35">
      <c r="C101">
        <v>94</v>
      </c>
      <c r="D101" s="8" t="str">
        <f>HYPERLINK("#'Table 94'!A1", "To what extent would you support or oppose the following measures to raise money specifically to fund support for developing countries?: Increase in VAT to fund support for developing countries")</f>
        <v>To what extent would you support or oppose the following measures to raise money specifically to fund support for developing countries?: Increase in VAT to fund support for developing countries</v>
      </c>
      <c r="E101" s="18" t="str">
        <f>HYPERLINK("#'Full Results'!A791", "791")</f>
        <v>791</v>
      </c>
      <c r="F101" t="s">
        <v>81</v>
      </c>
    </row>
    <row r="102" spans="3:6" x14ac:dyDescent="0.35">
      <c r="C102">
        <v>95</v>
      </c>
      <c r="D102" s="8" t="str">
        <f>HYPERLINK("#'Table 95'!A1", "To what extent would you support or oppose the following measures to raise money specifically to fund support for developing countries?: Increases in corporation taxes to fund support for developing countries")</f>
        <v>To what extent would you support or oppose the following measures to raise money specifically to fund support for developing countries?: Increases in corporation taxes to fund support for developing countries</v>
      </c>
      <c r="E102" s="18" t="str">
        <f>HYPERLINK("#'Full Results'!A799", "799")</f>
        <v>799</v>
      </c>
      <c r="F102" t="s">
        <v>81</v>
      </c>
    </row>
    <row r="103" spans="3:6" x14ac:dyDescent="0.35">
      <c r="C103">
        <v>96</v>
      </c>
      <c r="D103" s="8" t="str">
        <f>HYPERLINK("#'Table 96'!A1", "Grid Summary: And to what extent would you support or oppose the following measures to raise money specifically to fund domestic spending?")</f>
        <v>Grid Summary: And to what extent would you support or oppose the following measures to raise money specifically to fund domestic spending?</v>
      </c>
      <c r="E103" s="7"/>
      <c r="F103" t="s">
        <v>81</v>
      </c>
    </row>
    <row r="104" spans="3:6" x14ac:dyDescent="0.35">
      <c r="C104">
        <v>97</v>
      </c>
      <c r="D104" s="8" t="str">
        <f>HYPERLINK("#'Table 97'!A1", "And to what extent would you support or oppose the following measures to raise money specifically to fund domestic spending?: A wealth tax (e.g. a tax on the amount of property/assets people own) to fund domestic spending")</f>
        <v>And to what extent would you support or oppose the following measures to raise money specifically to fund domestic spending?: A wealth tax (e.g. a tax on the amount of property/assets people own) to fund domestic spending</v>
      </c>
      <c r="E104" s="18" t="str">
        <f>HYPERLINK("#'Full Results'!A807", "807")</f>
        <v>807</v>
      </c>
      <c r="F104" t="s">
        <v>81</v>
      </c>
    </row>
    <row r="105" spans="3:6" x14ac:dyDescent="0.35">
      <c r="C105">
        <v>98</v>
      </c>
      <c r="D105" s="8" t="str">
        <f>HYPERLINK("#'Table 98'!A1", "And to what extent would you support or oppose the following measures to raise money specifically to fund domestic spending?: A tax on long-haul flights to fund domestic spending")</f>
        <v>And to what extent would you support or oppose the following measures to raise money specifically to fund domestic spending?: A tax on long-haul flights to fund domestic spending</v>
      </c>
      <c r="E105" s="18" t="str">
        <f>HYPERLINK("#'Full Results'!A815", "815")</f>
        <v>815</v>
      </c>
      <c r="F105" t="s">
        <v>81</v>
      </c>
    </row>
    <row r="106" spans="3:6" x14ac:dyDescent="0.35">
      <c r="C106">
        <v>99</v>
      </c>
      <c r="D106" s="8" t="str">
        <f>HYPERLINK("#'Table 99'!A1", "And to what extent would you support or oppose the following measures to raise money specifically to fund domestic spending?: Tax on bank’s financial transitions to fund domestic spending")</f>
        <v>And to what extent would you support or oppose the following measures to raise money specifically to fund domestic spending?: Tax on bank’s financial transitions to fund domestic spending</v>
      </c>
      <c r="E106" s="18" t="str">
        <f>HYPERLINK("#'Full Results'!A823", "823")</f>
        <v>823</v>
      </c>
      <c r="F106" t="s">
        <v>81</v>
      </c>
    </row>
    <row r="107" spans="3:6" x14ac:dyDescent="0.35">
      <c r="C107">
        <v>100</v>
      </c>
      <c r="D107" s="8" t="str">
        <f>HYPERLINK("#'Table 100'!A1", "And to what extent would you support or oppose the following measures to raise money specifically to fund domestic spending?: Increases in income tax for the country’s richest people to fund domestic spending")</f>
        <v>And to what extent would you support or oppose the following measures to raise money specifically to fund domestic spending?: Increases in income tax for the country’s richest people to fund domestic spending</v>
      </c>
      <c r="E107" s="18" t="str">
        <f>HYPERLINK("#'Full Results'!A831", "831")</f>
        <v>831</v>
      </c>
      <c r="F107" t="s">
        <v>81</v>
      </c>
    </row>
    <row r="108" spans="3:6" x14ac:dyDescent="0.35">
      <c r="C108">
        <v>101</v>
      </c>
      <c r="D108" s="8" t="str">
        <f>HYPERLINK("#'Table 101'!A1", "And to what extent would you support or oppose the following measures to raise money specifically to fund domestic spending?: Increase in VAT to fund domestic spending")</f>
        <v>And to what extent would you support or oppose the following measures to raise money specifically to fund domestic spending?: Increase in VAT to fund domestic spending</v>
      </c>
      <c r="E108" s="18" t="str">
        <f>HYPERLINK("#'Full Results'!A839", "839")</f>
        <v>839</v>
      </c>
      <c r="F108" t="s">
        <v>81</v>
      </c>
    </row>
    <row r="109" spans="3:6" x14ac:dyDescent="0.35">
      <c r="C109">
        <v>102</v>
      </c>
      <c r="D109" s="8" t="str">
        <f>HYPERLINK("#'Table 102'!A1", "And to what extent would you support or oppose the following measures to raise money specifically to fund domestic spending?: Increases in corporation taxes to fund domestic spending")</f>
        <v>And to what extent would you support or oppose the following measures to raise money specifically to fund domestic spending?: Increases in corporation taxes to fund domestic spending</v>
      </c>
      <c r="E109" s="18" t="str">
        <f>HYPERLINK("#'Full Results'!A847", "847")</f>
        <v>847</v>
      </c>
      <c r="F109" t="s">
        <v>81</v>
      </c>
    </row>
    <row r="110" spans="3:6" x14ac:dyDescent="0.35">
      <c r="C110">
        <v>103</v>
      </c>
      <c r="D110" s="8" t="str">
        <f>HYPERLINK("#'Table 103'!A1", " Imagine that aid spending from your country was focused on supporting education in developing countries.  To what extent would you support or oppose your country spending more money in this scenario?")</f>
        <v xml:space="preserve"> Imagine that aid spending from your country was focused on supporting education in developing countries.  To what extent would you support or oppose your country spending more money in this scenario?</v>
      </c>
      <c r="E110" s="18" t="str">
        <f>HYPERLINK("#'Full Results'!A855", "855")</f>
        <v>855</v>
      </c>
      <c r="F110" t="s">
        <v>81</v>
      </c>
    </row>
    <row r="111" spans="3:6" x14ac:dyDescent="0.35">
      <c r="C111">
        <v>104</v>
      </c>
      <c r="D111" s="8" t="str">
        <f>HYPERLINK("#'Table 104'!A1", " Imagine that aid spending from your country was focused on providing food and water to people without access in developing countries.  To what extent would you support or oppose your country spending more money in this scenario?")</f>
        <v xml:space="preserve"> Imagine that aid spending from your country was focused on providing food and water to people without access in developing countries.  To what extent would you support or oppose your country spending more money in this scenario?</v>
      </c>
      <c r="E111" s="18" t="str">
        <f>HYPERLINK("#'Full Results'!A864", "864")</f>
        <v>864</v>
      </c>
      <c r="F111" t="s">
        <v>81</v>
      </c>
    </row>
    <row r="112" spans="3:6" x14ac:dyDescent="0.35">
      <c r="C112">
        <v>105</v>
      </c>
      <c r="D112" s="8" t="str">
        <f>HYPERLINK("#'Table 105'!A1", " Imagine that aid spending from your country was focused on building infrastructure in developing countries (e.g. new roads, railways, etc.). To what extent would you support or oppose your country spending more money in this scenario?")</f>
        <v xml:space="preserve"> Imagine that aid spending from your country was focused on building infrastructure in developing countries (e.g. new roads, railways, etc.). To what extent would you support or oppose your country spending more money in this scenario?</v>
      </c>
      <c r="E112" s="18" t="str">
        <f>HYPERLINK("#'Full Results'!A873", "873")</f>
        <v>873</v>
      </c>
      <c r="F112" t="s">
        <v>81</v>
      </c>
    </row>
    <row r="113" spans="3:6" x14ac:dyDescent="0.35">
      <c r="C113">
        <v>106</v>
      </c>
      <c r="D113" s="8" t="str">
        <f>HYPERLINK("#'Table 106'!A1", " Imagine that aid spending from your country was focused on improving healthcare in developing countries. To what extent would you support or oppose your country spending more money in this scenario?")</f>
        <v xml:space="preserve"> Imagine that aid spending from your country was focused on improving healthcare in developing countries. To what extent would you support or oppose your country spending more money in this scenario?</v>
      </c>
      <c r="E113" s="18" t="str">
        <f>HYPERLINK("#'Full Results'!A882", "882")</f>
        <v>882</v>
      </c>
      <c r="F113" t="s">
        <v>81</v>
      </c>
    </row>
    <row r="114" spans="3:6" x14ac:dyDescent="0.35">
      <c r="C114">
        <v>107</v>
      </c>
      <c r="D114" s="8" t="str">
        <f>HYPERLINK("#'Table 107'!A1", " Imagine that aid spending from your country was focused on responding to natural disasters (e.g. floods, earthquakes) in any countries. To what extent would you support or oppose your country spending more money in this scenario?")</f>
        <v xml:space="preserve"> Imagine that aid spending from your country was focused on responding to natural disasters (e.g. floods, earthquakes) in any countries. To what extent would you support or oppose your country spending more money in this scenario?</v>
      </c>
      <c r="E114" s="18" t="str">
        <f>HYPERLINK("#'Full Results'!A891", "891")</f>
        <v>891</v>
      </c>
      <c r="F114" t="s">
        <v>81</v>
      </c>
    </row>
    <row r="115" spans="3:6" x14ac:dyDescent="0.35">
      <c r="C115">
        <v>108</v>
      </c>
      <c r="D115" s="8" t="str">
        <f>HYPERLINK("#'Table 108'!A1", " Imagine that aid spending from your country was focused on providing cash directly to people and families in need in lower income countries. To what extent would you support or oppose your country spending more money in this scenario?")</f>
        <v xml:space="preserve"> Imagine that aid spending from your country was focused on providing cash directly to people and families in need in lower income countries. To what extent would you support or oppose your country spending more money in this scenario?</v>
      </c>
      <c r="E115" s="18" t="str">
        <f>HYPERLINK("#'Full Results'!A900", "900")</f>
        <v>900</v>
      </c>
      <c r="F115" t="s">
        <v>81</v>
      </c>
    </row>
    <row r="116" spans="3:6" x14ac:dyDescent="0.35">
      <c r="C116">
        <v>109</v>
      </c>
      <c r="D116" s="8" t="str">
        <f>HYPERLINK("#'Table 109'!A1", " Imagine that aid spending from your country was focused on helping people who are living in or fleeing from war zones. To what extent would you support or oppose your country spending more money in this scenario?")</f>
        <v xml:space="preserve"> Imagine that aid spending from your country was focused on helping people who are living in or fleeing from war zones. To what extent would you support or oppose your country spending more money in this scenario?</v>
      </c>
      <c r="E116" s="18" t="str">
        <f>HYPERLINK("#'Full Results'!A909", "909")</f>
        <v>909</v>
      </c>
      <c r="F116" t="s">
        <v>81</v>
      </c>
    </row>
    <row r="117" spans="3:6" x14ac:dyDescent="0.35">
      <c r="C117">
        <v>110</v>
      </c>
      <c r="D117" s="8" t="str">
        <f>HYPERLINK("#'Table 110'!A1", " Imagine that aid spending from your country was focused on supporting economic growth initiatives, such as job creation or helping create local financial markets. To what extent would you support or oppose your country spending more money in thi...")</f>
        <v xml:space="preserve"> Imagine that aid spending from your country was focused on supporting economic growth initiatives, such as job creation or helping create local financial markets. To what extent would you support or oppose your country spending more money in thi...</v>
      </c>
      <c r="E117" s="18" t="str">
        <f>HYPERLINK("#'Full Results'!A918", "918")</f>
        <v>918</v>
      </c>
      <c r="F117" t="s">
        <v>81</v>
      </c>
    </row>
    <row r="118" spans="3:6" x14ac:dyDescent="0.35">
      <c r="C118">
        <v>111</v>
      </c>
      <c r="D118" s="8" t="str">
        <f>HYPERLINK("#'Table 111'!A1", " Imagine that aid spending from your country was focused on providing sexual and reproductive health services. To what extent would you support or oppose your country spending more money in this scenario?")</f>
        <v xml:space="preserve"> Imagine that aid spending from your country was focused on providing sexual and reproductive health services. To what extent would you support or oppose your country spending more money in this scenario?</v>
      </c>
      <c r="E118" s="18" t="str">
        <f>HYPERLINK("#'Full Results'!A927", "927")</f>
        <v>927</v>
      </c>
      <c r="F118" t="s">
        <v>81</v>
      </c>
    </row>
    <row r="119" spans="3:6" x14ac:dyDescent="0.35">
      <c r="C119">
        <v>112</v>
      </c>
      <c r="D119" s="8" t="str">
        <f>HYPERLINK("#'Table 112'!A1", " Imagine that aid spending from your country was focused on promoting your country's values, such as democracy, human rights and gender equality. To what extent would you support or oppose your country spending more money in this scenario?")</f>
        <v xml:space="preserve"> Imagine that aid spending from your country was focused on promoting your country's values, such as democracy, human rights and gender equality. To what extent would you support or oppose your country spending more money in this scenario?</v>
      </c>
      <c r="E119" s="18" t="str">
        <f>HYPERLINK("#'Full Results'!A936", "936")</f>
        <v>936</v>
      </c>
      <c r="F119" t="s">
        <v>81</v>
      </c>
    </row>
    <row r="120" spans="3:6" x14ac:dyDescent="0.35">
      <c r="C120">
        <v>113</v>
      </c>
      <c r="D120" s="8" t="str">
        <f>HYPERLINK("#'Table 113'!A1", " Imagine that aid spending from your country was focused on providing funding to local charities to use how they see fit in the community. To what extent would you support or oppose your country spending more money in this scenario?")</f>
        <v xml:space="preserve"> Imagine that aid spending from your country was focused on providing funding to local charities to use how they see fit in the community. To what extent would you support or oppose your country spending more money in this scenario?</v>
      </c>
      <c r="E120" s="18" t="str">
        <f>HYPERLINK("#'Full Results'!A945", "945")</f>
        <v>945</v>
      </c>
      <c r="F120" t="s">
        <v>81</v>
      </c>
    </row>
    <row r="121" spans="3:6" x14ac:dyDescent="0.35">
      <c r="C121">
        <v>114</v>
      </c>
      <c r="D121" s="8" t="str">
        <f>HYPERLINK("#'Table 114'!A1", " Imagine that aid spending from your country was focused on investing in transitioning their energy sources away from oil, gas and coal to renewable sources. To what extent would you support or oppose your country spending more money in this scen...")</f>
        <v xml:space="preserve"> Imagine that aid spending from your country was focused on investing in transitioning their energy sources away from oil, gas and coal to renewable sources. To what extent would you support or oppose your country spending more money in this scen...</v>
      </c>
      <c r="E121" s="18" t="str">
        <f>HYPERLINK("#'Full Results'!A954", "954")</f>
        <v>954</v>
      </c>
      <c r="F121" t="s">
        <v>81</v>
      </c>
    </row>
    <row r="122" spans="3:6" x14ac:dyDescent="0.35">
      <c r="C122">
        <v>115</v>
      </c>
      <c r="D122" s="8" t="str">
        <f>HYPERLINK("#'Table 115'!A1", " How important or unimportant do you feel it is for a country’s international aid programme to support BOTH its own national interests and the interests of developing countries?")</f>
        <v xml:space="preserve"> How important or unimportant do you feel it is for a country’s international aid programme to support BOTH its own national interests and the interests of developing countries?</v>
      </c>
      <c r="E122" s="18" t="str">
        <f>HYPERLINK("#'Full Results'!A963", "963")</f>
        <v>963</v>
      </c>
      <c r="F122" t="s">
        <v>81</v>
      </c>
    </row>
    <row r="123" spans="3:6" x14ac:dyDescent="0.35">
      <c r="C123">
        <v>116</v>
      </c>
      <c r="D123" s="8" t="str">
        <f>HYPERLINK("#'Table 116'!A1", " Which of the following comes closest to your view?")</f>
        <v xml:space="preserve"> Which of the following comes closest to your view?</v>
      </c>
      <c r="E123" s="18" t="str">
        <f>HYPERLINK("#'Full Results'!A972", "972")</f>
        <v>972</v>
      </c>
      <c r="F123" t="s">
        <v>81</v>
      </c>
    </row>
    <row r="124" spans="3:6" x14ac:dyDescent="0.35">
      <c r="C124">
        <v>117</v>
      </c>
      <c r="D124" s="8" t="str">
        <f>HYPERLINK("#'Table 117'!A1", "Grid Summary: To what extent do you believe that your country providing financial support to developing countries has a positive or negative impact on the following?")</f>
        <v>Grid Summary: To what extent do you believe that your country providing financial support to developing countries has a positive or negative impact on the following?</v>
      </c>
      <c r="E124" s="7"/>
      <c r="F124" t="s">
        <v>81</v>
      </c>
    </row>
    <row r="125" spans="3:6" x14ac:dyDescent="0.35">
      <c r="C125">
        <v>118</v>
      </c>
      <c r="D125" s="8" t="str">
        <f>HYPERLINK("#'Table 118'!A1", "To what extent do you believe that your country providing financial support to developing countries has a positive or negative impact on the following?: Improving global health")</f>
        <v>To what extent do you believe that your country providing financial support to developing countries has a positive or negative impact on the following?: Improving global health</v>
      </c>
      <c r="E125" s="18" t="str">
        <f>HYPERLINK("#'Full Results'!A979", "979")</f>
        <v>979</v>
      </c>
      <c r="F125" t="s">
        <v>81</v>
      </c>
    </row>
    <row r="126" spans="3:6" x14ac:dyDescent="0.35">
      <c r="C126">
        <v>119</v>
      </c>
      <c r="D126" s="8" t="str">
        <f>HYPERLINK("#'Table 119'!A1", "To what extent do you believe that your country providing financial support to developing countries has a positive or negative impact on the following?: Your country’s international reputation")</f>
        <v>To what extent do you believe that your country providing financial support to developing countries has a positive or negative impact on the following?: Your country’s international reputation</v>
      </c>
      <c r="E126" s="18" t="str">
        <f>HYPERLINK("#'Full Results'!A988", "988")</f>
        <v>988</v>
      </c>
      <c r="F126" t="s">
        <v>81</v>
      </c>
    </row>
    <row r="127" spans="3:6" x14ac:dyDescent="0.35">
      <c r="C127">
        <v>120</v>
      </c>
      <c r="D127" s="8" t="str">
        <f>HYPERLINK("#'Table 120'!A1", "To what extent do you believe that your country providing financial support to developing countries has a positive or negative impact on the following?: International security")</f>
        <v>To what extent do you believe that your country providing financial support to developing countries has a positive or negative impact on the following?: International security</v>
      </c>
      <c r="E127" s="18" t="str">
        <f>HYPERLINK("#'Full Results'!A997", "997")</f>
        <v>997</v>
      </c>
      <c r="F127" t="s">
        <v>81</v>
      </c>
    </row>
    <row r="128" spans="3:6" x14ac:dyDescent="0.35">
      <c r="C128">
        <v>121</v>
      </c>
      <c r="D128" s="8" t="str">
        <f>HYPERLINK("#'Table 121'!A1", "To what extent do you believe that your country providing financial support to developing countries has a positive or negative impact on the following?: Climate protection")</f>
        <v>To what extent do you believe that your country providing financial support to developing countries has a positive or negative impact on the following?: Climate protection</v>
      </c>
      <c r="E128" s="18" t="str">
        <f>HYPERLINK("#'Full Results'!A1006", "1006")</f>
        <v>1006</v>
      </c>
      <c r="F128" t="s">
        <v>81</v>
      </c>
    </row>
    <row r="129" spans="3:6" x14ac:dyDescent="0.35">
      <c r="C129">
        <v>122</v>
      </c>
      <c r="D129" s="8" t="str">
        <f>HYPERLINK("#'Table 122'!A1", "To what extent do you believe that your country providing financial support to developing countries has a positive or negative impact on the following?: Reducing levels of international migration")</f>
        <v>To what extent do you believe that your country providing financial support to developing countries has a positive or negative impact on the following?: Reducing levels of international migration</v>
      </c>
      <c r="E129" s="18" t="str">
        <f>HYPERLINK("#'Full Results'!A1015", "1015")</f>
        <v>1015</v>
      </c>
      <c r="F129" t="s">
        <v>81</v>
      </c>
    </row>
    <row r="130" spans="3:6" x14ac:dyDescent="0.35">
      <c r="C130">
        <v>123</v>
      </c>
      <c r="D130" s="8" t="str">
        <f>HYPERLINK("#'Table 123'!A1", "To what extent do you believe that your country providing financial support to developing countries has a positive or negative impact on the following?: Your national economy overall")</f>
        <v>To what extent do you believe that your country providing financial support to developing countries has a positive or negative impact on the following?: Your national economy overall</v>
      </c>
      <c r="E130" s="18" t="str">
        <f>HYPERLINK("#'Full Results'!A1024", "1024")</f>
        <v>1024</v>
      </c>
      <c r="F130" t="s">
        <v>81</v>
      </c>
    </row>
    <row r="131" spans="3:6" x14ac:dyDescent="0.35">
      <c r="C131">
        <v>124</v>
      </c>
      <c r="D131" s="8" t="str">
        <f>HYPERLINK("#'Table 124'!A1", "To what extent do you believe that your country providing financial support to developing countries has a positive or negative impact on the following?: Your own income")</f>
        <v>To what extent do you believe that your country providing financial support to developing countries has a positive or negative impact on the following?: Your own income</v>
      </c>
      <c r="E131" s="18" t="str">
        <f>HYPERLINK("#'Full Results'!A1033", "1033")</f>
        <v>1033</v>
      </c>
      <c r="F131" t="s">
        <v>81</v>
      </c>
    </row>
    <row r="132" spans="3:6" x14ac:dyDescent="0.35">
      <c r="C132">
        <v>125</v>
      </c>
      <c r="D132" s="8" t="str">
        <f>HYPERLINK("#'Table 125'!A1", "To what extent do you believe that your country providing financial support to developing countries has a positive or negative impact on the following?: Your own job security")</f>
        <v>To what extent do you believe that your country providing financial support to developing countries has a positive or negative impact on the following?: Your own job security</v>
      </c>
      <c r="E132" s="18" t="str">
        <f>HYPERLINK("#'Full Results'!A1042", "1042")</f>
        <v>1042</v>
      </c>
      <c r="F132" t="s">
        <v>81</v>
      </c>
    </row>
    <row r="133" spans="3:6" x14ac:dyDescent="0.35">
      <c r="C133">
        <v>126</v>
      </c>
      <c r="D133" s="8" t="str">
        <f>HYPERLINK("#'Table 126'!A1", "To what extent do you believe that your country providing financial support to developing countries has a positive or negative impact on the following?: Your own personal safety")</f>
        <v>To what extent do you believe that your country providing financial support to developing countries has a positive or negative impact on the following?: Your own personal safety</v>
      </c>
      <c r="E133" s="18" t="str">
        <f>HYPERLINK("#'Full Results'!A1051", "1051")</f>
        <v>1051</v>
      </c>
      <c r="F133" t="s">
        <v>81</v>
      </c>
    </row>
    <row r="134" spans="3:6" x14ac:dyDescent="0.35">
      <c r="C134">
        <v>127</v>
      </c>
      <c r="D134" s="8" t="str">
        <f>HYPERLINK("#'Table 127'!A1", "To what extent do you believe that your country providing financial support to developing countries has a positive or negative impact on the following?: The cost of goods for you personally")</f>
        <v>To what extent do you believe that your country providing financial support to developing countries has a positive or negative impact on the following?: The cost of goods for you personally</v>
      </c>
      <c r="E134" s="18" t="str">
        <f>HYPERLINK("#'Full Results'!A1060", "1060")</f>
        <v>1060</v>
      </c>
      <c r="F134" t="s">
        <v>81</v>
      </c>
    </row>
    <row r="135" spans="3:6" x14ac:dyDescent="0.35">
      <c r="C135">
        <v>128</v>
      </c>
      <c r="D135" s="8" t="str">
        <f>HYPERLINK("#'Table 128'!A1", "Grid Summary: Which of the following comes closest to your view?")</f>
        <v>Grid Summary: Which of the following comes closest to your view?</v>
      </c>
      <c r="E135" s="7"/>
      <c r="F135" t="s">
        <v>81</v>
      </c>
    </row>
    <row r="136" spans="3:6" x14ac:dyDescent="0.35">
      <c r="C136">
        <v>129</v>
      </c>
      <c r="D136" s="8" t="str">
        <f>HYPERLINK("#'Table 129'!A1", "Which of the following comes closest to your view?: Money invested in other countries has no impact on our national economy|Money invested in other countries can boost our own economy by providing new markets for our goods")</f>
        <v>Which of the following comes closest to your view?: Money invested in other countries has no impact on our national economy|Money invested in other countries can boost our own economy by providing new markets for our goods</v>
      </c>
      <c r="E136" s="18" t="str">
        <f>HYPERLINK("#'Full Results'!A1069", "1069")</f>
        <v>1069</v>
      </c>
      <c r="F136" t="s">
        <v>81</v>
      </c>
    </row>
    <row r="137" spans="3:6" x14ac:dyDescent="0.35">
      <c r="C137">
        <v>130</v>
      </c>
      <c r="D137" s="8" t="str">
        <f>HYPERLINK("#'Table 130'!A1", "Which of the following comes closest to your view?: Money invested in other countries has no impact on the price of food in my country|Money invested in other countries can reduce the price of food in my country")</f>
        <v>Which of the following comes closest to your view?: Money invested in other countries has no impact on the price of food in my country|Money invested in other countries can reduce the price of food in my country</v>
      </c>
      <c r="E137" s="18" t="str">
        <f>HYPERLINK("#'Full Results'!A1077", "1077")</f>
        <v>1077</v>
      </c>
      <c r="F137" t="s">
        <v>81</v>
      </c>
    </row>
    <row r="138" spans="3:6" x14ac:dyDescent="0.35">
      <c r="C138">
        <v>131</v>
      </c>
      <c r="D138" s="8" t="str">
        <f>HYPERLINK("#'Table 131'!A1", "Which of the following comes closest to your view?: Money invested in other countries has no impact on the price of energy in my country|Money invested in other countries can reduce the price of energy in my country ")</f>
        <v xml:space="preserve">Which of the following comes closest to your view?: Money invested in other countries has no impact on the price of energy in my country|Money invested in other countries can reduce the price of energy in my country </v>
      </c>
      <c r="E138" s="18" t="str">
        <f>HYPERLINK("#'Full Results'!A1085", "1085")</f>
        <v>1085</v>
      </c>
      <c r="F138" t="s">
        <v>81</v>
      </c>
    </row>
    <row r="139" spans="3:6" x14ac:dyDescent="0.35">
      <c r="C139">
        <v>132</v>
      </c>
      <c r="D139" s="8" t="str">
        <f>HYPERLINK("#'Table 132'!A1", "Which of the following comes closest to your view?: Money invested in other countries has no impact on migration to my country|Money invested in other countries can reduce migration flows to my country by fixing problems abroad")</f>
        <v>Which of the following comes closest to your view?: Money invested in other countries has no impact on migration to my country|Money invested in other countries can reduce migration flows to my country by fixing problems abroad</v>
      </c>
      <c r="E139" s="18" t="str">
        <f>HYPERLINK("#'Full Results'!A1093", "1093")</f>
        <v>1093</v>
      </c>
      <c r="F139" t="s">
        <v>81</v>
      </c>
    </row>
    <row r="140" spans="3:6" x14ac:dyDescent="0.35">
      <c r="C140">
        <v>133</v>
      </c>
      <c r="D140" s="8" t="str">
        <f>HYPERLINK("#'Table 133'!A1", "Which, if any, of the following do you think are the main benefits of investment in other countries? Select all that apply.")</f>
        <v>Which, if any, of the following do you think are the main benefits of investment in other countries? Select all that apply.</v>
      </c>
      <c r="E140" s="18" t="str">
        <f>HYPERLINK("#'Full Results'!A1101", "1101")</f>
        <v>1101</v>
      </c>
      <c r="F140" t="s">
        <v>81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598"/>
  <sheetViews>
    <sheetView showGridLines="0" workbookViewId="0">
      <pane xSplit="2" ySplit="8" topLeftCell="AN82" activePane="bottomRight" state="frozen"/>
      <selection pane="topRight"/>
      <selection pane="bottomLeft"/>
      <selection pane="bottomRight" activeCell="AW1593" sqref="AW1593"/>
    </sheetView>
  </sheetViews>
  <sheetFormatPr defaultColWidth="11.54296875" defaultRowHeight="14.5" x14ac:dyDescent="0.35"/>
  <cols>
    <col min="2" max="2" width="20.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0" width="10.6328125" customWidth="1"/>
    <col min="41" max="43" width="10.6328125" style="25" customWidth="1"/>
    <col min="44" max="44" width="10.6328125" customWidth="1"/>
    <col min="45" max="46" width="10.6328125" style="25" customWidth="1"/>
    <col min="47" max="47" width="10.6328125" customWidth="1"/>
    <col min="48" max="48" width="2.1796875" customWidth="1"/>
    <col min="49" max="50" width="10.6328125" customWidth="1"/>
    <col min="51" max="53" width="10.6328125" style="25" customWidth="1"/>
    <col min="54" max="54" width="10.6328125" customWidth="1"/>
    <col min="55" max="58" width="10.6328125" style="25" customWidth="1"/>
    <col min="59" max="59" width="2.1796875" customWidth="1"/>
    <col min="60" max="61" width="10.6328125" customWidth="1"/>
    <col min="62" max="62" width="2.1796875" customWidth="1"/>
  </cols>
  <sheetData>
    <row r="1" spans="2:61" x14ac:dyDescent="0.35">
      <c r="AO1"/>
      <c r="AP1"/>
      <c r="AQ1"/>
      <c r="AS1"/>
      <c r="AT1"/>
      <c r="AY1"/>
      <c r="AZ1"/>
      <c r="BA1"/>
      <c r="BC1"/>
      <c r="BD1"/>
      <c r="BE1"/>
      <c r="BF1"/>
    </row>
    <row r="2" spans="2:61" ht="40" customHeight="1" x14ac:dyDescent="0.35">
      <c r="D2" s="29" t="s">
        <v>480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c r="BA2"/>
      <c r="BC2"/>
      <c r="BD2"/>
      <c r="BE2"/>
      <c r="BF2"/>
    </row>
    <row r="3" spans="2:61" x14ac:dyDescent="0.35">
      <c r="AO3"/>
      <c r="AP3"/>
      <c r="AQ3"/>
      <c r="AS3"/>
      <c r="AT3"/>
      <c r="AY3"/>
      <c r="AZ3"/>
      <c r="BA3"/>
      <c r="BC3"/>
      <c r="BD3"/>
      <c r="BE3"/>
      <c r="BF3"/>
    </row>
    <row r="4" spans="2:61" x14ac:dyDescent="0.35">
      <c r="AO4"/>
      <c r="AP4"/>
      <c r="AQ4"/>
      <c r="AS4"/>
      <c r="AT4"/>
      <c r="AY4"/>
      <c r="AZ4"/>
      <c r="BA4"/>
      <c r="BC4"/>
      <c r="BD4"/>
      <c r="BE4"/>
      <c r="BF4"/>
    </row>
    <row r="5" spans="2:61" ht="30" customHeight="1" x14ac:dyDescent="0.35">
      <c r="B5" s="13"/>
      <c r="C5" s="13"/>
      <c r="D5" s="32" t="s">
        <v>48</v>
      </c>
      <c r="E5" s="32"/>
      <c r="F5" s="13"/>
      <c r="G5" s="32" t="s">
        <v>49</v>
      </c>
      <c r="H5" s="32"/>
      <c r="I5" s="32"/>
      <c r="J5" s="32"/>
      <c r="K5" s="32"/>
      <c r="L5" s="32"/>
      <c r="M5" s="13"/>
      <c r="N5" s="32" t="s">
        <v>50</v>
      </c>
      <c r="O5" s="32"/>
      <c r="P5" s="13"/>
      <c r="Q5" s="32" t="s">
        <v>51</v>
      </c>
      <c r="R5" s="32"/>
      <c r="S5" s="32"/>
      <c r="T5" s="13"/>
      <c r="U5" s="32" t="s">
        <v>52</v>
      </c>
      <c r="V5" s="32"/>
      <c r="W5" s="13"/>
      <c r="X5" s="32" t="s">
        <v>53</v>
      </c>
      <c r="Y5" s="32"/>
      <c r="Z5" s="32"/>
      <c r="AA5" s="13"/>
      <c r="AB5" s="32" t="s">
        <v>54</v>
      </c>
      <c r="AC5" s="32"/>
      <c r="AD5" s="32"/>
      <c r="AE5" s="13"/>
      <c r="AF5" s="32" t="s">
        <v>55</v>
      </c>
      <c r="AG5" s="32"/>
      <c r="AH5" s="32"/>
      <c r="AI5" s="13"/>
      <c r="AJ5" s="32" t="s">
        <v>56</v>
      </c>
      <c r="AK5" s="32"/>
      <c r="AL5" s="13"/>
      <c r="AM5" s="32" t="s">
        <v>57</v>
      </c>
      <c r="AN5" s="32"/>
      <c r="AO5" s="32"/>
      <c r="AP5" s="32"/>
      <c r="AQ5" s="32"/>
      <c r="AR5" s="32"/>
      <c r="AS5" s="32"/>
      <c r="AT5" s="32"/>
      <c r="AU5" s="32"/>
      <c r="AV5" s="13"/>
      <c r="AW5" s="32" t="s">
        <v>58</v>
      </c>
      <c r="AX5" s="32"/>
      <c r="AY5" s="32"/>
      <c r="AZ5" s="32"/>
      <c r="BA5" s="32"/>
      <c r="BB5" s="32"/>
      <c r="BC5" s="32"/>
      <c r="BD5" s="32"/>
      <c r="BE5" s="32"/>
      <c r="BF5" s="32"/>
      <c r="BG5" s="13"/>
      <c r="BH5" s="32" t="s">
        <v>59</v>
      </c>
      <c r="BI5" s="32"/>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2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2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AO9"/>
      <c r="AP9"/>
      <c r="AQ9"/>
      <c r="AS9"/>
      <c r="AT9"/>
      <c r="AY9"/>
      <c r="AZ9"/>
      <c r="BA9"/>
      <c r="BC9"/>
      <c r="BD9"/>
      <c r="BE9"/>
      <c r="BF9"/>
    </row>
    <row r="10" spans="2:61" x14ac:dyDescent="0.35">
      <c r="AO10"/>
      <c r="AP10"/>
      <c r="AQ10"/>
      <c r="AS10"/>
      <c r="AT10"/>
      <c r="AY10"/>
      <c r="AZ10"/>
      <c r="BA10"/>
      <c r="BC10"/>
      <c r="BD10"/>
      <c r="BE10"/>
      <c r="BF10"/>
    </row>
    <row r="11" spans="2:61" x14ac:dyDescent="0.35">
      <c r="B11" s="6" t="s">
        <v>82</v>
      </c>
      <c r="AO11"/>
      <c r="AP11"/>
      <c r="AQ11"/>
      <c r="AS11"/>
      <c r="AT11"/>
      <c r="AY11"/>
      <c r="AZ11"/>
      <c r="BA11"/>
      <c r="BC11"/>
      <c r="BD11"/>
      <c r="BE11"/>
      <c r="BF11"/>
    </row>
    <row r="12" spans="2:61" x14ac:dyDescent="0.35">
      <c r="B12" s="21" t="s">
        <v>81</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row>
    <row r="13" spans="2:61" x14ac:dyDescent="0.35">
      <c r="B13" t="s">
        <v>70</v>
      </c>
      <c r="C13" s="14">
        <v>2.0000354344608499E-2</v>
      </c>
      <c r="D13" s="14">
        <v>2.8731163200354699E-2</v>
      </c>
      <c r="E13" s="14">
        <v>1.1793096187662401E-2</v>
      </c>
      <c r="F13" s="14"/>
      <c r="G13" s="14">
        <v>0</v>
      </c>
      <c r="H13" s="14">
        <v>2.3590467606478701E-2</v>
      </c>
      <c r="I13" s="14">
        <v>1.55679679504564E-2</v>
      </c>
      <c r="J13" s="14">
        <v>8.6594939184960699E-3</v>
      </c>
      <c r="K13" s="14">
        <v>5.3114093211120102E-2</v>
      </c>
      <c r="L13" s="14">
        <v>1.8654288841699201E-2</v>
      </c>
      <c r="M13" s="14"/>
      <c r="N13" s="14">
        <v>1.9770835916545298E-2</v>
      </c>
      <c r="O13" s="14">
        <v>2.01297257567001E-2</v>
      </c>
      <c r="P13" s="14"/>
      <c r="Q13" s="14">
        <v>1.53907081456324E-2</v>
      </c>
      <c r="R13" s="14">
        <v>2.2272670516118798E-2</v>
      </c>
      <c r="S13" s="14">
        <v>2.7081566073008701E-2</v>
      </c>
      <c r="T13" s="14"/>
      <c r="U13" s="14">
        <v>2.33642335430388E-2</v>
      </c>
      <c r="V13" s="14">
        <v>5.5480258146332001E-3</v>
      </c>
      <c r="W13" s="14"/>
      <c r="X13" s="14">
        <v>9.1722695129018497E-2</v>
      </c>
      <c r="Y13" s="14">
        <v>5.0765606809121998E-3</v>
      </c>
      <c r="Z13" s="14">
        <v>9.1174353802032596E-3</v>
      </c>
      <c r="AA13" s="14"/>
      <c r="AB13" s="14">
        <v>1.9918760933292999E-2</v>
      </c>
      <c r="AC13" s="14">
        <v>1.7432059549911401E-2</v>
      </c>
      <c r="AD13" s="14">
        <v>3.2715665252427598E-2</v>
      </c>
      <c r="AE13" s="14"/>
      <c r="AF13" s="14">
        <v>6.5104357027562398E-2</v>
      </c>
      <c r="AG13" s="14">
        <v>2.00284991886082E-2</v>
      </c>
      <c r="AH13" s="14">
        <v>7.38656933395836E-3</v>
      </c>
      <c r="AI13" s="14"/>
      <c r="AJ13" s="14">
        <v>3.1998922734950898E-2</v>
      </c>
      <c r="AK13" s="14">
        <v>1.3924160277631201E-2</v>
      </c>
      <c r="AL13" s="14"/>
      <c r="AM13" s="14">
        <v>4.6217161212456198E-2</v>
      </c>
      <c r="AN13" s="14">
        <v>3.7723616040974101E-2</v>
      </c>
      <c r="AO13" s="14">
        <v>2.6954536254338701E-2</v>
      </c>
      <c r="AP13" s="14">
        <v>2.69728033996199E-2</v>
      </c>
      <c r="AQ13" s="14">
        <v>0</v>
      </c>
      <c r="AR13" s="14">
        <v>4.0525691925750703E-3</v>
      </c>
      <c r="AS13" s="14">
        <v>0</v>
      </c>
      <c r="AT13" s="14">
        <v>1.53578705523488E-2</v>
      </c>
      <c r="AU13" s="14">
        <v>1.46581716498159E-2</v>
      </c>
      <c r="AV13" s="14"/>
      <c r="AW13" s="14">
        <v>4.0947868758184403E-2</v>
      </c>
      <c r="AX13" s="14">
        <v>4.3978533896161603E-2</v>
      </c>
      <c r="AY13" s="14">
        <v>5.5305276737102803E-2</v>
      </c>
      <c r="AZ13" s="14">
        <v>3.6068189030596297E-2</v>
      </c>
      <c r="BA13" s="14">
        <v>0</v>
      </c>
      <c r="BB13" s="14">
        <v>4.2416026070471397E-3</v>
      </c>
      <c r="BC13" s="14">
        <v>0</v>
      </c>
      <c r="BD13" s="14">
        <v>2.2891172931687801E-2</v>
      </c>
      <c r="BE13" s="14">
        <v>0</v>
      </c>
      <c r="BF13" s="14">
        <v>2.0329569154733201E-2</v>
      </c>
      <c r="BG13" s="14"/>
      <c r="BH13" s="14">
        <v>2.06662523768519E-2</v>
      </c>
      <c r="BI13" s="14">
        <v>2.1740660243030702E-2</v>
      </c>
    </row>
    <row r="14" spans="2:61" x14ac:dyDescent="0.35">
      <c r="B14" t="s">
        <v>71</v>
      </c>
      <c r="C14" s="14">
        <v>6.5469163081634099E-2</v>
      </c>
      <c r="D14" s="14">
        <v>6.2472469311908897E-2</v>
      </c>
      <c r="E14" s="14">
        <v>6.8708875361980698E-2</v>
      </c>
      <c r="F14" s="14"/>
      <c r="G14" s="14">
        <v>8.6416645436521E-2</v>
      </c>
      <c r="H14" s="14">
        <v>1.98839301839288E-2</v>
      </c>
      <c r="I14" s="14">
        <v>2.6789033440526199E-2</v>
      </c>
      <c r="J14" s="14">
        <v>6.6420248204490995E-2</v>
      </c>
      <c r="K14" s="14">
        <v>7.2827169438352393E-2</v>
      </c>
      <c r="L14" s="14">
        <v>0.121469857308042</v>
      </c>
      <c r="M14" s="14"/>
      <c r="N14" s="14">
        <v>6.4785038874907802E-2</v>
      </c>
      <c r="O14" s="14">
        <v>6.5854779676419201E-2</v>
      </c>
      <c r="P14" s="14"/>
      <c r="Q14" s="14">
        <v>8.7991884053205904E-2</v>
      </c>
      <c r="R14" s="14">
        <v>5.3925591051288899E-2</v>
      </c>
      <c r="S14" s="14">
        <v>7.9797050467459996E-2</v>
      </c>
      <c r="T14" s="14"/>
      <c r="U14" s="14">
        <v>6.8872583578854896E-2</v>
      </c>
      <c r="V14" s="14">
        <v>5.0846952160849099E-2</v>
      </c>
      <c r="W14" s="14"/>
      <c r="X14" s="14">
        <v>0.19866995464101</v>
      </c>
      <c r="Y14" s="14">
        <v>6.5201295228580397E-2</v>
      </c>
      <c r="Z14" s="14">
        <v>1.47577514914865E-2</v>
      </c>
      <c r="AA14" s="14"/>
      <c r="AB14" s="14">
        <v>9.2164145529307795E-2</v>
      </c>
      <c r="AC14" s="14">
        <v>7.1447212628751602E-2</v>
      </c>
      <c r="AD14" s="14">
        <v>3.8285995065873001E-3</v>
      </c>
      <c r="AE14" s="14"/>
      <c r="AF14" s="14">
        <v>0.10839236258786999</v>
      </c>
      <c r="AG14" s="14">
        <v>8.5556166050903604E-2</v>
      </c>
      <c r="AH14" s="14">
        <v>2.21169046692768E-2</v>
      </c>
      <c r="AI14" s="14"/>
      <c r="AJ14" s="14">
        <v>6.9926596235891897E-2</v>
      </c>
      <c r="AK14" s="14">
        <v>6.5084701996727903E-2</v>
      </c>
      <c r="AL14" s="14"/>
      <c r="AM14" s="14">
        <v>0.106121691521383</v>
      </c>
      <c r="AN14" s="14">
        <v>0.15527647737528499</v>
      </c>
      <c r="AO14" s="14">
        <v>2.6954536254338701E-2</v>
      </c>
      <c r="AP14" s="14">
        <v>2.0857651166872E-2</v>
      </c>
      <c r="AQ14" s="14">
        <v>8.7993301942796101E-2</v>
      </c>
      <c r="AR14" s="14">
        <v>1.8932282394828699E-2</v>
      </c>
      <c r="AS14" s="14">
        <v>0.103298656424488</v>
      </c>
      <c r="AT14" s="14">
        <v>3.1816517561276299E-2</v>
      </c>
      <c r="AU14" s="14">
        <v>3.6791566516097197E-2</v>
      </c>
      <c r="AV14" s="14"/>
      <c r="AW14" s="14">
        <v>9.90661291361635E-2</v>
      </c>
      <c r="AX14" s="14">
        <v>0.187214670837591</v>
      </c>
      <c r="AY14" s="14">
        <v>7.3036042131208803E-2</v>
      </c>
      <c r="AZ14" s="14">
        <v>7.7356620413591504E-3</v>
      </c>
      <c r="BA14" s="14">
        <v>9.3652250898517905E-2</v>
      </c>
      <c r="BB14" s="14">
        <v>1.7668569243296E-2</v>
      </c>
      <c r="BC14" s="14">
        <v>9.0774919542894794E-2</v>
      </c>
      <c r="BD14" s="14">
        <v>0</v>
      </c>
      <c r="BE14" s="14">
        <v>0</v>
      </c>
      <c r="BF14" s="14">
        <v>2.0111514117674201E-2</v>
      </c>
      <c r="BG14" s="14"/>
      <c r="BH14" s="14">
        <v>6.1216379962002597E-2</v>
      </c>
      <c r="BI14" s="14">
        <v>7.5027610952014295E-2</v>
      </c>
    </row>
    <row r="15" spans="2:61" x14ac:dyDescent="0.35">
      <c r="B15" t="s">
        <v>72</v>
      </c>
      <c r="C15" s="14">
        <v>0.10749225522582</v>
      </c>
      <c r="D15" s="14">
        <v>0.12584016246555099</v>
      </c>
      <c r="E15" s="14">
        <v>9.0627150676615698E-2</v>
      </c>
      <c r="F15" s="14"/>
      <c r="G15" s="14">
        <v>9.6434376431131993E-2</v>
      </c>
      <c r="H15" s="14">
        <v>9.12475960286383E-2</v>
      </c>
      <c r="I15" s="14">
        <v>8.4106707464246894E-2</v>
      </c>
      <c r="J15" s="14">
        <v>9.0950025345105504E-2</v>
      </c>
      <c r="K15" s="14">
        <v>8.2937354277301298E-2</v>
      </c>
      <c r="L15" s="14">
        <v>0.18261371152245701</v>
      </c>
      <c r="M15" s="14"/>
      <c r="N15" s="14">
        <v>0.10278539688732601</v>
      </c>
      <c r="O15" s="14">
        <v>0.110145344630903</v>
      </c>
      <c r="P15" s="14"/>
      <c r="Q15" s="14">
        <v>9.2111121834401705E-2</v>
      </c>
      <c r="R15" s="14">
        <v>9.8717976387779599E-2</v>
      </c>
      <c r="S15" s="14">
        <v>0.16635236506921899</v>
      </c>
      <c r="T15" s="14"/>
      <c r="U15" s="14">
        <v>0.107215251362444</v>
      </c>
      <c r="V15" s="14">
        <v>0.108682354691771</v>
      </c>
      <c r="W15" s="14"/>
      <c r="X15" s="14">
        <v>0.21697762891974201</v>
      </c>
      <c r="Y15" s="14">
        <v>0.14647590827422899</v>
      </c>
      <c r="Z15" s="14">
        <v>2.75813179133125E-2</v>
      </c>
      <c r="AA15" s="14"/>
      <c r="AB15" s="14">
        <v>0.16694120959352399</v>
      </c>
      <c r="AC15" s="14">
        <v>9.5319286106728005E-2</v>
      </c>
      <c r="AD15" s="14">
        <v>5.8647078364251003E-2</v>
      </c>
      <c r="AE15" s="14"/>
      <c r="AF15" s="14">
        <v>0.20480520806928801</v>
      </c>
      <c r="AG15" s="14">
        <v>0.122580886334026</v>
      </c>
      <c r="AH15" s="14">
        <v>5.60449744870865E-2</v>
      </c>
      <c r="AI15" s="14"/>
      <c r="AJ15" s="14">
        <v>0.112688766437745</v>
      </c>
      <c r="AK15" s="14">
        <v>0.107463203215217</v>
      </c>
      <c r="AL15" s="14"/>
      <c r="AM15" s="14">
        <v>0.13533419638199201</v>
      </c>
      <c r="AN15" s="14">
        <v>0.18232740904101799</v>
      </c>
      <c r="AO15" s="14">
        <v>0.26144808722176799</v>
      </c>
      <c r="AP15" s="14">
        <v>0.111429420476356</v>
      </c>
      <c r="AQ15" s="14">
        <v>0.148367293316437</v>
      </c>
      <c r="AR15" s="14">
        <v>5.9840151484994698E-2</v>
      </c>
      <c r="AS15" s="14">
        <v>6.3276488104872394E-2</v>
      </c>
      <c r="AT15" s="14">
        <v>3.3874208540517398E-2</v>
      </c>
      <c r="AU15" s="14">
        <v>6.22363875836092E-2</v>
      </c>
      <c r="AV15" s="14"/>
      <c r="AW15" s="14">
        <v>0.143789657675439</v>
      </c>
      <c r="AX15" s="14">
        <v>0.21827650197612999</v>
      </c>
      <c r="AY15" s="14">
        <v>0.20777464526686601</v>
      </c>
      <c r="AZ15" s="14">
        <v>7.2411201106997405E-2</v>
      </c>
      <c r="BA15" s="14">
        <v>0.12700827285460001</v>
      </c>
      <c r="BB15" s="14">
        <v>6.9293493585842594E-2</v>
      </c>
      <c r="BC15" s="14">
        <v>0.155271965108884</v>
      </c>
      <c r="BD15" s="14">
        <v>0</v>
      </c>
      <c r="BE15" s="14">
        <v>8.6125121668931104E-2</v>
      </c>
      <c r="BF15" s="14">
        <v>2.0111514117674201E-2</v>
      </c>
      <c r="BG15" s="14"/>
      <c r="BH15" s="14">
        <v>8.3598745427803003E-2</v>
      </c>
      <c r="BI15" s="14">
        <v>0.13959875598825899</v>
      </c>
    </row>
    <row r="16" spans="2:61" x14ac:dyDescent="0.35">
      <c r="B16" t="s">
        <v>73</v>
      </c>
      <c r="C16" s="14">
        <v>0.13405068243944199</v>
      </c>
      <c r="D16" s="14">
        <v>0.13727379232686601</v>
      </c>
      <c r="E16" s="14">
        <v>0.13176108987954799</v>
      </c>
      <c r="F16" s="14"/>
      <c r="G16" s="14">
        <v>0.14595874272701501</v>
      </c>
      <c r="H16" s="14">
        <v>0.123643894619565</v>
      </c>
      <c r="I16" s="14">
        <v>0.134858270555165</v>
      </c>
      <c r="J16" s="14">
        <v>9.9499869929323498E-2</v>
      </c>
      <c r="K16" s="14">
        <v>0.153180593857209</v>
      </c>
      <c r="L16" s="14">
        <v>0.151972590442565</v>
      </c>
      <c r="M16" s="14"/>
      <c r="N16" s="14">
        <v>0.15350076316031899</v>
      </c>
      <c r="O16" s="14">
        <v>0.123087360542425</v>
      </c>
      <c r="P16" s="14"/>
      <c r="Q16" s="14">
        <v>0.155349512347083</v>
      </c>
      <c r="R16" s="14">
        <v>0.13331125166191299</v>
      </c>
      <c r="S16" s="14">
        <v>8.2802688729074994E-2</v>
      </c>
      <c r="T16" s="14"/>
      <c r="U16" s="14">
        <v>0.13542622557442499</v>
      </c>
      <c r="V16" s="14">
        <v>0.12814089789569</v>
      </c>
      <c r="W16" s="14"/>
      <c r="X16" s="14">
        <v>0.15896151788530399</v>
      </c>
      <c r="Y16" s="14">
        <v>0.155566387543533</v>
      </c>
      <c r="Z16" s="14">
        <v>5.8629094013851003E-2</v>
      </c>
      <c r="AA16" s="14"/>
      <c r="AB16" s="14">
        <v>0.132038939833761</v>
      </c>
      <c r="AC16" s="14">
        <v>0.135980842394331</v>
      </c>
      <c r="AD16" s="14">
        <v>8.3825210673781694E-2</v>
      </c>
      <c r="AE16" s="14"/>
      <c r="AF16" s="14">
        <v>0.121957475960408</v>
      </c>
      <c r="AG16" s="14">
        <v>0.141674830678099</v>
      </c>
      <c r="AH16" s="14">
        <v>8.2827861652209706E-2</v>
      </c>
      <c r="AI16" s="14"/>
      <c r="AJ16" s="14">
        <v>0.11692535423727</v>
      </c>
      <c r="AK16" s="14">
        <v>0.14056558951411499</v>
      </c>
      <c r="AL16" s="14"/>
      <c r="AM16" s="14">
        <v>0.17521567119530199</v>
      </c>
      <c r="AN16" s="14">
        <v>0.14576433651829199</v>
      </c>
      <c r="AO16" s="14">
        <v>0.14143529229242899</v>
      </c>
      <c r="AP16" s="14">
        <v>0.12807261171520601</v>
      </c>
      <c r="AQ16" s="14">
        <v>0.16083840882290601</v>
      </c>
      <c r="AR16" s="14">
        <v>0.107020457256327</v>
      </c>
      <c r="AS16" s="14">
        <v>0.15107256349567699</v>
      </c>
      <c r="AT16" s="14">
        <v>9.5045634435653698E-2</v>
      </c>
      <c r="AU16" s="14">
        <v>0.115049585304368</v>
      </c>
      <c r="AV16" s="14"/>
      <c r="AW16" s="14">
        <v>0.20887437574123099</v>
      </c>
      <c r="AX16" s="14">
        <v>0.11776073720891</v>
      </c>
      <c r="AY16" s="14">
        <v>0.17162259488137199</v>
      </c>
      <c r="AZ16" s="14">
        <v>8.4232528331686193E-2</v>
      </c>
      <c r="BA16" s="14">
        <v>0.21411346954239099</v>
      </c>
      <c r="BB16" s="14">
        <v>8.6184148721239404E-2</v>
      </c>
      <c r="BC16" s="14">
        <v>0.166569517602773</v>
      </c>
      <c r="BD16" s="14">
        <v>9.3400597990421205E-2</v>
      </c>
      <c r="BE16" s="14">
        <v>0.26733058916601299</v>
      </c>
      <c r="BF16" s="14">
        <v>6.1628710837411498E-2</v>
      </c>
      <c r="BG16" s="14"/>
      <c r="BH16" s="14">
        <v>0.13528093848695699</v>
      </c>
      <c r="BI16" s="14">
        <v>0.11801313237507099</v>
      </c>
    </row>
    <row r="17" spans="2:61" x14ac:dyDescent="0.35">
      <c r="B17" t="s">
        <v>74</v>
      </c>
      <c r="C17" s="14">
        <v>0.22951536125896599</v>
      </c>
      <c r="D17" s="14">
        <v>0.20488225535825799</v>
      </c>
      <c r="E17" s="14">
        <v>0.25314253100220302</v>
      </c>
      <c r="F17" s="14"/>
      <c r="G17" s="14">
        <v>0.24515564802748299</v>
      </c>
      <c r="H17" s="14">
        <v>0.20324672432208299</v>
      </c>
      <c r="I17" s="14">
        <v>0.26916848781119002</v>
      </c>
      <c r="J17" s="14">
        <v>0.20009061131613201</v>
      </c>
      <c r="K17" s="14">
        <v>0.25397450124468801</v>
      </c>
      <c r="L17" s="14">
        <v>0.211318403631375</v>
      </c>
      <c r="M17" s="14"/>
      <c r="N17" s="14">
        <v>0.20730663269859401</v>
      </c>
      <c r="O17" s="14">
        <v>0.242033635276691</v>
      </c>
      <c r="P17" s="14"/>
      <c r="Q17" s="14">
        <v>0.25776035547057402</v>
      </c>
      <c r="R17" s="14">
        <v>0.240126307931915</v>
      </c>
      <c r="S17" s="14">
        <v>0.128190597173064</v>
      </c>
      <c r="T17" s="14"/>
      <c r="U17" s="14">
        <v>0.23824242275450999</v>
      </c>
      <c r="V17" s="14">
        <v>0.192021042231766</v>
      </c>
      <c r="W17" s="14"/>
      <c r="X17" s="14">
        <v>0.16030402510015801</v>
      </c>
      <c r="Y17" s="14">
        <v>0.30602486375946603</v>
      </c>
      <c r="Z17" s="14">
        <v>0.164067203930503</v>
      </c>
      <c r="AA17" s="14"/>
      <c r="AB17" s="14">
        <v>0.24672676151484199</v>
      </c>
      <c r="AC17" s="14">
        <v>0.23770601399393601</v>
      </c>
      <c r="AD17" s="14">
        <v>0.19119319834642901</v>
      </c>
      <c r="AE17" s="14"/>
      <c r="AF17" s="14">
        <v>0.18372047792660301</v>
      </c>
      <c r="AG17" s="14">
        <v>0.24003655345820099</v>
      </c>
      <c r="AH17" s="14">
        <v>0.21773871472843101</v>
      </c>
      <c r="AI17" s="14"/>
      <c r="AJ17" s="14">
        <v>0.22985126326323499</v>
      </c>
      <c r="AK17" s="14">
        <v>0.232299682238571</v>
      </c>
      <c r="AL17" s="14"/>
      <c r="AM17" s="14">
        <v>0.268635264419953</v>
      </c>
      <c r="AN17" s="14">
        <v>0.23819468815094699</v>
      </c>
      <c r="AO17" s="14">
        <v>0.174437996357934</v>
      </c>
      <c r="AP17" s="14">
        <v>0.11013346173289</v>
      </c>
      <c r="AQ17" s="14">
        <v>0.249145053948722</v>
      </c>
      <c r="AR17" s="14">
        <v>0.21225037420138601</v>
      </c>
      <c r="AS17" s="14">
        <v>0.37512198383303702</v>
      </c>
      <c r="AT17" s="14">
        <v>0.110890339909303</v>
      </c>
      <c r="AU17" s="14">
        <v>0.26956884902834599</v>
      </c>
      <c r="AV17" s="14"/>
      <c r="AW17" s="14">
        <v>0.23583932543566299</v>
      </c>
      <c r="AX17" s="14">
        <v>0.228634779633927</v>
      </c>
      <c r="AY17" s="14">
        <v>0.138834805321256</v>
      </c>
      <c r="AZ17" s="14">
        <v>0.21103428093711599</v>
      </c>
      <c r="BA17" s="14">
        <v>0.29196725355305098</v>
      </c>
      <c r="BB17" s="14">
        <v>0.24448725110154801</v>
      </c>
      <c r="BC17" s="14">
        <v>0.26648505503102698</v>
      </c>
      <c r="BD17" s="14">
        <v>0.13403619831470701</v>
      </c>
      <c r="BE17" s="14">
        <v>0.102447923994508</v>
      </c>
      <c r="BF17" s="14">
        <v>0.18198210027898601</v>
      </c>
      <c r="BG17" s="14"/>
      <c r="BH17" s="14">
        <v>0.224654313724898</v>
      </c>
      <c r="BI17" s="14">
        <v>0.238266711265574</v>
      </c>
    </row>
    <row r="18" spans="2:61" x14ac:dyDescent="0.35">
      <c r="B18" t="s">
        <v>75</v>
      </c>
      <c r="C18" s="14">
        <v>0.18789987359576699</v>
      </c>
      <c r="D18" s="14">
        <v>0.18326748193095599</v>
      </c>
      <c r="E18" s="14">
        <v>0.19109250982051901</v>
      </c>
      <c r="F18" s="14"/>
      <c r="G18" s="14">
        <v>0.21889777793687801</v>
      </c>
      <c r="H18" s="14">
        <v>0.22496533446518599</v>
      </c>
      <c r="I18" s="14">
        <v>0.166485330887015</v>
      </c>
      <c r="J18" s="14">
        <v>0.26173434596116002</v>
      </c>
      <c r="K18" s="14">
        <v>0.118012904856914</v>
      </c>
      <c r="L18" s="14">
        <v>0.146587450370122</v>
      </c>
      <c r="M18" s="14"/>
      <c r="N18" s="14">
        <v>0.243407208784368</v>
      </c>
      <c r="O18" s="14">
        <v>0.15661235391647799</v>
      </c>
      <c r="P18" s="14"/>
      <c r="Q18" s="14">
        <v>0.18677536435218101</v>
      </c>
      <c r="R18" s="14">
        <v>0.18856652031840401</v>
      </c>
      <c r="S18" s="14">
        <v>0.19403910160997001</v>
      </c>
      <c r="T18" s="14"/>
      <c r="U18" s="14">
        <v>0.178709283778059</v>
      </c>
      <c r="V18" s="14">
        <v>0.227385662351718</v>
      </c>
      <c r="W18" s="14"/>
      <c r="X18" s="14">
        <v>0.12772606194809599</v>
      </c>
      <c r="Y18" s="14">
        <v>0.17734677967837201</v>
      </c>
      <c r="Z18" s="14">
        <v>0.22688004266794801</v>
      </c>
      <c r="AA18" s="14"/>
      <c r="AB18" s="14">
        <v>0.157537184289784</v>
      </c>
      <c r="AC18" s="14">
        <v>0.226257435402035</v>
      </c>
      <c r="AD18" s="14">
        <v>0.14398076006231</v>
      </c>
      <c r="AE18" s="14"/>
      <c r="AF18" s="14">
        <v>0.19757478914092499</v>
      </c>
      <c r="AG18" s="14">
        <v>0.18095129043887001</v>
      </c>
      <c r="AH18" s="14">
        <v>0.20500967593823999</v>
      </c>
      <c r="AI18" s="14"/>
      <c r="AJ18" s="14">
        <v>0.20435499338572199</v>
      </c>
      <c r="AK18" s="14">
        <v>0.18360875252602901</v>
      </c>
      <c r="AL18" s="14"/>
      <c r="AM18" s="14">
        <v>0.123899184894426</v>
      </c>
      <c r="AN18" s="14">
        <v>0.15490269867886899</v>
      </c>
      <c r="AO18" s="14">
        <v>0.23984235536815601</v>
      </c>
      <c r="AP18" s="14">
        <v>0.19373643345892999</v>
      </c>
      <c r="AQ18" s="14">
        <v>0.17859802577791101</v>
      </c>
      <c r="AR18" s="14">
        <v>0.23061604043595799</v>
      </c>
      <c r="AS18" s="14">
        <v>0.15464756090047699</v>
      </c>
      <c r="AT18" s="14">
        <v>0.26988579389776202</v>
      </c>
      <c r="AU18" s="14">
        <v>0.20349011475072001</v>
      </c>
      <c r="AV18" s="14"/>
      <c r="AW18" s="14">
        <v>0.105663396454374</v>
      </c>
      <c r="AX18" s="14">
        <v>0.14864288974223899</v>
      </c>
      <c r="AY18" s="14">
        <v>0.22901459798936999</v>
      </c>
      <c r="AZ18" s="14">
        <v>0.204515727817977</v>
      </c>
      <c r="BA18" s="14">
        <v>0.115769279483903</v>
      </c>
      <c r="BB18" s="14">
        <v>0.24546513618440799</v>
      </c>
      <c r="BC18" s="14">
        <v>0.16561009435103999</v>
      </c>
      <c r="BD18" s="14">
        <v>0.201025406731692</v>
      </c>
      <c r="BE18" s="14">
        <v>0.33584020958758898</v>
      </c>
      <c r="BF18" s="14">
        <v>8.13026250631078E-2</v>
      </c>
      <c r="BG18" s="14"/>
      <c r="BH18" s="14">
        <v>0.19847916676399399</v>
      </c>
      <c r="BI18" s="14">
        <v>0.17436193114656801</v>
      </c>
    </row>
    <row r="19" spans="2:61" x14ac:dyDescent="0.35">
      <c r="B19" t="s">
        <v>76</v>
      </c>
      <c r="C19" s="14">
        <v>0.25194253386471899</v>
      </c>
      <c r="D19" s="14">
        <v>0.25459270684156898</v>
      </c>
      <c r="E19" s="14">
        <v>0.24856608121351101</v>
      </c>
      <c r="F19" s="14"/>
      <c r="G19" s="14">
        <v>0.20713680944097099</v>
      </c>
      <c r="H19" s="14">
        <v>0.30900623088658602</v>
      </c>
      <c r="I19" s="14">
        <v>0.29587359841780803</v>
      </c>
      <c r="J19" s="14">
        <v>0.26752373050553402</v>
      </c>
      <c r="K19" s="14">
        <v>0.26197495196056197</v>
      </c>
      <c r="L19" s="14">
        <v>0.167383697883739</v>
      </c>
      <c r="M19" s="14"/>
      <c r="N19" s="14">
        <v>0.200955907858306</v>
      </c>
      <c r="O19" s="14">
        <v>0.280681889827961</v>
      </c>
      <c r="P19" s="14"/>
      <c r="Q19" s="14">
        <v>0.199756034003678</v>
      </c>
      <c r="R19" s="14">
        <v>0.25977483525004702</v>
      </c>
      <c r="S19" s="14">
        <v>0.32173663087820298</v>
      </c>
      <c r="T19" s="14"/>
      <c r="U19" s="14">
        <v>0.24556780773904099</v>
      </c>
      <c r="V19" s="14">
        <v>0.27933044847827299</v>
      </c>
      <c r="W19" s="14"/>
      <c r="X19" s="14">
        <v>4.56381163766722E-2</v>
      </c>
      <c r="Y19" s="14">
        <v>0.14269471720715299</v>
      </c>
      <c r="Z19" s="14">
        <v>0.49445346118494998</v>
      </c>
      <c r="AA19" s="14"/>
      <c r="AB19" s="14">
        <v>0.184672998305487</v>
      </c>
      <c r="AC19" s="14">
        <v>0.21235610937300001</v>
      </c>
      <c r="AD19" s="14">
        <v>0.48196569537977002</v>
      </c>
      <c r="AE19" s="14"/>
      <c r="AF19" s="14">
        <v>0.110953185182128</v>
      </c>
      <c r="AG19" s="14">
        <v>0.207453023861288</v>
      </c>
      <c r="AH19" s="14">
        <v>0.406638352535655</v>
      </c>
      <c r="AI19" s="14"/>
      <c r="AJ19" s="14">
        <v>0.230410219988467</v>
      </c>
      <c r="AK19" s="14">
        <v>0.25332080433452397</v>
      </c>
      <c r="AL19" s="14"/>
      <c r="AM19" s="14">
        <v>0.14457683037448801</v>
      </c>
      <c r="AN19" s="14">
        <v>8.5810774194614706E-2</v>
      </c>
      <c r="AO19" s="14">
        <v>0.12892719625103499</v>
      </c>
      <c r="AP19" s="14">
        <v>0.39724526674829602</v>
      </c>
      <c r="AQ19" s="14">
        <v>0.17505791619122699</v>
      </c>
      <c r="AR19" s="14">
        <v>0.36728812503392999</v>
      </c>
      <c r="AS19" s="14">
        <v>0.11816716131115999</v>
      </c>
      <c r="AT19" s="14">
        <v>0.44312963510313802</v>
      </c>
      <c r="AU19" s="14">
        <v>0.29820532516704301</v>
      </c>
      <c r="AV19" s="14"/>
      <c r="AW19" s="14">
        <v>0.165819246798945</v>
      </c>
      <c r="AX19" s="14">
        <v>5.1058967212264599E-2</v>
      </c>
      <c r="AY19" s="14">
        <v>0.12441203767282399</v>
      </c>
      <c r="AZ19" s="14">
        <v>0.37347564033205299</v>
      </c>
      <c r="BA19" s="14">
        <v>0.14064645109584001</v>
      </c>
      <c r="BB19" s="14">
        <v>0.33265979855661898</v>
      </c>
      <c r="BC19" s="14">
        <v>0.15528844836338199</v>
      </c>
      <c r="BD19" s="14">
        <v>0.548646624031492</v>
      </c>
      <c r="BE19" s="14">
        <v>0.17790430229215101</v>
      </c>
      <c r="BF19" s="14">
        <v>0.61453396643041303</v>
      </c>
      <c r="BG19" s="14"/>
      <c r="BH19" s="14">
        <v>0.27317728763809301</v>
      </c>
      <c r="BI19" s="14">
        <v>0.22804369174614</v>
      </c>
    </row>
    <row r="20" spans="2:61" x14ac:dyDescent="0.35">
      <c r="B20" t="s">
        <v>77</v>
      </c>
      <c r="C20" s="14">
        <v>3.6297761890442602E-3</v>
      </c>
      <c r="D20" s="14">
        <v>2.9399685645357999E-3</v>
      </c>
      <c r="E20" s="14">
        <v>4.3086658579606701E-3</v>
      </c>
      <c r="F20" s="14"/>
      <c r="G20" s="14">
        <v>0</v>
      </c>
      <c r="H20" s="14">
        <v>4.4158218875343103E-3</v>
      </c>
      <c r="I20" s="14">
        <v>7.1506034735926201E-3</v>
      </c>
      <c r="J20" s="14">
        <v>5.1216748197575601E-3</v>
      </c>
      <c r="K20" s="14">
        <v>3.9784311538535004E-3</v>
      </c>
      <c r="L20" s="14">
        <v>0</v>
      </c>
      <c r="M20" s="14"/>
      <c r="N20" s="14">
        <v>7.4882158196340996E-3</v>
      </c>
      <c r="O20" s="14">
        <v>1.4549103724229701E-3</v>
      </c>
      <c r="P20" s="14"/>
      <c r="Q20" s="14">
        <v>4.8650197932435602E-3</v>
      </c>
      <c r="R20" s="14">
        <v>3.3048468825334601E-3</v>
      </c>
      <c r="S20" s="14">
        <v>0</v>
      </c>
      <c r="T20" s="14"/>
      <c r="U20" s="14">
        <v>2.6021916696268299E-3</v>
      </c>
      <c r="V20" s="14">
        <v>8.0446163752994002E-3</v>
      </c>
      <c r="W20" s="14"/>
      <c r="X20" s="14">
        <v>0</v>
      </c>
      <c r="Y20" s="14">
        <v>1.6134876277556099E-3</v>
      </c>
      <c r="Z20" s="14">
        <v>4.5136934177449801E-3</v>
      </c>
      <c r="AA20" s="14"/>
      <c r="AB20" s="14">
        <v>0</v>
      </c>
      <c r="AC20" s="14">
        <v>3.50104055130701E-3</v>
      </c>
      <c r="AD20" s="14">
        <v>3.8437924144430198E-3</v>
      </c>
      <c r="AE20" s="14"/>
      <c r="AF20" s="14">
        <v>7.4921441052163496E-3</v>
      </c>
      <c r="AG20" s="14">
        <v>1.7187499900038999E-3</v>
      </c>
      <c r="AH20" s="14">
        <v>2.2369466551427001E-3</v>
      </c>
      <c r="AI20" s="14"/>
      <c r="AJ20" s="14">
        <v>3.8438837167182899E-3</v>
      </c>
      <c r="AK20" s="14">
        <v>3.7331058971847302E-3</v>
      </c>
      <c r="AL20" s="14"/>
      <c r="AM20" s="14">
        <v>0</v>
      </c>
      <c r="AN20" s="14">
        <v>0</v>
      </c>
      <c r="AO20" s="14">
        <v>0</v>
      </c>
      <c r="AP20" s="14">
        <v>1.15523513018299E-2</v>
      </c>
      <c r="AQ20" s="14">
        <v>0</v>
      </c>
      <c r="AR20" s="14">
        <v>0</v>
      </c>
      <c r="AS20" s="14">
        <v>3.4415585930289601E-2</v>
      </c>
      <c r="AT20" s="14">
        <v>0</v>
      </c>
      <c r="AU20" s="14">
        <v>0</v>
      </c>
      <c r="AV20" s="14"/>
      <c r="AW20" s="14">
        <v>0</v>
      </c>
      <c r="AX20" s="14">
        <v>4.43291949277623E-3</v>
      </c>
      <c r="AY20" s="14">
        <v>0</v>
      </c>
      <c r="AZ20" s="14">
        <v>1.05267704022152E-2</v>
      </c>
      <c r="BA20" s="14">
        <v>1.6843022571697001E-2</v>
      </c>
      <c r="BB20" s="14">
        <v>0</v>
      </c>
      <c r="BC20" s="14">
        <v>0</v>
      </c>
      <c r="BD20" s="14">
        <v>0</v>
      </c>
      <c r="BE20" s="14">
        <v>3.0351853290809E-2</v>
      </c>
      <c r="BF20" s="14">
        <v>0</v>
      </c>
      <c r="BG20" s="14"/>
      <c r="BH20" s="14">
        <v>2.9269156194002299E-3</v>
      </c>
      <c r="BI20" s="14">
        <v>4.9475062833423001E-3</v>
      </c>
    </row>
    <row r="21" spans="2:61" x14ac:dyDescent="0.35">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row>
    <row r="22" spans="2:61" x14ac:dyDescent="0.35">
      <c r="B22" s="6" t="s">
        <v>83</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row>
    <row r="23" spans="2:61" x14ac:dyDescent="0.35">
      <c r="B23" s="21" t="s">
        <v>81</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row>
    <row r="24" spans="2:61" x14ac:dyDescent="0.35">
      <c r="B24" t="s">
        <v>70</v>
      </c>
      <c r="C24" s="14">
        <v>1.3210409987163101E-2</v>
      </c>
      <c r="D24" s="14">
        <v>1.7309852486310399E-2</v>
      </c>
      <c r="E24" s="14">
        <v>9.3791152284290295E-3</v>
      </c>
      <c r="F24" s="14"/>
      <c r="G24" s="14">
        <v>5.9329658043616104E-3</v>
      </c>
      <c r="H24" s="14">
        <v>2.2457405287369898E-2</v>
      </c>
      <c r="I24" s="14">
        <v>3.6919269033396998E-3</v>
      </c>
      <c r="J24" s="14">
        <v>1.70212047007724E-2</v>
      </c>
      <c r="K24" s="14">
        <v>2.0096802068920699E-2</v>
      </c>
      <c r="L24" s="14">
        <v>1.07755685083214E-2</v>
      </c>
      <c r="M24" s="14"/>
      <c r="N24" s="14">
        <v>1.2612774801175499E-2</v>
      </c>
      <c r="O24" s="14">
        <v>1.3547275782991501E-2</v>
      </c>
      <c r="P24" s="14"/>
      <c r="Q24" s="14">
        <v>6.4622453729548199E-3</v>
      </c>
      <c r="R24" s="14">
        <v>1.17428483959065E-2</v>
      </c>
      <c r="S24" s="14">
        <v>2.9038243420089201E-2</v>
      </c>
      <c r="T24" s="14"/>
      <c r="U24" s="14">
        <v>1.23106876127974E-2</v>
      </c>
      <c r="V24" s="14">
        <v>1.7075912454127502E-2</v>
      </c>
      <c r="W24" s="14"/>
      <c r="X24" s="14">
        <v>5.49994692168672E-2</v>
      </c>
      <c r="Y24" s="14">
        <v>2.8033269543912801E-3</v>
      </c>
      <c r="Z24" s="14">
        <v>8.0076186503595607E-3</v>
      </c>
      <c r="AA24" s="14"/>
      <c r="AB24" s="14">
        <v>2.07981187312095E-2</v>
      </c>
      <c r="AC24" s="14">
        <v>5.2998671305758797E-3</v>
      </c>
      <c r="AD24" s="14">
        <v>2.1992112069841599E-2</v>
      </c>
      <c r="AE24" s="14"/>
      <c r="AF24" s="14">
        <v>2.4921118302855701E-2</v>
      </c>
      <c r="AG24" s="14">
        <v>1.5301073974402E-2</v>
      </c>
      <c r="AH24" s="14">
        <v>8.2606880099442299E-3</v>
      </c>
      <c r="AI24" s="14"/>
      <c r="AJ24" s="14">
        <v>8.9574316092501695E-3</v>
      </c>
      <c r="AK24" s="14">
        <v>1.6677552472069299E-2</v>
      </c>
      <c r="AL24" s="14"/>
      <c r="AM24" s="14">
        <v>3.2298077500319898E-2</v>
      </c>
      <c r="AN24" s="14">
        <v>2.7187591107233299E-2</v>
      </c>
      <c r="AO24" s="14">
        <v>0</v>
      </c>
      <c r="AP24" s="14">
        <v>1.54718315615289E-2</v>
      </c>
      <c r="AQ24" s="14">
        <v>0</v>
      </c>
      <c r="AR24" s="14">
        <v>5.9412438262521896E-3</v>
      </c>
      <c r="AS24" s="14">
        <v>0</v>
      </c>
      <c r="AT24" s="14">
        <v>0</v>
      </c>
      <c r="AU24" s="14">
        <v>7.4425512624870698E-3</v>
      </c>
      <c r="AV24" s="14"/>
      <c r="AW24" s="14">
        <v>2.95248892366561E-2</v>
      </c>
      <c r="AX24" s="14">
        <v>3.1695540421303903E-2</v>
      </c>
      <c r="AY24" s="14">
        <v>2.8958443731693002E-2</v>
      </c>
      <c r="AZ24" s="14">
        <v>1.4098291706569101E-2</v>
      </c>
      <c r="BA24" s="14">
        <v>0</v>
      </c>
      <c r="BB24" s="14">
        <v>6.2183750862798296E-3</v>
      </c>
      <c r="BC24" s="14">
        <v>9.7012677401036498E-3</v>
      </c>
      <c r="BD24" s="14">
        <v>0</v>
      </c>
      <c r="BE24" s="14">
        <v>0</v>
      </c>
      <c r="BF24" s="14">
        <v>0</v>
      </c>
      <c r="BG24" s="14"/>
      <c r="BH24" s="14">
        <v>1.4877295789292999E-2</v>
      </c>
      <c r="BI24" s="14">
        <v>1.2867417225646299E-2</v>
      </c>
    </row>
    <row r="25" spans="2:61" x14ac:dyDescent="0.35">
      <c r="B25" t="s">
        <v>71</v>
      </c>
      <c r="C25" s="14">
        <v>6.4312039483304495E-2</v>
      </c>
      <c r="D25" s="14">
        <v>6.6298855502954002E-2</v>
      </c>
      <c r="E25" s="14">
        <v>6.2793604794765007E-2</v>
      </c>
      <c r="F25" s="14"/>
      <c r="G25" s="14">
        <v>4.0675970586523599E-2</v>
      </c>
      <c r="H25" s="14">
        <v>4.2981823227036697E-2</v>
      </c>
      <c r="I25" s="14">
        <v>2.6416265826956699E-2</v>
      </c>
      <c r="J25" s="14">
        <v>4.6712511033831103E-2</v>
      </c>
      <c r="K25" s="14">
        <v>6.31517732821745E-2</v>
      </c>
      <c r="L25" s="14">
        <v>0.14851593515192801</v>
      </c>
      <c r="M25" s="14"/>
      <c r="N25" s="14">
        <v>6.5589153161864103E-2</v>
      </c>
      <c r="O25" s="14">
        <v>6.3592175717284094E-2</v>
      </c>
      <c r="P25" s="14"/>
      <c r="Q25" s="14">
        <v>7.4262505300127804E-2</v>
      </c>
      <c r="R25" s="14">
        <v>5.9458355484037301E-2</v>
      </c>
      <c r="S25" s="14">
        <v>8.0241237089289499E-2</v>
      </c>
      <c r="T25" s="14"/>
      <c r="U25" s="14">
        <v>6.8127998686369401E-2</v>
      </c>
      <c r="V25" s="14">
        <v>4.7917426952208901E-2</v>
      </c>
      <c r="W25" s="14"/>
      <c r="X25" s="14">
        <v>0.247434951792323</v>
      </c>
      <c r="Y25" s="14">
        <v>5.2481701821006803E-2</v>
      </c>
      <c r="Z25" s="14">
        <v>1.0605779164889501E-2</v>
      </c>
      <c r="AA25" s="14"/>
      <c r="AB25" s="14">
        <v>8.2771007175484093E-2</v>
      </c>
      <c r="AC25" s="14">
        <v>7.1913939214395595E-2</v>
      </c>
      <c r="AD25" s="14">
        <v>2.7481809426442599E-2</v>
      </c>
      <c r="AE25" s="14"/>
      <c r="AF25" s="14">
        <v>0.10056536359662099</v>
      </c>
      <c r="AG25" s="14">
        <v>7.7720469885751098E-2</v>
      </c>
      <c r="AH25" s="14">
        <v>3.1010672618000099E-2</v>
      </c>
      <c r="AI25" s="14"/>
      <c r="AJ25" s="14">
        <v>7.5885827512220602E-2</v>
      </c>
      <c r="AK25" s="14">
        <v>6.1363742480202703E-2</v>
      </c>
      <c r="AL25" s="14"/>
      <c r="AM25" s="14">
        <v>8.8745858057959301E-2</v>
      </c>
      <c r="AN25" s="14">
        <v>0.155077841352424</v>
      </c>
      <c r="AO25" s="14">
        <v>5.5743355860693497E-2</v>
      </c>
      <c r="AP25" s="14">
        <v>3.5057516096123099E-2</v>
      </c>
      <c r="AQ25" s="14">
        <v>8.29674971267578E-2</v>
      </c>
      <c r="AR25" s="14">
        <v>1.5011473451350401E-2</v>
      </c>
      <c r="AS25" s="14">
        <v>0.11396052551578401</v>
      </c>
      <c r="AT25" s="14">
        <v>4.76485251025821E-2</v>
      </c>
      <c r="AU25" s="14">
        <v>3.2123203718277801E-2</v>
      </c>
      <c r="AV25" s="14"/>
      <c r="AW25" s="14">
        <v>0.10527753431443999</v>
      </c>
      <c r="AX25" s="14">
        <v>0.16233642088787401</v>
      </c>
      <c r="AY25" s="14">
        <v>5.4486594544412702E-2</v>
      </c>
      <c r="AZ25" s="14">
        <v>4.6786303873452999E-2</v>
      </c>
      <c r="BA25" s="14">
        <v>4.5953306450689797E-2</v>
      </c>
      <c r="BB25" s="14">
        <v>2.04842707685652E-2</v>
      </c>
      <c r="BC25" s="14">
        <v>0.13677336101155399</v>
      </c>
      <c r="BD25" s="14">
        <v>4.32876972691724E-2</v>
      </c>
      <c r="BE25" s="14">
        <v>0</v>
      </c>
      <c r="BF25" s="14">
        <v>1.31958030737348E-2</v>
      </c>
      <c r="BG25" s="14"/>
      <c r="BH25" s="14">
        <v>6.0152296479785899E-2</v>
      </c>
      <c r="BI25" s="14">
        <v>6.2414588276521202E-2</v>
      </c>
    </row>
    <row r="26" spans="2:61" x14ac:dyDescent="0.35">
      <c r="B26" t="s">
        <v>72</v>
      </c>
      <c r="C26" s="14">
        <v>9.3286681041255703E-2</v>
      </c>
      <c r="D26" s="14">
        <v>0.11397081653661401</v>
      </c>
      <c r="E26" s="14">
        <v>7.41111494625456E-2</v>
      </c>
      <c r="F26" s="14"/>
      <c r="G26" s="14">
        <v>0.10314377477936</v>
      </c>
      <c r="H26" s="14">
        <v>7.1465483181878203E-2</v>
      </c>
      <c r="I26" s="14">
        <v>8.1206475098755407E-2</v>
      </c>
      <c r="J26" s="14">
        <v>7.4503055325788603E-2</v>
      </c>
      <c r="K26" s="14">
        <v>0.14447054318132599</v>
      </c>
      <c r="L26" s="14">
        <v>9.6181435786993702E-2</v>
      </c>
      <c r="M26" s="14"/>
      <c r="N26" s="14">
        <v>9.0677550532872395E-2</v>
      </c>
      <c r="O26" s="14">
        <v>9.4757355535887905E-2</v>
      </c>
      <c r="P26" s="14"/>
      <c r="Q26" s="14">
        <v>8.4075824082449305E-2</v>
      </c>
      <c r="R26" s="14">
        <v>8.4845955077086102E-2</v>
      </c>
      <c r="S26" s="14">
        <v>0.12492813420144901</v>
      </c>
      <c r="T26" s="14"/>
      <c r="U26" s="14">
        <v>9.4693324632756495E-2</v>
      </c>
      <c r="V26" s="14">
        <v>8.7243278734050203E-2</v>
      </c>
      <c r="W26" s="14"/>
      <c r="X26" s="14">
        <v>0.17378184107143399</v>
      </c>
      <c r="Y26" s="14">
        <v>0.121716334911535</v>
      </c>
      <c r="Z26" s="14">
        <v>3.3342517197303599E-2</v>
      </c>
      <c r="AA26" s="14"/>
      <c r="AB26" s="14">
        <v>0.153640291677615</v>
      </c>
      <c r="AC26" s="14">
        <v>6.7564888537499895E-2</v>
      </c>
      <c r="AD26" s="14">
        <v>7.5363207754931993E-2</v>
      </c>
      <c r="AE26" s="14"/>
      <c r="AF26" s="14">
        <v>0.124678138318726</v>
      </c>
      <c r="AG26" s="14">
        <v>0.109559868765126</v>
      </c>
      <c r="AH26" s="14">
        <v>5.6937849335160599E-2</v>
      </c>
      <c r="AI26" s="14"/>
      <c r="AJ26" s="14">
        <v>0.10994180682790999</v>
      </c>
      <c r="AK26" s="14">
        <v>8.4493354318091296E-2</v>
      </c>
      <c r="AL26" s="14"/>
      <c r="AM26" s="14">
        <v>0.121126666580309</v>
      </c>
      <c r="AN26" s="14">
        <v>0.13016898912215899</v>
      </c>
      <c r="AO26" s="14">
        <v>0.184863208870885</v>
      </c>
      <c r="AP26" s="14">
        <v>9.2220403437961798E-2</v>
      </c>
      <c r="AQ26" s="14">
        <v>0.21443866345964099</v>
      </c>
      <c r="AR26" s="14">
        <v>3.9543949939900097E-2</v>
      </c>
      <c r="AS26" s="14">
        <v>0.114880582809649</v>
      </c>
      <c r="AT26" s="14">
        <v>0.150064071070697</v>
      </c>
      <c r="AU26" s="14">
        <v>5.0167909737450597E-2</v>
      </c>
      <c r="AV26" s="14"/>
      <c r="AW26" s="14">
        <v>0.12938422048314599</v>
      </c>
      <c r="AX26" s="14">
        <v>0.147372940957994</v>
      </c>
      <c r="AY26" s="14">
        <v>0.21022917222014101</v>
      </c>
      <c r="AZ26" s="14">
        <v>9.0160510477923894E-2</v>
      </c>
      <c r="BA26" s="14">
        <v>0.197328767679113</v>
      </c>
      <c r="BB26" s="14">
        <v>5.5603305127559399E-2</v>
      </c>
      <c r="BC26" s="14">
        <v>7.79206064083902E-2</v>
      </c>
      <c r="BD26" s="14">
        <v>0.124366535182843</v>
      </c>
      <c r="BE26" s="14">
        <v>0</v>
      </c>
      <c r="BF26" s="14">
        <v>0</v>
      </c>
      <c r="BG26" s="14"/>
      <c r="BH26" s="14">
        <v>9.2102824580210102E-2</v>
      </c>
      <c r="BI26" s="14">
        <v>9.8861314980679196E-2</v>
      </c>
    </row>
    <row r="27" spans="2:61" x14ac:dyDescent="0.35">
      <c r="B27" t="s">
        <v>73</v>
      </c>
      <c r="C27" s="14">
        <v>0.120895667533938</v>
      </c>
      <c r="D27" s="14">
        <v>0.14364572101280901</v>
      </c>
      <c r="E27" s="14">
        <v>9.9911791910942099E-2</v>
      </c>
      <c r="F27" s="14"/>
      <c r="G27" s="14">
        <v>0.16272930935907301</v>
      </c>
      <c r="H27" s="14">
        <v>0.109794399369813</v>
      </c>
      <c r="I27" s="14">
        <v>0.13375905289238499</v>
      </c>
      <c r="J27" s="14">
        <v>0.126687070310813</v>
      </c>
      <c r="K27" s="14">
        <v>0.105694125782203</v>
      </c>
      <c r="L27" s="14">
        <v>9.9443545720271906E-2</v>
      </c>
      <c r="M27" s="14"/>
      <c r="N27" s="14">
        <v>0.131478051271776</v>
      </c>
      <c r="O27" s="14">
        <v>0.114930752476741</v>
      </c>
      <c r="P27" s="14"/>
      <c r="Q27" s="14">
        <v>0.113048839720153</v>
      </c>
      <c r="R27" s="14">
        <v>0.120160892265085</v>
      </c>
      <c r="S27" s="14">
        <v>0.108364829227572</v>
      </c>
      <c r="T27" s="14"/>
      <c r="U27" s="14">
        <v>0.112908217583298</v>
      </c>
      <c r="V27" s="14">
        <v>0.15521237274061001</v>
      </c>
      <c r="W27" s="14"/>
      <c r="X27" s="14">
        <v>0.13521618216880499</v>
      </c>
      <c r="Y27" s="14">
        <v>0.153573314044335</v>
      </c>
      <c r="Z27" s="14">
        <v>4.1866091811103998E-2</v>
      </c>
      <c r="AA27" s="14"/>
      <c r="AB27" s="14">
        <v>0.10545607942504499</v>
      </c>
      <c r="AC27" s="14">
        <v>0.13599945207718001</v>
      </c>
      <c r="AD27" s="14">
        <v>6.4213816905465307E-2</v>
      </c>
      <c r="AE27" s="14"/>
      <c r="AF27" s="14">
        <v>0.150411252454315</v>
      </c>
      <c r="AG27" s="14">
        <v>0.132018742095973</v>
      </c>
      <c r="AH27" s="14">
        <v>7.2637680258986495E-2</v>
      </c>
      <c r="AI27" s="14"/>
      <c r="AJ27" s="14">
        <v>0.105221365780376</v>
      </c>
      <c r="AK27" s="14">
        <v>0.128155421236127</v>
      </c>
      <c r="AL27" s="14"/>
      <c r="AM27" s="14">
        <v>0.108268459055662</v>
      </c>
      <c r="AN27" s="14">
        <v>0.145319229876541</v>
      </c>
      <c r="AO27" s="14">
        <v>0.16515920499456099</v>
      </c>
      <c r="AP27" s="14">
        <v>6.4517452318863702E-2</v>
      </c>
      <c r="AQ27" s="14">
        <v>0.14211173625148299</v>
      </c>
      <c r="AR27" s="14">
        <v>0.101108804126055</v>
      </c>
      <c r="AS27" s="14">
        <v>0.18486146935389999</v>
      </c>
      <c r="AT27" s="14">
        <v>9.6655068870525995E-2</v>
      </c>
      <c r="AU27" s="14">
        <v>0.11981274346257501</v>
      </c>
      <c r="AV27" s="14"/>
      <c r="AW27" s="14">
        <v>0.14843831739470401</v>
      </c>
      <c r="AX27" s="14">
        <v>0.14337924942952901</v>
      </c>
      <c r="AY27" s="14">
        <v>0.170098439040509</v>
      </c>
      <c r="AZ27" s="14">
        <v>4.96119882234018E-2</v>
      </c>
      <c r="BA27" s="14">
        <v>0.14387690993889601</v>
      </c>
      <c r="BB27" s="14">
        <v>8.8991635680997397E-2</v>
      </c>
      <c r="BC27" s="14">
        <v>0.210616473514149</v>
      </c>
      <c r="BD27" s="14">
        <v>9.19352368269412E-2</v>
      </c>
      <c r="BE27" s="14">
        <v>0.21456231080246699</v>
      </c>
      <c r="BF27" s="14">
        <v>7.6852726330752394E-2</v>
      </c>
      <c r="BG27" s="14"/>
      <c r="BH27" s="14">
        <v>0.110449908503641</v>
      </c>
      <c r="BI27" s="14">
        <v>0.12844653801522099</v>
      </c>
    </row>
    <row r="28" spans="2:61" x14ac:dyDescent="0.35">
      <c r="B28" t="s">
        <v>74</v>
      </c>
      <c r="C28" s="14">
        <v>0.25542135012679601</v>
      </c>
      <c r="D28" s="14">
        <v>0.22604031369640201</v>
      </c>
      <c r="E28" s="14">
        <v>0.28492653520282202</v>
      </c>
      <c r="F28" s="14"/>
      <c r="G28" s="14">
        <v>0.22044732522944899</v>
      </c>
      <c r="H28" s="14">
        <v>0.229815673779147</v>
      </c>
      <c r="I28" s="14">
        <v>0.259352136078497</v>
      </c>
      <c r="J28" s="14">
        <v>0.232640612078124</v>
      </c>
      <c r="K28" s="14">
        <v>0.26658949045920599</v>
      </c>
      <c r="L28" s="14">
        <v>0.30406221438876702</v>
      </c>
      <c r="M28" s="14"/>
      <c r="N28" s="14">
        <v>0.26525053392600201</v>
      </c>
      <c r="O28" s="14">
        <v>0.24988098720892099</v>
      </c>
      <c r="P28" s="14"/>
      <c r="Q28" s="14">
        <v>0.30744860787755501</v>
      </c>
      <c r="R28" s="14">
        <v>0.25964476035423001</v>
      </c>
      <c r="S28" s="14">
        <v>0.15849226983978601</v>
      </c>
      <c r="T28" s="14"/>
      <c r="U28" s="14">
        <v>0.26876608678411901</v>
      </c>
      <c r="V28" s="14">
        <v>0.19808798381339501</v>
      </c>
      <c r="W28" s="14"/>
      <c r="X28" s="14">
        <v>0.19972688476109601</v>
      </c>
      <c r="Y28" s="14">
        <v>0.33721431507743599</v>
      </c>
      <c r="Z28" s="14">
        <v>0.17186585653269501</v>
      </c>
      <c r="AA28" s="14"/>
      <c r="AB28" s="14">
        <v>0.27947282077614799</v>
      </c>
      <c r="AC28" s="14">
        <v>0.28337523521027003</v>
      </c>
      <c r="AD28" s="14">
        <v>0.14340790744138299</v>
      </c>
      <c r="AE28" s="14"/>
      <c r="AF28" s="14">
        <v>0.22846367779304</v>
      </c>
      <c r="AG28" s="14">
        <v>0.27799960501298199</v>
      </c>
      <c r="AH28" s="14">
        <v>0.22497184269072401</v>
      </c>
      <c r="AI28" s="14"/>
      <c r="AJ28" s="14">
        <v>0.22323130338088401</v>
      </c>
      <c r="AK28" s="14">
        <v>0.26903728142574002</v>
      </c>
      <c r="AL28" s="14"/>
      <c r="AM28" s="14">
        <v>0.30456277100496798</v>
      </c>
      <c r="AN28" s="14">
        <v>0.27744545023039602</v>
      </c>
      <c r="AO28" s="14">
        <v>0.34832150917628701</v>
      </c>
      <c r="AP28" s="14">
        <v>0.171932705126811</v>
      </c>
      <c r="AQ28" s="14">
        <v>0.26525404038008599</v>
      </c>
      <c r="AR28" s="14">
        <v>0.25490758958778598</v>
      </c>
      <c r="AS28" s="14">
        <v>0.231070884528183</v>
      </c>
      <c r="AT28" s="14">
        <v>0.20045979877841999</v>
      </c>
      <c r="AU28" s="14">
        <v>0.23115275410018299</v>
      </c>
      <c r="AV28" s="14"/>
      <c r="AW28" s="14">
        <v>0.26677454747614698</v>
      </c>
      <c r="AX28" s="14">
        <v>0.27841724683448499</v>
      </c>
      <c r="AY28" s="14">
        <v>0.278827892031492</v>
      </c>
      <c r="AZ28" s="14">
        <v>0.192972315087555</v>
      </c>
      <c r="BA28" s="14">
        <v>0.28166633515970102</v>
      </c>
      <c r="BB28" s="14">
        <v>0.26467010808887198</v>
      </c>
      <c r="BC28" s="14">
        <v>0.23858969495944299</v>
      </c>
      <c r="BD28" s="14">
        <v>0.14435841694116999</v>
      </c>
      <c r="BE28" s="14">
        <v>0.29934820068378398</v>
      </c>
      <c r="BF28" s="14">
        <v>0.14623426998449501</v>
      </c>
      <c r="BG28" s="14"/>
      <c r="BH28" s="14">
        <v>0.23390556693182599</v>
      </c>
      <c r="BI28" s="14">
        <v>0.27461445829967401</v>
      </c>
    </row>
    <row r="29" spans="2:61" x14ac:dyDescent="0.35">
      <c r="B29" t="s">
        <v>75</v>
      </c>
      <c r="C29" s="14">
        <v>0.23301042084659701</v>
      </c>
      <c r="D29" s="14">
        <v>0.224496917730204</v>
      </c>
      <c r="E29" s="14">
        <v>0.238967173932737</v>
      </c>
      <c r="F29" s="14"/>
      <c r="G29" s="14">
        <v>0.30038383473319702</v>
      </c>
      <c r="H29" s="14">
        <v>0.24859722353480701</v>
      </c>
      <c r="I29" s="14">
        <v>0.20624841719654799</v>
      </c>
      <c r="J29" s="14">
        <v>0.246305374315236</v>
      </c>
      <c r="K29" s="14">
        <v>0.19723747562295699</v>
      </c>
      <c r="L29" s="14">
        <v>0.22310253176720399</v>
      </c>
      <c r="M29" s="14"/>
      <c r="N29" s="14">
        <v>0.22083069353065299</v>
      </c>
      <c r="O29" s="14">
        <v>0.23987570192685601</v>
      </c>
      <c r="P29" s="14"/>
      <c r="Q29" s="14">
        <v>0.2223005380585</v>
      </c>
      <c r="R29" s="14">
        <v>0.229846978470161</v>
      </c>
      <c r="S29" s="14">
        <v>0.25319174029227298</v>
      </c>
      <c r="T29" s="14"/>
      <c r="U29" s="14">
        <v>0.22746731971752901</v>
      </c>
      <c r="V29" s="14">
        <v>0.25682540166682</v>
      </c>
      <c r="W29" s="14"/>
      <c r="X29" s="14">
        <v>0.13247410018137301</v>
      </c>
      <c r="Y29" s="14">
        <v>0.213410852379458</v>
      </c>
      <c r="Z29" s="14">
        <v>0.31324661595412201</v>
      </c>
      <c r="AA29" s="14"/>
      <c r="AB29" s="14">
        <v>0.211611834193526</v>
      </c>
      <c r="AC29" s="14">
        <v>0.233629519978098</v>
      </c>
      <c r="AD29" s="14">
        <v>0.263803820532929</v>
      </c>
      <c r="AE29" s="14"/>
      <c r="AF29" s="14">
        <v>0.21747546720481001</v>
      </c>
      <c r="AG29" s="14">
        <v>0.22051507093587</v>
      </c>
      <c r="AH29" s="14">
        <v>0.26099975307700202</v>
      </c>
      <c r="AI29" s="14"/>
      <c r="AJ29" s="14">
        <v>0.27125211697357798</v>
      </c>
      <c r="AK29" s="14">
        <v>0.21586598394835099</v>
      </c>
      <c r="AL29" s="14"/>
      <c r="AM29" s="14">
        <v>0.25578996638036899</v>
      </c>
      <c r="AN29" s="14">
        <v>0.153865117150734</v>
      </c>
      <c r="AO29" s="14">
        <v>9.4182128761148398E-2</v>
      </c>
      <c r="AP29" s="14">
        <v>0.22361764804970499</v>
      </c>
      <c r="AQ29" s="14">
        <v>0.16790295792181201</v>
      </c>
      <c r="AR29" s="14">
        <v>0.28366614552809699</v>
      </c>
      <c r="AS29" s="14">
        <v>0.258231659217035</v>
      </c>
      <c r="AT29" s="14">
        <v>0.15063514017694801</v>
      </c>
      <c r="AU29" s="14">
        <v>0.31777681547101699</v>
      </c>
      <c r="AV29" s="14"/>
      <c r="AW29" s="14">
        <v>0.222511822594919</v>
      </c>
      <c r="AX29" s="14">
        <v>0.158261512612106</v>
      </c>
      <c r="AY29" s="14">
        <v>0.10656570995777601</v>
      </c>
      <c r="AZ29" s="14">
        <v>0.247566960880401</v>
      </c>
      <c r="BA29" s="14">
        <v>0.189318078596797</v>
      </c>
      <c r="BB29" s="14">
        <v>0.28622265714032402</v>
      </c>
      <c r="BC29" s="14">
        <v>0.243578255714402</v>
      </c>
      <c r="BD29" s="14">
        <v>0.116216150227996</v>
      </c>
      <c r="BE29" s="14">
        <v>0.33868453575743201</v>
      </c>
      <c r="BF29" s="14">
        <v>0.25720261183371501</v>
      </c>
      <c r="BG29" s="14"/>
      <c r="BH29" s="14">
        <v>0.26001017606799898</v>
      </c>
      <c r="BI29" s="14">
        <v>0.21484438687315599</v>
      </c>
    </row>
    <row r="30" spans="2:61" x14ac:dyDescent="0.35">
      <c r="B30" t="s">
        <v>76</v>
      </c>
      <c r="C30" s="14">
        <v>0.217420466423979</v>
      </c>
      <c r="D30" s="14">
        <v>0.20678966187223899</v>
      </c>
      <c r="E30" s="14">
        <v>0.22650463543025201</v>
      </c>
      <c r="F30" s="14"/>
      <c r="G30" s="14">
        <v>0.15654805582682799</v>
      </c>
      <c r="H30" s="14">
        <v>0.270472169732413</v>
      </c>
      <c r="I30" s="14">
        <v>0.28932572600351802</v>
      </c>
      <c r="J30" s="14">
        <v>0.25613017223543499</v>
      </c>
      <c r="K30" s="14">
        <v>0.19878135844936101</v>
      </c>
      <c r="L30" s="14">
        <v>0.117918768676515</v>
      </c>
      <c r="M30" s="14"/>
      <c r="N30" s="14">
        <v>0.20997428033608501</v>
      </c>
      <c r="O30" s="14">
        <v>0.22161761789898701</v>
      </c>
      <c r="P30" s="14"/>
      <c r="Q30" s="14">
        <v>0.188423285356315</v>
      </c>
      <c r="R30" s="14">
        <v>0.232876080521464</v>
      </c>
      <c r="S30" s="14">
        <v>0.24574354592954201</v>
      </c>
      <c r="T30" s="14"/>
      <c r="U30" s="14">
        <v>0.214857812658585</v>
      </c>
      <c r="V30" s="14">
        <v>0.22843046765806699</v>
      </c>
      <c r="W30" s="14"/>
      <c r="X30" s="14">
        <v>5.6366570808100903E-2</v>
      </c>
      <c r="Y30" s="14">
        <v>0.11880015481183701</v>
      </c>
      <c r="Z30" s="14">
        <v>0.41784293564060998</v>
      </c>
      <c r="AA30" s="14"/>
      <c r="AB30" s="14">
        <v>0.142408383602631</v>
      </c>
      <c r="AC30" s="14">
        <v>0.202217097851981</v>
      </c>
      <c r="AD30" s="14">
        <v>0.40373732586900601</v>
      </c>
      <c r="AE30" s="14"/>
      <c r="AF30" s="14">
        <v>0.15348498232963301</v>
      </c>
      <c r="AG30" s="14">
        <v>0.166885169329896</v>
      </c>
      <c r="AH30" s="14">
        <v>0.34518151401018299</v>
      </c>
      <c r="AI30" s="14"/>
      <c r="AJ30" s="14">
        <v>0.20236698243554899</v>
      </c>
      <c r="AK30" s="14">
        <v>0.22223574361780901</v>
      </c>
      <c r="AL30" s="14"/>
      <c r="AM30" s="14">
        <v>8.9208201420413094E-2</v>
      </c>
      <c r="AN30" s="14">
        <v>0.110935781160512</v>
      </c>
      <c r="AO30" s="14">
        <v>0.119207383720736</v>
      </c>
      <c r="AP30" s="14">
        <v>0.39718244340900699</v>
      </c>
      <c r="AQ30" s="14">
        <v>0.12732510486022</v>
      </c>
      <c r="AR30" s="14">
        <v>0.29982079354056002</v>
      </c>
      <c r="AS30" s="14">
        <v>9.6994878575448099E-2</v>
      </c>
      <c r="AT30" s="14">
        <v>0.35453739600082701</v>
      </c>
      <c r="AU30" s="14">
        <v>0.24152402224800901</v>
      </c>
      <c r="AV30" s="14"/>
      <c r="AW30" s="14">
        <v>9.8088668499987097E-2</v>
      </c>
      <c r="AX30" s="14">
        <v>7.8537088856708806E-2</v>
      </c>
      <c r="AY30" s="14">
        <v>0.15083374847397599</v>
      </c>
      <c r="AZ30" s="14">
        <v>0.35880362975069602</v>
      </c>
      <c r="BA30" s="14">
        <v>0.141856602174803</v>
      </c>
      <c r="BB30" s="14">
        <v>0.27334979054628</v>
      </c>
      <c r="BC30" s="14">
        <v>8.2820340651957203E-2</v>
      </c>
      <c r="BD30" s="14">
        <v>0.47983596355187702</v>
      </c>
      <c r="BE30" s="14">
        <v>0.117053099465508</v>
      </c>
      <c r="BF30" s="14">
        <v>0.50651458877730304</v>
      </c>
      <c r="BG30" s="14"/>
      <c r="BH30" s="14">
        <v>0.22515204305181599</v>
      </c>
      <c r="BI30" s="14">
        <v>0.2062999313919</v>
      </c>
    </row>
    <row r="31" spans="2:61" x14ac:dyDescent="0.35">
      <c r="B31" t="s">
        <v>77</v>
      </c>
      <c r="C31" s="14">
        <v>2.4429645569668101E-3</v>
      </c>
      <c r="D31" s="14">
        <v>1.4478611624669101E-3</v>
      </c>
      <c r="E31" s="14">
        <v>3.4059940375061998E-3</v>
      </c>
      <c r="F31" s="14"/>
      <c r="G31" s="14">
        <v>1.01387636812077E-2</v>
      </c>
      <c r="H31" s="14">
        <v>4.4158218875343103E-3</v>
      </c>
      <c r="I31" s="14">
        <v>0</v>
      </c>
      <c r="J31" s="14">
        <v>0</v>
      </c>
      <c r="K31" s="14">
        <v>3.9784311538535004E-3</v>
      </c>
      <c r="L31" s="14">
        <v>0</v>
      </c>
      <c r="M31" s="14"/>
      <c r="N31" s="14">
        <v>3.58696243957195E-3</v>
      </c>
      <c r="O31" s="14">
        <v>1.79813345233068E-3</v>
      </c>
      <c r="P31" s="14"/>
      <c r="Q31" s="14">
        <v>3.97815423194564E-3</v>
      </c>
      <c r="R31" s="14">
        <v>1.42412943203075E-3</v>
      </c>
      <c r="S31" s="14">
        <v>0</v>
      </c>
      <c r="T31" s="14"/>
      <c r="U31" s="14">
        <v>8.6855232454546199E-4</v>
      </c>
      <c r="V31" s="14">
        <v>9.20715598072047E-3</v>
      </c>
      <c r="W31" s="14"/>
      <c r="X31" s="14">
        <v>0</v>
      </c>
      <c r="Y31" s="14">
        <v>0</v>
      </c>
      <c r="Z31" s="14">
        <v>3.2225850489157699E-3</v>
      </c>
      <c r="AA31" s="14"/>
      <c r="AB31" s="14">
        <v>3.8414644183418899E-3</v>
      </c>
      <c r="AC31" s="14">
        <v>0</v>
      </c>
      <c r="AD31" s="14">
        <v>0</v>
      </c>
      <c r="AE31" s="14"/>
      <c r="AF31" s="14">
        <v>0</v>
      </c>
      <c r="AG31" s="14">
        <v>0</v>
      </c>
      <c r="AH31" s="14">
        <v>0</v>
      </c>
      <c r="AI31" s="14"/>
      <c r="AJ31" s="14">
        <v>3.1431654802322501E-3</v>
      </c>
      <c r="AK31" s="14">
        <v>2.17092050160945E-3</v>
      </c>
      <c r="AL31" s="14"/>
      <c r="AM31" s="14">
        <v>0</v>
      </c>
      <c r="AN31" s="14">
        <v>0</v>
      </c>
      <c r="AO31" s="14">
        <v>3.2523208615688602E-2</v>
      </c>
      <c r="AP31" s="14">
        <v>0</v>
      </c>
      <c r="AQ31" s="14">
        <v>0</v>
      </c>
      <c r="AR31" s="14">
        <v>0</v>
      </c>
      <c r="AS31" s="14">
        <v>0</v>
      </c>
      <c r="AT31" s="14">
        <v>0</v>
      </c>
      <c r="AU31" s="14">
        <v>0</v>
      </c>
      <c r="AV31" s="14"/>
      <c r="AW31" s="14">
        <v>0</v>
      </c>
      <c r="AX31" s="14">
        <v>0</v>
      </c>
      <c r="AY31" s="14">
        <v>0</v>
      </c>
      <c r="AZ31" s="14">
        <v>0</v>
      </c>
      <c r="BA31" s="14">
        <v>0</v>
      </c>
      <c r="BB31" s="14">
        <v>4.4598575611224803E-3</v>
      </c>
      <c r="BC31" s="14">
        <v>0</v>
      </c>
      <c r="BD31" s="14">
        <v>0</v>
      </c>
      <c r="BE31" s="14">
        <v>3.0351853290809E-2</v>
      </c>
      <c r="BF31" s="14">
        <v>0</v>
      </c>
      <c r="BG31" s="14"/>
      <c r="BH31" s="14">
        <v>3.34988859543002E-3</v>
      </c>
      <c r="BI31" s="14">
        <v>1.65136493720175E-3</v>
      </c>
    </row>
    <row r="32" spans="2:61" x14ac:dyDescent="0.35">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row>
    <row r="33" spans="2:61" x14ac:dyDescent="0.35">
      <c r="B33" s="6" t="s">
        <v>84</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row>
    <row r="34" spans="2:61" x14ac:dyDescent="0.35">
      <c r="B34" s="21" t="s">
        <v>81</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row>
    <row r="35" spans="2:61" x14ac:dyDescent="0.35">
      <c r="B35" t="s">
        <v>70</v>
      </c>
      <c r="C35" s="14">
        <v>2.11123723630957E-2</v>
      </c>
      <c r="D35" s="14">
        <v>2.9151601343454799E-2</v>
      </c>
      <c r="E35" s="14">
        <v>1.3570979852327501E-2</v>
      </c>
      <c r="F35" s="14"/>
      <c r="G35" s="14">
        <v>0</v>
      </c>
      <c r="H35" s="14">
        <v>1.2456465756574201E-2</v>
      </c>
      <c r="I35" s="14">
        <v>2.2956722385696699E-2</v>
      </c>
      <c r="J35" s="14">
        <v>1.8903260117994699E-2</v>
      </c>
      <c r="K35" s="14">
        <v>3.5551691628801299E-2</v>
      </c>
      <c r="L35" s="14">
        <v>2.9472617690755799E-2</v>
      </c>
      <c r="M35" s="14"/>
      <c r="N35" s="14">
        <v>3.03874129532497E-2</v>
      </c>
      <c r="O35" s="14">
        <v>1.58843603534282E-2</v>
      </c>
      <c r="P35" s="14"/>
      <c r="Q35" s="14">
        <v>2.6886731586401699E-2</v>
      </c>
      <c r="R35" s="14">
        <v>1.85547825929702E-2</v>
      </c>
      <c r="S35" s="14">
        <v>2.1004126381579401E-2</v>
      </c>
      <c r="T35" s="14"/>
      <c r="U35" s="14">
        <v>2.0743097706898701E-2</v>
      </c>
      <c r="V35" s="14">
        <v>2.26988974236993E-2</v>
      </c>
      <c r="W35" s="14"/>
      <c r="X35" s="14">
        <v>6.4074098633417897E-2</v>
      </c>
      <c r="Y35" s="14">
        <v>1.8932872069624102E-2</v>
      </c>
      <c r="Z35" s="14">
        <v>9.0270099946202498E-3</v>
      </c>
      <c r="AA35" s="14"/>
      <c r="AB35" s="14">
        <v>1.6609060484992499E-2</v>
      </c>
      <c r="AC35" s="14">
        <v>2.3422037902216801E-2</v>
      </c>
      <c r="AD35" s="14">
        <v>2.1191938100938699E-2</v>
      </c>
      <c r="AE35" s="14"/>
      <c r="AF35" s="14">
        <v>5.5658900616172E-2</v>
      </c>
      <c r="AG35" s="14">
        <v>1.9285087739840199E-2</v>
      </c>
      <c r="AH35" s="14">
        <v>1.3056762726198001E-2</v>
      </c>
      <c r="AI35" s="14"/>
      <c r="AJ35" s="14">
        <v>2.2707992189821401E-2</v>
      </c>
      <c r="AK35" s="14">
        <v>2.1498223139077299E-2</v>
      </c>
      <c r="AL35" s="14"/>
      <c r="AM35" s="14">
        <v>3.6931625879188301E-2</v>
      </c>
      <c r="AN35" s="14">
        <v>3.7404698220988297E-2</v>
      </c>
      <c r="AO35" s="14">
        <v>5.9629250641156602E-2</v>
      </c>
      <c r="AP35" s="14">
        <v>0</v>
      </c>
      <c r="AQ35" s="14">
        <v>0</v>
      </c>
      <c r="AR35" s="14">
        <v>1.9435330951211E-2</v>
      </c>
      <c r="AS35" s="14">
        <v>1.6646480419199399E-2</v>
      </c>
      <c r="AT35" s="14">
        <v>0</v>
      </c>
      <c r="AU35" s="14">
        <v>9.2310996069027099E-3</v>
      </c>
      <c r="AV35" s="14"/>
      <c r="AW35" s="14">
        <v>3.8870279511122902E-2</v>
      </c>
      <c r="AX35" s="14">
        <v>4.7635906896558701E-2</v>
      </c>
      <c r="AY35" s="14">
        <v>5.82848799198835E-2</v>
      </c>
      <c r="AZ35" s="14">
        <v>8.0027830710806807E-3</v>
      </c>
      <c r="BA35" s="14">
        <v>0</v>
      </c>
      <c r="BB35" s="14">
        <v>2.0341898315398999E-2</v>
      </c>
      <c r="BC35" s="14">
        <v>0</v>
      </c>
      <c r="BD35" s="14">
        <v>0</v>
      </c>
      <c r="BE35" s="14">
        <v>0</v>
      </c>
      <c r="BF35" s="14">
        <v>1.31958030737348E-2</v>
      </c>
      <c r="BG35" s="14"/>
      <c r="BH35" s="14">
        <v>1.88728470526878E-2</v>
      </c>
      <c r="BI35" s="14">
        <v>2.6528371194904799E-2</v>
      </c>
    </row>
    <row r="36" spans="2:61" x14ac:dyDescent="0.35">
      <c r="B36" t="s">
        <v>71</v>
      </c>
      <c r="C36" s="14">
        <v>7.4084429440503904E-2</v>
      </c>
      <c r="D36" s="14">
        <v>8.8164916818971498E-2</v>
      </c>
      <c r="E36" s="14">
        <v>6.1092739594221901E-2</v>
      </c>
      <c r="F36" s="14"/>
      <c r="G36" s="14">
        <v>6.8000718959306997E-2</v>
      </c>
      <c r="H36" s="14">
        <v>5.9483005828269098E-2</v>
      </c>
      <c r="I36" s="14">
        <v>2.7367222715093099E-2</v>
      </c>
      <c r="J36" s="14">
        <v>3.9377386567402098E-2</v>
      </c>
      <c r="K36" s="14">
        <v>9.1779600191910393E-2</v>
      </c>
      <c r="L36" s="14">
        <v>0.153255188914284</v>
      </c>
      <c r="M36" s="14"/>
      <c r="N36" s="14">
        <v>8.8119098303642299E-2</v>
      </c>
      <c r="O36" s="14">
        <v>6.6173583481933695E-2</v>
      </c>
      <c r="P36" s="14"/>
      <c r="Q36" s="14">
        <v>7.6444307615148893E-2</v>
      </c>
      <c r="R36" s="14">
        <v>6.4554799461227205E-2</v>
      </c>
      <c r="S36" s="14">
        <v>0.10720589351670599</v>
      </c>
      <c r="T36" s="14"/>
      <c r="U36" s="14">
        <v>8.0359470667775795E-2</v>
      </c>
      <c r="V36" s="14">
        <v>4.71247938513326E-2</v>
      </c>
      <c r="W36" s="14"/>
      <c r="X36" s="14">
        <v>0.24064282903975301</v>
      </c>
      <c r="Y36" s="14">
        <v>7.7651759970547601E-2</v>
      </c>
      <c r="Z36" s="14">
        <v>3.3833671971505901E-3</v>
      </c>
      <c r="AA36" s="14"/>
      <c r="AB36" s="14">
        <v>9.35603637268142E-2</v>
      </c>
      <c r="AC36" s="14">
        <v>7.5585130821130705E-2</v>
      </c>
      <c r="AD36" s="14">
        <v>5.2805527405753998E-2</v>
      </c>
      <c r="AE36" s="14"/>
      <c r="AF36" s="14">
        <v>0.124572810378886</v>
      </c>
      <c r="AG36" s="14">
        <v>9.8630290741072504E-2</v>
      </c>
      <c r="AH36" s="14">
        <v>2.0521149984982799E-2</v>
      </c>
      <c r="AI36" s="14"/>
      <c r="AJ36" s="14">
        <v>9.5342403354071806E-2</v>
      </c>
      <c r="AK36" s="14">
        <v>6.58198162256632E-2</v>
      </c>
      <c r="AL36" s="14"/>
      <c r="AM36" s="14">
        <v>9.7868485177857498E-2</v>
      </c>
      <c r="AN36" s="14">
        <v>0.19833220714601599</v>
      </c>
      <c r="AO36" s="14">
        <v>9.7876915497694603E-2</v>
      </c>
      <c r="AP36" s="14">
        <v>3.1780559125203098E-2</v>
      </c>
      <c r="AQ36" s="14">
        <v>0.114022560050577</v>
      </c>
      <c r="AR36" s="14">
        <v>1.01316283603955E-2</v>
      </c>
      <c r="AS36" s="14">
        <v>8.7020068266385503E-2</v>
      </c>
      <c r="AT36" s="14">
        <v>4.9232079092866199E-2</v>
      </c>
      <c r="AU36" s="14">
        <v>4.0132461851396399E-2</v>
      </c>
      <c r="AV36" s="14"/>
      <c r="AW36" s="14">
        <v>9.7263511964198995E-2</v>
      </c>
      <c r="AX36" s="14">
        <v>0.217839868936053</v>
      </c>
      <c r="AY36" s="14">
        <v>0.17131788525806901</v>
      </c>
      <c r="AZ36" s="14">
        <v>4.0449127538338202E-2</v>
      </c>
      <c r="BA36" s="14">
        <v>0.12135548008972299</v>
      </c>
      <c r="BB36" s="14">
        <v>1.15300119368342E-2</v>
      </c>
      <c r="BC36" s="14">
        <v>8.5765613459357903E-2</v>
      </c>
      <c r="BD36" s="14">
        <v>0</v>
      </c>
      <c r="BE36" s="14">
        <v>4.1726945584360201E-2</v>
      </c>
      <c r="BF36" s="14">
        <v>0</v>
      </c>
      <c r="BG36" s="14"/>
      <c r="BH36" s="14">
        <v>6.1787990056851899E-2</v>
      </c>
      <c r="BI36" s="14">
        <v>8.9550976483540407E-2</v>
      </c>
    </row>
    <row r="37" spans="2:61" x14ac:dyDescent="0.35">
      <c r="B37" t="s">
        <v>72</v>
      </c>
      <c r="C37" s="14">
        <v>8.2114023880888301E-2</v>
      </c>
      <c r="D37" s="14">
        <v>7.9685097566706803E-2</v>
      </c>
      <c r="E37" s="14">
        <v>8.4909686740813506E-2</v>
      </c>
      <c r="F37" s="14"/>
      <c r="G37" s="14">
        <v>7.5214149989707796E-2</v>
      </c>
      <c r="H37" s="14">
        <v>9.5176480950500797E-2</v>
      </c>
      <c r="I37" s="14">
        <v>7.8467415044031694E-2</v>
      </c>
      <c r="J37" s="14">
        <v>0.104894833454991</v>
      </c>
      <c r="K37" s="14">
        <v>9.2221214449533406E-2</v>
      </c>
      <c r="L37" s="14">
        <v>5.1144351742422399E-2</v>
      </c>
      <c r="M37" s="14"/>
      <c r="N37" s="14">
        <v>8.8554271081233801E-2</v>
      </c>
      <c r="O37" s="14">
        <v>7.8483884542805402E-2</v>
      </c>
      <c r="P37" s="14"/>
      <c r="Q37" s="14">
        <v>0.11048540366653101</v>
      </c>
      <c r="R37" s="14">
        <v>7.1543195849610303E-2</v>
      </c>
      <c r="S37" s="14">
        <v>6.9473863647665293E-2</v>
      </c>
      <c r="T37" s="14"/>
      <c r="U37" s="14">
        <v>8.5091283045015703E-2</v>
      </c>
      <c r="V37" s="14">
        <v>6.9322741845870894E-2</v>
      </c>
      <c r="W37" s="14"/>
      <c r="X37" s="14">
        <v>0.134563995991418</v>
      </c>
      <c r="Y37" s="14">
        <v>0.107378324021237</v>
      </c>
      <c r="Z37" s="14">
        <v>3.7844409012358998E-2</v>
      </c>
      <c r="AA37" s="14"/>
      <c r="AB37" s="14">
        <v>0.114380633625495</v>
      </c>
      <c r="AC37" s="14">
        <v>7.5501247238323493E-2</v>
      </c>
      <c r="AD37" s="14">
        <v>5.1951569147392497E-2</v>
      </c>
      <c r="AE37" s="14"/>
      <c r="AF37" s="14">
        <v>0.105997400691663</v>
      </c>
      <c r="AG37" s="14">
        <v>9.4543017279072106E-2</v>
      </c>
      <c r="AH37" s="14">
        <v>5.4784038277232897E-2</v>
      </c>
      <c r="AI37" s="14"/>
      <c r="AJ37" s="14">
        <v>9.8176640080261598E-2</v>
      </c>
      <c r="AK37" s="14">
        <v>7.25950700889164E-2</v>
      </c>
      <c r="AL37" s="14"/>
      <c r="AM37" s="14">
        <v>0.111322221543305</v>
      </c>
      <c r="AN37" s="14">
        <v>0.10107857515342</v>
      </c>
      <c r="AO37" s="14">
        <v>0.142451095296839</v>
      </c>
      <c r="AP37" s="14">
        <v>3.9220845117680203E-2</v>
      </c>
      <c r="AQ37" s="14">
        <v>0.16318701291910401</v>
      </c>
      <c r="AR37" s="14">
        <v>5.4194664691369E-2</v>
      </c>
      <c r="AS37" s="14">
        <v>0.12945953104569699</v>
      </c>
      <c r="AT37" s="14">
        <v>3.8016221795118502E-2</v>
      </c>
      <c r="AU37" s="14">
        <v>7.7327797930028405E-2</v>
      </c>
      <c r="AV37" s="14"/>
      <c r="AW37" s="14">
        <v>0.10960993025235601</v>
      </c>
      <c r="AX37" s="14">
        <v>0.12320912318164701</v>
      </c>
      <c r="AY37" s="14">
        <v>0.13923946543949201</v>
      </c>
      <c r="AZ37" s="14">
        <v>2.88496207462756E-2</v>
      </c>
      <c r="BA37" s="14">
        <v>0.173681754631902</v>
      </c>
      <c r="BB37" s="14">
        <v>5.4209219613060099E-2</v>
      </c>
      <c r="BC37" s="14">
        <v>0.15947500717188301</v>
      </c>
      <c r="BD37" s="14">
        <v>5.66638391927562E-2</v>
      </c>
      <c r="BE37" s="14">
        <v>8.8758716410513194E-2</v>
      </c>
      <c r="BF37" s="14">
        <v>3.2367661386926101E-2</v>
      </c>
      <c r="BG37" s="14"/>
      <c r="BH37" s="14">
        <v>7.2819921406287694E-2</v>
      </c>
      <c r="BI37" s="14">
        <v>0.10085733492009701</v>
      </c>
    </row>
    <row r="38" spans="2:61" x14ac:dyDescent="0.35">
      <c r="B38" t="s">
        <v>73</v>
      </c>
      <c r="C38" s="14">
        <v>0.11291673752353899</v>
      </c>
      <c r="D38" s="14">
        <v>0.13189532946541299</v>
      </c>
      <c r="E38" s="14">
        <v>9.54820252553535E-2</v>
      </c>
      <c r="F38" s="14"/>
      <c r="G38" s="14">
        <v>0.143914841044924</v>
      </c>
      <c r="H38" s="14">
        <v>9.1624959197499703E-2</v>
      </c>
      <c r="I38" s="14">
        <v>0.13000884451149899</v>
      </c>
      <c r="J38" s="14">
        <v>0.11012857672299101</v>
      </c>
      <c r="K38" s="14">
        <v>0.11281627888095801</v>
      </c>
      <c r="L38" s="14">
        <v>9.8179928340873607E-2</v>
      </c>
      <c r="M38" s="14"/>
      <c r="N38" s="14">
        <v>0.12248650578463501</v>
      </c>
      <c r="O38" s="14">
        <v>0.107522597960219</v>
      </c>
      <c r="P38" s="14"/>
      <c r="Q38" s="14">
        <v>8.3491179395923001E-2</v>
      </c>
      <c r="R38" s="14">
        <v>0.124381286942819</v>
      </c>
      <c r="S38" s="14">
        <v>0.120180821795354</v>
      </c>
      <c r="T38" s="14"/>
      <c r="U38" s="14">
        <v>0.106801464073305</v>
      </c>
      <c r="V38" s="14">
        <v>0.139189958332019</v>
      </c>
      <c r="W38" s="14"/>
      <c r="X38" s="14">
        <v>0.123384869516418</v>
      </c>
      <c r="Y38" s="14">
        <v>0.15385200026016599</v>
      </c>
      <c r="Z38" s="14">
        <v>3.2169325139616997E-2</v>
      </c>
      <c r="AA38" s="14"/>
      <c r="AB38" s="14">
        <v>0.14248086885625899</v>
      </c>
      <c r="AC38" s="14">
        <v>0.109708444450551</v>
      </c>
      <c r="AD38" s="14">
        <v>4.3162514774623302E-2</v>
      </c>
      <c r="AE38" s="14"/>
      <c r="AF38" s="14">
        <v>0.161060079551753</v>
      </c>
      <c r="AG38" s="14">
        <v>0.115626189898468</v>
      </c>
      <c r="AH38" s="14">
        <v>6.49138015679456E-2</v>
      </c>
      <c r="AI38" s="14"/>
      <c r="AJ38" s="14">
        <v>0.12230849549523901</v>
      </c>
      <c r="AK38" s="14">
        <v>0.106730226636899</v>
      </c>
      <c r="AL38" s="14"/>
      <c r="AM38" s="14">
        <v>0.15782821325332499</v>
      </c>
      <c r="AN38" s="14">
        <v>0.12854050975047601</v>
      </c>
      <c r="AO38" s="14">
        <v>0.20337002388188199</v>
      </c>
      <c r="AP38" s="14">
        <v>0.14181851453374</v>
      </c>
      <c r="AQ38" s="14">
        <v>0.17250164483719599</v>
      </c>
      <c r="AR38" s="14">
        <v>6.8352867953091007E-2</v>
      </c>
      <c r="AS38" s="14">
        <v>7.7295106723484594E-2</v>
      </c>
      <c r="AT38" s="14">
        <v>2.26583512427697E-2</v>
      </c>
      <c r="AU38" s="14">
        <v>0.10291141975235001</v>
      </c>
      <c r="AV38" s="14"/>
      <c r="AW38" s="14">
        <v>0.17788394122005999</v>
      </c>
      <c r="AX38" s="14">
        <v>0.13898349897293699</v>
      </c>
      <c r="AY38" s="14">
        <v>0.154720465634267</v>
      </c>
      <c r="AZ38" s="14">
        <v>9.3000468420508298E-2</v>
      </c>
      <c r="BA38" s="14">
        <v>0.126688375071943</v>
      </c>
      <c r="BB38" s="14">
        <v>6.1175803881315299E-2</v>
      </c>
      <c r="BC38" s="14">
        <v>0.18306082934270901</v>
      </c>
      <c r="BD38" s="14">
        <v>3.3772666261068403E-2</v>
      </c>
      <c r="BE38" s="14">
        <v>0.13758758356311299</v>
      </c>
      <c r="BF38" s="14">
        <v>3.41507180962786E-2</v>
      </c>
      <c r="BG38" s="14"/>
      <c r="BH38" s="14">
        <v>9.9826655996730504E-2</v>
      </c>
      <c r="BI38" s="14">
        <v>0.12640157417096601</v>
      </c>
    </row>
    <row r="39" spans="2:61" x14ac:dyDescent="0.35">
      <c r="B39" t="s">
        <v>74</v>
      </c>
      <c r="C39" s="14">
        <v>0.22647417959091201</v>
      </c>
      <c r="D39" s="14">
        <v>0.20215534240486599</v>
      </c>
      <c r="E39" s="14">
        <v>0.24746187838929301</v>
      </c>
      <c r="F39" s="14"/>
      <c r="G39" s="14">
        <v>0.26416066467688898</v>
      </c>
      <c r="H39" s="14">
        <v>0.21169329511298399</v>
      </c>
      <c r="I39" s="14">
        <v>0.22887342066223501</v>
      </c>
      <c r="J39" s="14">
        <v>0.20051340842474299</v>
      </c>
      <c r="K39" s="14">
        <v>0.251944843635585</v>
      </c>
      <c r="L39" s="14">
        <v>0.21930650737590099</v>
      </c>
      <c r="M39" s="14"/>
      <c r="N39" s="14">
        <v>0.220171656728718</v>
      </c>
      <c r="O39" s="14">
        <v>0.23002668859553399</v>
      </c>
      <c r="P39" s="14"/>
      <c r="Q39" s="14">
        <v>0.32198301465012003</v>
      </c>
      <c r="R39" s="14">
        <v>0.197884211944613</v>
      </c>
      <c r="S39" s="14">
        <v>0.14350583763060201</v>
      </c>
      <c r="T39" s="14"/>
      <c r="U39" s="14">
        <v>0.23917774448660001</v>
      </c>
      <c r="V39" s="14">
        <v>0.171895497496732</v>
      </c>
      <c r="W39" s="14"/>
      <c r="X39" s="14">
        <v>0.17917252252992499</v>
      </c>
      <c r="Y39" s="14">
        <v>0.31114267681531699</v>
      </c>
      <c r="Z39" s="14">
        <v>0.15056406977100401</v>
      </c>
      <c r="AA39" s="14"/>
      <c r="AB39" s="14">
        <v>0.25393767331070199</v>
      </c>
      <c r="AC39" s="14">
        <v>0.219493597997868</v>
      </c>
      <c r="AD39" s="14">
        <v>0.210619545649599</v>
      </c>
      <c r="AE39" s="14"/>
      <c r="AF39" s="14">
        <v>0.192313972523492</v>
      </c>
      <c r="AG39" s="14">
        <v>0.24680367465703501</v>
      </c>
      <c r="AH39" s="14">
        <v>0.203915016410461</v>
      </c>
      <c r="AI39" s="14"/>
      <c r="AJ39" s="14">
        <v>0.20270778303453299</v>
      </c>
      <c r="AK39" s="14">
        <v>0.24120684879934701</v>
      </c>
      <c r="AL39" s="14"/>
      <c r="AM39" s="14">
        <v>0.19969880765022999</v>
      </c>
      <c r="AN39" s="14">
        <v>0.23891418846121601</v>
      </c>
      <c r="AO39" s="14">
        <v>0.29876650326638399</v>
      </c>
      <c r="AP39" s="14">
        <v>0.149006701496505</v>
      </c>
      <c r="AQ39" s="14">
        <v>0.312240150705067</v>
      </c>
      <c r="AR39" s="14">
        <v>0.21175156045575799</v>
      </c>
      <c r="AS39" s="14">
        <v>0.339637845644918</v>
      </c>
      <c r="AT39" s="14">
        <v>0.16570806808428701</v>
      </c>
      <c r="AU39" s="14">
        <v>0.22746850648928299</v>
      </c>
      <c r="AV39" s="14"/>
      <c r="AW39" s="14">
        <v>0.19309712884233099</v>
      </c>
      <c r="AX39" s="14">
        <v>0.24138229088176</v>
      </c>
      <c r="AY39" s="14">
        <v>0.241211768827614</v>
      </c>
      <c r="AZ39" s="14">
        <v>0.20636798989699401</v>
      </c>
      <c r="BA39" s="14">
        <v>0.31984958632028698</v>
      </c>
      <c r="BB39" s="14">
        <v>0.22669715500663101</v>
      </c>
      <c r="BC39" s="14">
        <v>0.248887368241586</v>
      </c>
      <c r="BD39" s="14">
        <v>0.24782648874686999</v>
      </c>
      <c r="BE39" s="14">
        <v>0.24886808571312499</v>
      </c>
      <c r="BF39" s="14">
        <v>9.3338966462180206E-2</v>
      </c>
      <c r="BG39" s="14"/>
      <c r="BH39" s="14">
        <v>0.21522853876810599</v>
      </c>
      <c r="BI39" s="14">
        <v>0.234915268101237</v>
      </c>
    </row>
    <row r="40" spans="2:61" x14ac:dyDescent="0.35">
      <c r="B40" t="s">
        <v>75</v>
      </c>
      <c r="C40" s="14">
        <v>0.23712036258427999</v>
      </c>
      <c r="D40" s="14">
        <v>0.239383859328373</v>
      </c>
      <c r="E40" s="14">
        <v>0.23402595486893801</v>
      </c>
      <c r="F40" s="14"/>
      <c r="G40" s="14">
        <v>0.24859874047328501</v>
      </c>
      <c r="H40" s="14">
        <v>0.22712236002984301</v>
      </c>
      <c r="I40" s="14">
        <v>0.23343746912757499</v>
      </c>
      <c r="J40" s="14">
        <v>0.20898306925367899</v>
      </c>
      <c r="K40" s="14">
        <v>0.218061639928572</v>
      </c>
      <c r="L40" s="14">
        <v>0.28168931317331303</v>
      </c>
      <c r="M40" s="14"/>
      <c r="N40" s="14">
        <v>0.238846551325198</v>
      </c>
      <c r="O40" s="14">
        <v>0.23614737110453901</v>
      </c>
      <c r="P40" s="14"/>
      <c r="Q40" s="14">
        <v>0.18910924231472201</v>
      </c>
      <c r="R40" s="14">
        <v>0.27849586286297801</v>
      </c>
      <c r="S40" s="14">
        <v>0.203070532475885</v>
      </c>
      <c r="T40" s="14"/>
      <c r="U40" s="14">
        <v>0.22625848890738301</v>
      </c>
      <c r="V40" s="14">
        <v>0.28378653505053802</v>
      </c>
      <c r="W40" s="14"/>
      <c r="X40" s="14">
        <v>0.157519956028179</v>
      </c>
      <c r="Y40" s="14">
        <v>0.23175711299473001</v>
      </c>
      <c r="Z40" s="14">
        <v>0.27500514511577001</v>
      </c>
      <c r="AA40" s="14"/>
      <c r="AB40" s="14">
        <v>0.210462182685722</v>
      </c>
      <c r="AC40" s="14">
        <v>0.27531451150282599</v>
      </c>
      <c r="AD40" s="14">
        <v>0.182779429916092</v>
      </c>
      <c r="AE40" s="14"/>
      <c r="AF40" s="14">
        <v>0.19540454798085999</v>
      </c>
      <c r="AG40" s="14">
        <v>0.227286294591586</v>
      </c>
      <c r="AH40" s="14">
        <v>0.26242697704526202</v>
      </c>
      <c r="AI40" s="14"/>
      <c r="AJ40" s="14">
        <v>0.25510579733787903</v>
      </c>
      <c r="AK40" s="14">
        <v>0.23383768068421501</v>
      </c>
      <c r="AL40" s="14"/>
      <c r="AM40" s="14">
        <v>0.28268678210263498</v>
      </c>
      <c r="AN40" s="14">
        <v>0.20963548458103801</v>
      </c>
      <c r="AO40" s="14">
        <v>7.0946830560974602E-2</v>
      </c>
      <c r="AP40" s="14">
        <v>0.189240869481197</v>
      </c>
      <c r="AQ40" s="14">
        <v>0.14414922029921601</v>
      </c>
      <c r="AR40" s="14">
        <v>0.29846175966088301</v>
      </c>
      <c r="AS40" s="14">
        <v>0.28675521903039602</v>
      </c>
      <c r="AT40" s="14">
        <v>0.26487092567498</v>
      </c>
      <c r="AU40" s="14">
        <v>0.20770148600520799</v>
      </c>
      <c r="AV40" s="14"/>
      <c r="AW40" s="14">
        <v>0.282406737993524</v>
      </c>
      <c r="AX40" s="14">
        <v>0.17261321255767501</v>
      </c>
      <c r="AY40" s="14">
        <v>0.112736947279925</v>
      </c>
      <c r="AZ40" s="14">
        <v>0.240020652494666</v>
      </c>
      <c r="BA40" s="14">
        <v>0.15339591647418399</v>
      </c>
      <c r="BB40" s="14">
        <v>0.31063665117377998</v>
      </c>
      <c r="BC40" s="14">
        <v>0.17973885387982899</v>
      </c>
      <c r="BD40" s="14">
        <v>0.13260045241023699</v>
      </c>
      <c r="BE40" s="14">
        <v>0.245659030903885</v>
      </c>
      <c r="BF40" s="14">
        <v>0.187280196125795</v>
      </c>
      <c r="BG40" s="14"/>
      <c r="BH40" s="14">
        <v>0.25868060478406202</v>
      </c>
      <c r="BI40" s="14">
        <v>0.214806107361319</v>
      </c>
    </row>
    <row r="41" spans="2:61" x14ac:dyDescent="0.35">
      <c r="B41" t="s">
        <v>76</v>
      </c>
      <c r="C41" s="14">
        <v>0.23942721377505299</v>
      </c>
      <c r="D41" s="14">
        <v>0.22470890923738401</v>
      </c>
      <c r="E41" s="14">
        <v>0.25485916743693998</v>
      </c>
      <c r="F41" s="14"/>
      <c r="G41" s="14">
        <v>0.190696040752308</v>
      </c>
      <c r="H41" s="14">
        <v>0.28714918927885302</v>
      </c>
      <c r="I41" s="14">
        <v>0.27560725657318802</v>
      </c>
      <c r="J41" s="14">
        <v>0.30614238236541302</v>
      </c>
      <c r="K41" s="14">
        <v>0.19364630013078599</v>
      </c>
      <c r="L41" s="14">
        <v>0.16695209276245099</v>
      </c>
      <c r="M41" s="14"/>
      <c r="N41" s="14">
        <v>0.20427609506590699</v>
      </c>
      <c r="O41" s="14">
        <v>0.25924065491079801</v>
      </c>
      <c r="P41" s="14"/>
      <c r="Q41" s="14">
        <v>0.185583929202395</v>
      </c>
      <c r="R41" s="14">
        <v>0.23564534369867399</v>
      </c>
      <c r="S41" s="14">
        <v>0.33555892455220798</v>
      </c>
      <c r="T41" s="14"/>
      <c r="U41" s="14">
        <v>0.233971925102822</v>
      </c>
      <c r="V41" s="14">
        <v>0.262864923474534</v>
      </c>
      <c r="W41" s="14"/>
      <c r="X41" s="14">
        <v>0.10064172826088801</v>
      </c>
      <c r="Y41" s="14">
        <v>9.3994095515993303E-2</v>
      </c>
      <c r="Z41" s="14">
        <v>0.48921503289275298</v>
      </c>
      <c r="AA41" s="14"/>
      <c r="AB41" s="14">
        <v>0.16491574513777499</v>
      </c>
      <c r="AC41" s="14">
        <v>0.217470989015457</v>
      </c>
      <c r="AD41" s="14">
        <v>0.43386153423679902</v>
      </c>
      <c r="AE41" s="14"/>
      <c r="AF41" s="14">
        <v>0.16499228825717199</v>
      </c>
      <c r="AG41" s="14">
        <v>0.191454479825172</v>
      </c>
      <c r="AH41" s="14">
        <v>0.37710627930208401</v>
      </c>
      <c r="AI41" s="14"/>
      <c r="AJ41" s="14">
        <v>0.20188680284361801</v>
      </c>
      <c r="AK41" s="14">
        <v>0.25083959512420401</v>
      </c>
      <c r="AL41" s="14"/>
      <c r="AM41" s="14">
        <v>0.11366386439346</v>
      </c>
      <c r="AN41" s="14">
        <v>7.9980678550211307E-2</v>
      </c>
      <c r="AO41" s="14">
        <v>0.12695938085507</v>
      </c>
      <c r="AP41" s="14">
        <v>0.43636070078920403</v>
      </c>
      <c r="AQ41" s="14">
        <v>9.3899411188839696E-2</v>
      </c>
      <c r="AR41" s="14">
        <v>0.33767218792729298</v>
      </c>
      <c r="AS41" s="14">
        <v>6.3185748869919095E-2</v>
      </c>
      <c r="AT41" s="14">
        <v>0.44305570710105002</v>
      </c>
      <c r="AU41" s="14">
        <v>0.32056262970287802</v>
      </c>
      <c r="AV41" s="14"/>
      <c r="AW41" s="14">
        <v>0.10086847021640701</v>
      </c>
      <c r="AX41" s="14">
        <v>5.1208740440482098E-2</v>
      </c>
      <c r="AY41" s="14">
        <v>0.12248858764074901</v>
      </c>
      <c r="AZ41" s="14">
        <v>0.38330935783213699</v>
      </c>
      <c r="BA41" s="14">
        <v>8.1540761856734006E-2</v>
      </c>
      <c r="BB41" s="14">
        <v>0.31540926007298098</v>
      </c>
      <c r="BC41" s="14">
        <v>0.143072327904636</v>
      </c>
      <c r="BD41" s="14">
        <v>0.52913655338906795</v>
      </c>
      <c r="BE41" s="14">
        <v>0.20704778453419501</v>
      </c>
      <c r="BF41" s="14">
        <v>0.61956239825895099</v>
      </c>
      <c r="BG41" s="14"/>
      <c r="BH41" s="14">
        <v>0.26432749802798</v>
      </c>
      <c r="BI41" s="14">
        <v>0.20377629429799299</v>
      </c>
    </row>
    <row r="42" spans="2:61" x14ac:dyDescent="0.35">
      <c r="B42" t="s">
        <v>77</v>
      </c>
      <c r="C42" s="14">
        <v>6.7506808417283097E-3</v>
      </c>
      <c r="D42" s="14">
        <v>4.8549438348310303E-3</v>
      </c>
      <c r="E42" s="14">
        <v>8.5975678621126508E-3</v>
      </c>
      <c r="F42" s="14"/>
      <c r="G42" s="14">
        <v>9.4148441035788594E-3</v>
      </c>
      <c r="H42" s="14">
        <v>1.5294243845475401E-2</v>
      </c>
      <c r="I42" s="14">
        <v>3.2816489806816898E-3</v>
      </c>
      <c r="J42" s="14">
        <v>1.1057083092786199E-2</v>
      </c>
      <c r="K42" s="14">
        <v>3.9784311538535004E-3</v>
      </c>
      <c r="L42" s="14">
        <v>0</v>
      </c>
      <c r="M42" s="14"/>
      <c r="N42" s="14">
        <v>7.1584087574169198E-3</v>
      </c>
      <c r="O42" s="14">
        <v>6.5208590507423404E-3</v>
      </c>
      <c r="P42" s="14"/>
      <c r="Q42" s="14">
        <v>6.0161915687586102E-3</v>
      </c>
      <c r="R42" s="14">
        <v>8.9405166471090598E-3</v>
      </c>
      <c r="S42" s="14">
        <v>0</v>
      </c>
      <c r="T42" s="14"/>
      <c r="U42" s="14">
        <v>7.5965260101987699E-3</v>
      </c>
      <c r="V42" s="14">
        <v>3.1166525252739399E-3</v>
      </c>
      <c r="W42" s="14"/>
      <c r="X42" s="14">
        <v>0</v>
      </c>
      <c r="Y42" s="14">
        <v>5.29115835238531E-3</v>
      </c>
      <c r="Z42" s="14">
        <v>2.7916408767260899E-3</v>
      </c>
      <c r="AA42" s="14"/>
      <c r="AB42" s="14">
        <v>3.6534721722405999E-3</v>
      </c>
      <c r="AC42" s="14">
        <v>3.5040410716274599E-3</v>
      </c>
      <c r="AD42" s="14">
        <v>3.6279407688016201E-3</v>
      </c>
      <c r="AE42" s="14"/>
      <c r="AF42" s="14">
        <v>0</v>
      </c>
      <c r="AG42" s="14">
        <v>6.3709652677552001E-3</v>
      </c>
      <c r="AH42" s="14">
        <v>3.27597468583361E-3</v>
      </c>
      <c r="AI42" s="14"/>
      <c r="AJ42" s="14">
        <v>1.7640856645753599E-3</v>
      </c>
      <c r="AK42" s="14">
        <v>7.4725393016785999E-3</v>
      </c>
      <c r="AL42" s="14"/>
      <c r="AM42" s="14">
        <v>0</v>
      </c>
      <c r="AN42" s="14">
        <v>6.1136581366354999E-3</v>
      </c>
      <c r="AO42" s="14">
        <v>0</v>
      </c>
      <c r="AP42" s="14">
        <v>1.2571809456470601E-2</v>
      </c>
      <c r="AQ42" s="14">
        <v>0</v>
      </c>
      <c r="AR42" s="14">
        <v>0</v>
      </c>
      <c r="AS42" s="14">
        <v>0</v>
      </c>
      <c r="AT42" s="14">
        <v>1.6458647008927602E-2</v>
      </c>
      <c r="AU42" s="14">
        <v>1.4664598661954201E-2</v>
      </c>
      <c r="AV42" s="14"/>
      <c r="AW42" s="14">
        <v>0</v>
      </c>
      <c r="AX42" s="14">
        <v>7.1273581328876604E-3</v>
      </c>
      <c r="AY42" s="14">
        <v>0</v>
      </c>
      <c r="AZ42" s="14">
        <v>0</v>
      </c>
      <c r="BA42" s="14">
        <v>2.34881255552272E-2</v>
      </c>
      <c r="BB42" s="14">
        <v>0</v>
      </c>
      <c r="BC42" s="14">
        <v>0</v>
      </c>
      <c r="BD42" s="14">
        <v>0</v>
      </c>
      <c r="BE42" s="14">
        <v>3.0351853290809E-2</v>
      </c>
      <c r="BF42" s="14">
        <v>2.0104256596133799E-2</v>
      </c>
      <c r="BG42" s="14"/>
      <c r="BH42" s="14">
        <v>8.4559439072929895E-3</v>
      </c>
      <c r="BI42" s="14">
        <v>3.1640734699418999E-3</v>
      </c>
    </row>
    <row r="43" spans="2:61" x14ac:dyDescent="0.35">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row>
    <row r="44" spans="2:61" x14ac:dyDescent="0.35">
      <c r="B44" s="6" t="s">
        <v>85</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row>
    <row r="45" spans="2:61" x14ac:dyDescent="0.35">
      <c r="B45" s="21" t="s">
        <v>81</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row>
    <row r="46" spans="2:61" x14ac:dyDescent="0.35">
      <c r="B46" t="s">
        <v>70</v>
      </c>
      <c r="C46" s="14">
        <v>0.120533957991848</v>
      </c>
      <c r="D46" s="14">
        <v>9.6893612712536395E-2</v>
      </c>
      <c r="E46" s="14">
        <v>0.14377756638900499</v>
      </c>
      <c r="F46" s="14"/>
      <c r="G46" s="14">
        <v>3.6169833628587E-2</v>
      </c>
      <c r="H46" s="14">
        <v>8.6994765053796205E-2</v>
      </c>
      <c r="I46" s="14">
        <v>0.103571812511579</v>
      </c>
      <c r="J46" s="14">
        <v>0.113219368283504</v>
      </c>
      <c r="K46" s="14">
        <v>0.15244870452269299</v>
      </c>
      <c r="L46" s="14">
        <v>0.19456812616522001</v>
      </c>
      <c r="M46" s="14"/>
      <c r="N46" s="14">
        <v>0.113306288793145</v>
      </c>
      <c r="O46" s="14">
        <v>0.124607939232732</v>
      </c>
      <c r="P46" s="14"/>
      <c r="Q46" s="14">
        <v>0.117841990930145</v>
      </c>
      <c r="R46" s="14">
        <v>0.10047007181106</v>
      </c>
      <c r="S46" s="14">
        <v>0.20123866695383999</v>
      </c>
      <c r="T46" s="14"/>
      <c r="U46" s="14">
        <v>0.126972462662168</v>
      </c>
      <c r="V46" s="14">
        <v>9.2872029828476102E-2</v>
      </c>
      <c r="W46" s="14"/>
      <c r="X46" s="14">
        <v>0.21613608613754801</v>
      </c>
      <c r="Y46" s="14">
        <v>0.113872207685365</v>
      </c>
      <c r="Z46" s="14">
        <v>0.10273339593252701</v>
      </c>
      <c r="AA46" s="14"/>
      <c r="AB46" s="14">
        <v>0.11671006271219</v>
      </c>
      <c r="AC46" s="14">
        <v>0.1055609011068</v>
      </c>
      <c r="AD46" s="14">
        <v>0.17199843107534399</v>
      </c>
      <c r="AE46" s="14"/>
      <c r="AF46" s="14">
        <v>0.150209578370229</v>
      </c>
      <c r="AG46" s="14">
        <v>0.11802551916297201</v>
      </c>
      <c r="AH46" s="14">
        <v>0.13002207490927001</v>
      </c>
      <c r="AI46" s="14"/>
      <c r="AJ46" s="14">
        <v>0.105825858971028</v>
      </c>
      <c r="AK46" s="14">
        <v>0.130435660876908</v>
      </c>
      <c r="AL46" s="14"/>
      <c r="AM46" s="14">
        <v>0.14199427825053901</v>
      </c>
      <c r="AN46" s="14">
        <v>0.24045766832771001</v>
      </c>
      <c r="AO46" s="14">
        <v>6.6733721821292794E-2</v>
      </c>
      <c r="AP46" s="14">
        <v>7.4134843161897002E-2</v>
      </c>
      <c r="AQ46" s="14">
        <v>5.74041278557356E-2</v>
      </c>
      <c r="AR46" s="14">
        <v>9.9744405578053294E-2</v>
      </c>
      <c r="AS46" s="14">
        <v>9.5763000595878903E-2</v>
      </c>
      <c r="AT46" s="14">
        <v>0.13582639239594199</v>
      </c>
      <c r="AU46" s="14">
        <v>5.6112772951514601E-2</v>
      </c>
      <c r="AV46" s="14"/>
      <c r="AW46" s="14">
        <v>0.15433930682935901</v>
      </c>
      <c r="AX46" s="14">
        <v>0.228440102199895</v>
      </c>
      <c r="AY46" s="14">
        <v>9.9067136260802796E-2</v>
      </c>
      <c r="AZ46" s="14">
        <v>7.8634736305714895E-2</v>
      </c>
      <c r="BA46" s="14">
        <v>3.36860451433941E-2</v>
      </c>
      <c r="BB46" s="14">
        <v>0.105127598449411</v>
      </c>
      <c r="BC46" s="14">
        <v>8.7074018780027407E-2</v>
      </c>
      <c r="BD46" s="14">
        <v>6.8409892499544003E-2</v>
      </c>
      <c r="BE46" s="14">
        <v>8.6462257621079605E-2</v>
      </c>
      <c r="BF46" s="14">
        <v>9.2781437748210904E-2</v>
      </c>
      <c r="BG46" s="14"/>
      <c r="BH46" s="14">
        <v>9.9822750206253794E-2</v>
      </c>
      <c r="BI46" s="14">
        <v>0.14917988656376099</v>
      </c>
    </row>
    <row r="47" spans="2:61" x14ac:dyDescent="0.35">
      <c r="B47" t="s">
        <v>71</v>
      </c>
      <c r="C47" s="14">
        <v>0.230036179529643</v>
      </c>
      <c r="D47" s="14">
        <v>0.260902520500636</v>
      </c>
      <c r="E47" s="14">
        <v>0.199629808884671</v>
      </c>
      <c r="F47" s="14"/>
      <c r="G47" s="14">
        <v>0.188455168579551</v>
      </c>
      <c r="H47" s="14">
        <v>0.103778998512599</v>
      </c>
      <c r="I47" s="14">
        <v>0.204218207686855</v>
      </c>
      <c r="J47" s="14">
        <v>0.29560502295365498</v>
      </c>
      <c r="K47" s="14">
        <v>0.256094775450112</v>
      </c>
      <c r="L47" s="14">
        <v>0.30062476734940602</v>
      </c>
      <c r="M47" s="14"/>
      <c r="N47" s="14">
        <v>0.221104313512763</v>
      </c>
      <c r="O47" s="14">
        <v>0.23507075618201401</v>
      </c>
      <c r="P47" s="14"/>
      <c r="Q47" s="14">
        <v>0.233167778144662</v>
      </c>
      <c r="R47" s="14">
        <v>0.26587803883776601</v>
      </c>
      <c r="S47" s="14">
        <v>0.16308001970623401</v>
      </c>
      <c r="T47" s="14"/>
      <c r="U47" s="14">
        <v>0.23360382961051199</v>
      </c>
      <c r="V47" s="14">
        <v>0.214708384443312</v>
      </c>
      <c r="W47" s="14"/>
      <c r="X47" s="14">
        <v>0.30491580614057401</v>
      </c>
      <c r="Y47" s="14">
        <v>0.26019802219517502</v>
      </c>
      <c r="Z47" s="14">
        <v>0.17496754675207901</v>
      </c>
      <c r="AA47" s="14"/>
      <c r="AB47" s="14">
        <v>0.29582840290836698</v>
      </c>
      <c r="AC47" s="14">
        <v>0.22600443183383001</v>
      </c>
      <c r="AD47" s="14">
        <v>0.15912096283059601</v>
      </c>
      <c r="AE47" s="14"/>
      <c r="AF47" s="14">
        <v>0.258006194911511</v>
      </c>
      <c r="AG47" s="14">
        <v>0.24848104952480399</v>
      </c>
      <c r="AH47" s="14">
        <v>0.17932673148154399</v>
      </c>
      <c r="AI47" s="14"/>
      <c r="AJ47" s="14">
        <v>0.21830744377078801</v>
      </c>
      <c r="AK47" s="14">
        <v>0.23444265968080499</v>
      </c>
      <c r="AL47" s="14"/>
      <c r="AM47" s="14">
        <v>0.25538547809405598</v>
      </c>
      <c r="AN47" s="14">
        <v>0.297154611370337</v>
      </c>
      <c r="AO47" s="14">
        <v>0.22264962042783201</v>
      </c>
      <c r="AP47" s="14">
        <v>0.19385902165178201</v>
      </c>
      <c r="AQ47" s="14">
        <v>0.334835732651595</v>
      </c>
      <c r="AR47" s="14">
        <v>0.20410747827249701</v>
      </c>
      <c r="AS47" s="14">
        <v>0.215237392282048</v>
      </c>
      <c r="AT47" s="14">
        <v>0.223714477727256</v>
      </c>
      <c r="AU47" s="14">
        <v>0.189181197111155</v>
      </c>
      <c r="AV47" s="14"/>
      <c r="AW47" s="14">
        <v>0.276061814415415</v>
      </c>
      <c r="AX47" s="14">
        <v>0.31331464799150599</v>
      </c>
      <c r="AY47" s="14">
        <v>0.23018616524195801</v>
      </c>
      <c r="AZ47" s="14">
        <v>0.15621557729539201</v>
      </c>
      <c r="BA47" s="14">
        <v>0.40636333532241797</v>
      </c>
      <c r="BB47" s="14">
        <v>0.19649356928667999</v>
      </c>
      <c r="BC47" s="14">
        <v>0.22905718314194401</v>
      </c>
      <c r="BD47" s="14">
        <v>0.298051449650026</v>
      </c>
      <c r="BE47" s="14">
        <v>0.21221412272917101</v>
      </c>
      <c r="BF47" s="14">
        <v>7.18251570568888E-2</v>
      </c>
      <c r="BG47" s="14"/>
      <c r="BH47" s="14">
        <v>0.225256893235846</v>
      </c>
      <c r="BI47" s="14">
        <v>0.23633188309157699</v>
      </c>
    </row>
    <row r="48" spans="2:61" x14ac:dyDescent="0.35">
      <c r="B48" t="s">
        <v>72</v>
      </c>
      <c r="C48" s="14">
        <v>0.18191305474348601</v>
      </c>
      <c r="D48" s="14">
        <v>0.15554295314055699</v>
      </c>
      <c r="E48" s="14">
        <v>0.20579590145994101</v>
      </c>
      <c r="F48" s="14"/>
      <c r="G48" s="14">
        <v>0.25199158778590902</v>
      </c>
      <c r="H48" s="14">
        <v>0.13133139744247199</v>
      </c>
      <c r="I48" s="14">
        <v>0.19191007985427899</v>
      </c>
      <c r="J48" s="14">
        <v>0.13926541758439401</v>
      </c>
      <c r="K48" s="14">
        <v>0.21304772511303999</v>
      </c>
      <c r="L48" s="14">
        <v>0.18838089244765199</v>
      </c>
      <c r="M48" s="14"/>
      <c r="N48" s="14">
        <v>0.17926723871169201</v>
      </c>
      <c r="O48" s="14">
        <v>0.18340440756886101</v>
      </c>
      <c r="P48" s="14"/>
      <c r="Q48" s="14">
        <v>0.19077634481811301</v>
      </c>
      <c r="R48" s="14">
        <v>0.174917498634584</v>
      </c>
      <c r="S48" s="14">
        <v>0.199629223015653</v>
      </c>
      <c r="T48" s="14"/>
      <c r="U48" s="14">
        <v>0.177972207699996</v>
      </c>
      <c r="V48" s="14">
        <v>0.19884422640550201</v>
      </c>
      <c r="W48" s="14"/>
      <c r="X48" s="14">
        <v>0.186481321675906</v>
      </c>
      <c r="Y48" s="14">
        <v>0.211634167539896</v>
      </c>
      <c r="Z48" s="14">
        <v>0.14934982515645101</v>
      </c>
      <c r="AA48" s="14"/>
      <c r="AB48" s="14">
        <v>0.202827850180131</v>
      </c>
      <c r="AC48" s="14">
        <v>0.19486102754814499</v>
      </c>
      <c r="AD48" s="14">
        <v>0.12816057501984399</v>
      </c>
      <c r="AE48" s="14"/>
      <c r="AF48" s="14">
        <v>0.17034807443789399</v>
      </c>
      <c r="AG48" s="14">
        <v>0.207948977304661</v>
      </c>
      <c r="AH48" s="14">
        <v>0.15407903365081299</v>
      </c>
      <c r="AI48" s="14"/>
      <c r="AJ48" s="14">
        <v>0.181765320049916</v>
      </c>
      <c r="AK48" s="14">
        <v>0.187643190829069</v>
      </c>
      <c r="AL48" s="14"/>
      <c r="AM48" s="14">
        <v>0.16589139699845101</v>
      </c>
      <c r="AN48" s="14">
        <v>0.16987544600475901</v>
      </c>
      <c r="AO48" s="14">
        <v>0.13487456166192599</v>
      </c>
      <c r="AP48" s="14">
        <v>0.140666145349441</v>
      </c>
      <c r="AQ48" s="14">
        <v>0.29910947648206798</v>
      </c>
      <c r="AR48" s="14">
        <v>0.14990087960475901</v>
      </c>
      <c r="AS48" s="14">
        <v>0.33080548580883501</v>
      </c>
      <c r="AT48" s="14">
        <v>0.27030611660205101</v>
      </c>
      <c r="AU48" s="14">
        <v>0.212043131665312</v>
      </c>
      <c r="AV48" s="14"/>
      <c r="AW48" s="14">
        <v>0.16405042180919099</v>
      </c>
      <c r="AX48" s="14">
        <v>0.17730362929263699</v>
      </c>
      <c r="AY48" s="14">
        <v>0.224689645551885</v>
      </c>
      <c r="AZ48" s="14">
        <v>0.12682030660563601</v>
      </c>
      <c r="BA48" s="14">
        <v>0.26143849983292899</v>
      </c>
      <c r="BB48" s="14">
        <v>0.169749470139233</v>
      </c>
      <c r="BC48" s="14">
        <v>0.27609144669603602</v>
      </c>
      <c r="BD48" s="14">
        <v>0.178332540662793</v>
      </c>
      <c r="BE48" s="14">
        <v>0.115333947432381</v>
      </c>
      <c r="BF48" s="14">
        <v>0.210114118632025</v>
      </c>
      <c r="BG48" s="14"/>
      <c r="BH48" s="14">
        <v>0.167091122972328</v>
      </c>
      <c r="BI48" s="14">
        <v>0.20921597754587801</v>
      </c>
    </row>
    <row r="49" spans="2:61" x14ac:dyDescent="0.35">
      <c r="B49" t="s">
        <v>73</v>
      </c>
      <c r="C49" s="14">
        <v>0.20393013828451401</v>
      </c>
      <c r="D49" s="14">
        <v>0.21527912856911499</v>
      </c>
      <c r="E49" s="14">
        <v>0.193101688858519</v>
      </c>
      <c r="F49" s="14"/>
      <c r="G49" s="14">
        <v>0.139065842000926</v>
      </c>
      <c r="H49" s="14">
        <v>0.25663689373702298</v>
      </c>
      <c r="I49" s="14">
        <v>0.203886875488893</v>
      </c>
      <c r="J49" s="14">
        <v>0.238226895185007</v>
      </c>
      <c r="K49" s="14">
        <v>0.17503631405936901</v>
      </c>
      <c r="L49" s="14">
        <v>0.188982991712981</v>
      </c>
      <c r="M49" s="14"/>
      <c r="N49" s="14">
        <v>0.20053656485362101</v>
      </c>
      <c r="O49" s="14">
        <v>0.205842975482361</v>
      </c>
      <c r="P49" s="14"/>
      <c r="Q49" s="14">
        <v>0.17659618709948899</v>
      </c>
      <c r="R49" s="14">
        <v>0.22364825313324399</v>
      </c>
      <c r="S49" s="14">
        <v>0.16627671789196399</v>
      </c>
      <c r="T49" s="14"/>
      <c r="U49" s="14">
        <v>0.20227365120198801</v>
      </c>
      <c r="V49" s="14">
        <v>0.21104695018831199</v>
      </c>
      <c r="W49" s="14"/>
      <c r="X49" s="14">
        <v>0.15772977827816601</v>
      </c>
      <c r="Y49" s="14">
        <v>0.17712723989579199</v>
      </c>
      <c r="Z49" s="14">
        <v>0.22474227400836</v>
      </c>
      <c r="AA49" s="14"/>
      <c r="AB49" s="14">
        <v>0.180700717062028</v>
      </c>
      <c r="AC49" s="14">
        <v>0.21181759727778601</v>
      </c>
      <c r="AD49" s="14">
        <v>0.18975097663842799</v>
      </c>
      <c r="AE49" s="14"/>
      <c r="AF49" s="14">
        <v>0.15689229419322301</v>
      </c>
      <c r="AG49" s="14">
        <v>0.184165297273367</v>
      </c>
      <c r="AH49" s="14">
        <v>0.23587487372384999</v>
      </c>
      <c r="AI49" s="14"/>
      <c r="AJ49" s="14">
        <v>0.18503123657031501</v>
      </c>
      <c r="AK49" s="14">
        <v>0.20474866641240899</v>
      </c>
      <c r="AL49" s="14"/>
      <c r="AM49" s="14">
        <v>0.20940051043225699</v>
      </c>
      <c r="AN49" s="14">
        <v>0.117089313594993</v>
      </c>
      <c r="AO49" s="14">
        <v>0.19676915669517001</v>
      </c>
      <c r="AP49" s="14">
        <v>0.25023724410537102</v>
      </c>
      <c r="AQ49" s="14">
        <v>0.16850424419750501</v>
      </c>
      <c r="AR49" s="14">
        <v>0.24448952488662301</v>
      </c>
      <c r="AS49" s="14">
        <v>0.17486002139538401</v>
      </c>
      <c r="AT49" s="14">
        <v>0.15700596122070001</v>
      </c>
      <c r="AU49" s="14">
        <v>0.23068339566972401</v>
      </c>
      <c r="AV49" s="14"/>
      <c r="AW49" s="14">
        <v>0.17148539588423001</v>
      </c>
      <c r="AX49" s="14">
        <v>0.12182464670206</v>
      </c>
      <c r="AY49" s="14">
        <v>0.210672897336317</v>
      </c>
      <c r="AZ49" s="14">
        <v>0.25470162695351201</v>
      </c>
      <c r="BA49" s="14">
        <v>0.168135715179871</v>
      </c>
      <c r="BB49" s="14">
        <v>0.236069165617249</v>
      </c>
      <c r="BC49" s="14">
        <v>0.17845260834966301</v>
      </c>
      <c r="BD49" s="14">
        <v>0.21661207005710101</v>
      </c>
      <c r="BE49" s="14">
        <v>0.23715794549973099</v>
      </c>
      <c r="BF49" s="14">
        <v>0.18161321160660701</v>
      </c>
      <c r="BG49" s="14"/>
      <c r="BH49" s="14">
        <v>0.20752270285448099</v>
      </c>
      <c r="BI49" s="14">
        <v>0.18504681607002199</v>
      </c>
    </row>
    <row r="50" spans="2:61" x14ac:dyDescent="0.35">
      <c r="B50" t="s">
        <v>74</v>
      </c>
      <c r="C50" s="14">
        <v>0.13465544855334699</v>
      </c>
      <c r="D50" s="14">
        <v>0.13949373329114301</v>
      </c>
      <c r="E50" s="14">
        <v>0.13082944800440199</v>
      </c>
      <c r="F50" s="14"/>
      <c r="G50" s="14">
        <v>0.22161083851541399</v>
      </c>
      <c r="H50" s="14">
        <v>0.189403226037301</v>
      </c>
      <c r="I50" s="14">
        <v>0.155183427451866</v>
      </c>
      <c r="J50" s="14">
        <v>0.12576841941626599</v>
      </c>
      <c r="K50" s="14">
        <v>0.107961794783777</v>
      </c>
      <c r="L50" s="14">
        <v>4.9623708497011497E-2</v>
      </c>
      <c r="M50" s="14"/>
      <c r="N50" s="14">
        <v>0.14904032655563701</v>
      </c>
      <c r="O50" s="14">
        <v>0.126547202101746</v>
      </c>
      <c r="P50" s="14"/>
      <c r="Q50" s="14">
        <v>0.13752588393131701</v>
      </c>
      <c r="R50" s="14">
        <v>0.13111298694453399</v>
      </c>
      <c r="S50" s="14">
        <v>0.121039920608058</v>
      </c>
      <c r="T50" s="14"/>
      <c r="U50" s="14">
        <v>0.13541408898968599</v>
      </c>
      <c r="V50" s="14">
        <v>0.13139608037294401</v>
      </c>
      <c r="W50" s="14"/>
      <c r="X50" s="14">
        <v>7.7374619573447406E-2</v>
      </c>
      <c r="Y50" s="14">
        <v>0.113070460478498</v>
      </c>
      <c r="Z50" s="14">
        <v>0.17847423235628801</v>
      </c>
      <c r="AA50" s="14"/>
      <c r="AB50" s="14">
        <v>0.11722161924912999</v>
      </c>
      <c r="AC50" s="14">
        <v>0.12912125837769101</v>
      </c>
      <c r="AD50" s="14">
        <v>0.170150006469583</v>
      </c>
      <c r="AE50" s="14"/>
      <c r="AF50" s="14">
        <v>0.113031098156528</v>
      </c>
      <c r="AG50" s="14">
        <v>0.126814449421529</v>
      </c>
      <c r="AH50" s="14">
        <v>0.15359305233573001</v>
      </c>
      <c r="AI50" s="14"/>
      <c r="AJ50" s="14">
        <v>0.156058698473032</v>
      </c>
      <c r="AK50" s="14">
        <v>0.12703995722786901</v>
      </c>
      <c r="AL50" s="14"/>
      <c r="AM50" s="14">
        <v>9.5177424077789397E-2</v>
      </c>
      <c r="AN50" s="14">
        <v>0.10487389578895701</v>
      </c>
      <c r="AO50" s="14">
        <v>0.18937483631349</v>
      </c>
      <c r="AP50" s="14">
        <v>0.19454629610207699</v>
      </c>
      <c r="AQ50" s="14">
        <v>0.100868054545312</v>
      </c>
      <c r="AR50" s="14">
        <v>0.147825258282794</v>
      </c>
      <c r="AS50" s="14">
        <v>0.15924002022258399</v>
      </c>
      <c r="AT50" s="14">
        <v>0.11493420055355</v>
      </c>
      <c r="AU50" s="14">
        <v>0.14222459031714199</v>
      </c>
      <c r="AV50" s="14"/>
      <c r="AW50" s="14">
        <v>0.109957179535024</v>
      </c>
      <c r="AX50" s="14">
        <v>9.9208925832943995E-2</v>
      </c>
      <c r="AY50" s="14">
        <v>0.14248882310812999</v>
      </c>
      <c r="AZ50" s="14">
        <v>0.206593057891687</v>
      </c>
      <c r="BA50" s="14">
        <v>9.7668500742567402E-2</v>
      </c>
      <c r="BB50" s="14">
        <v>0.15511305133825601</v>
      </c>
      <c r="BC50" s="14">
        <v>0.17248770727156401</v>
      </c>
      <c r="BD50" s="14">
        <v>0.147098568099267</v>
      </c>
      <c r="BE50" s="14">
        <v>0.13858732435659199</v>
      </c>
      <c r="BF50" s="14">
        <v>0.13681725953877499</v>
      </c>
      <c r="BG50" s="14"/>
      <c r="BH50" s="14">
        <v>0.13922773093516799</v>
      </c>
      <c r="BI50" s="14">
        <v>0.134108270723856</v>
      </c>
    </row>
    <row r="51" spans="2:61" x14ac:dyDescent="0.35">
      <c r="B51" t="s">
        <v>75</v>
      </c>
      <c r="C51" s="14">
        <v>7.5276886157523898E-2</v>
      </c>
      <c r="D51" s="14">
        <v>7.7748441856013595E-2</v>
      </c>
      <c r="E51" s="14">
        <v>7.3360368625307204E-2</v>
      </c>
      <c r="F51" s="14"/>
      <c r="G51" s="14">
        <v>9.0540257616511702E-2</v>
      </c>
      <c r="H51" s="14">
        <v>0.15470211898439301</v>
      </c>
      <c r="I51" s="14">
        <v>6.6381542868124296E-2</v>
      </c>
      <c r="J51" s="14">
        <v>4.5349220123505299E-2</v>
      </c>
      <c r="K51" s="14">
        <v>6.6689286416224194E-2</v>
      </c>
      <c r="L51" s="14">
        <v>4.5655633286067303E-2</v>
      </c>
      <c r="M51" s="14"/>
      <c r="N51" s="14">
        <v>8.7565104379940098E-2</v>
      </c>
      <c r="O51" s="14">
        <v>6.8350452594267599E-2</v>
      </c>
      <c r="P51" s="14"/>
      <c r="Q51" s="14">
        <v>9.3592124005310307E-2</v>
      </c>
      <c r="R51" s="14">
        <v>6.0048949289461799E-2</v>
      </c>
      <c r="S51" s="14">
        <v>6.7467886520409096E-2</v>
      </c>
      <c r="T51" s="14"/>
      <c r="U51" s="14">
        <v>7.5625682278723794E-2</v>
      </c>
      <c r="V51" s="14">
        <v>7.3778343601086399E-2</v>
      </c>
      <c r="W51" s="14"/>
      <c r="X51" s="14">
        <v>3.6705293845171197E-2</v>
      </c>
      <c r="Y51" s="14">
        <v>8.2653796344067401E-2</v>
      </c>
      <c r="Z51" s="14">
        <v>8.8520384140198097E-2</v>
      </c>
      <c r="AA51" s="14"/>
      <c r="AB51" s="14">
        <v>5.66056092613565E-2</v>
      </c>
      <c r="AC51" s="14">
        <v>9.5438122412828896E-2</v>
      </c>
      <c r="AD51" s="14">
        <v>6.3751845474392194E-2</v>
      </c>
      <c r="AE51" s="14"/>
      <c r="AF51" s="14">
        <v>9.9583594758524296E-2</v>
      </c>
      <c r="AG51" s="14">
        <v>7.5492110697205295E-2</v>
      </c>
      <c r="AH51" s="14">
        <v>6.6481270944754894E-2</v>
      </c>
      <c r="AI51" s="14"/>
      <c r="AJ51" s="14">
        <v>0.10128860448768801</v>
      </c>
      <c r="AK51" s="14">
        <v>6.0537035511255402E-2</v>
      </c>
      <c r="AL51" s="14"/>
      <c r="AM51" s="14">
        <v>0.106574376406638</v>
      </c>
      <c r="AN51" s="14">
        <v>5.0773243216785197E-2</v>
      </c>
      <c r="AO51" s="14">
        <v>0.16192627680602401</v>
      </c>
      <c r="AP51" s="14">
        <v>7.4277099594370302E-2</v>
      </c>
      <c r="AQ51" s="14">
        <v>1.48434448278334E-2</v>
      </c>
      <c r="AR51" s="14">
        <v>8.3236957585032606E-2</v>
      </c>
      <c r="AS51" s="14">
        <v>2.40940796952708E-2</v>
      </c>
      <c r="AT51" s="14">
        <v>9.8212851500501602E-2</v>
      </c>
      <c r="AU51" s="14">
        <v>7.0840783572313895E-2</v>
      </c>
      <c r="AV51" s="14"/>
      <c r="AW51" s="14">
        <v>0.102989348082972</v>
      </c>
      <c r="AX51" s="14">
        <v>5.60960030608618E-2</v>
      </c>
      <c r="AY51" s="14">
        <v>9.2895332500906605E-2</v>
      </c>
      <c r="AZ51" s="14">
        <v>8.6554552029026302E-2</v>
      </c>
      <c r="BA51" s="14">
        <v>3.2707903778819901E-2</v>
      </c>
      <c r="BB51" s="14">
        <v>7.2850225813516495E-2</v>
      </c>
      <c r="BC51" s="14">
        <v>4.7258035705296297E-2</v>
      </c>
      <c r="BD51" s="14">
        <v>9.1495479031268701E-2</v>
      </c>
      <c r="BE51" s="14">
        <v>5.8519330744669897E-2</v>
      </c>
      <c r="BF51" s="14">
        <v>7.8614935867711205E-2</v>
      </c>
      <c r="BG51" s="14"/>
      <c r="BH51" s="14">
        <v>8.6960807498273701E-2</v>
      </c>
      <c r="BI51" s="14">
        <v>5.9829762978485697E-2</v>
      </c>
    </row>
    <row r="52" spans="2:61" x14ac:dyDescent="0.35">
      <c r="B52" t="s">
        <v>76</v>
      </c>
      <c r="C52" s="14">
        <v>3.2884389243696598E-2</v>
      </c>
      <c r="D52" s="14">
        <v>3.1112143518909698E-2</v>
      </c>
      <c r="E52" s="14">
        <v>3.4766261865861701E-2</v>
      </c>
      <c r="F52" s="14"/>
      <c r="G52" s="14">
        <v>5.3348834650497501E-2</v>
      </c>
      <c r="H52" s="14">
        <v>6.8811679669987705E-2</v>
      </c>
      <c r="I52" s="14">
        <v>2.92791725138246E-2</v>
      </c>
      <c r="J52" s="14">
        <v>1.70840899814786E-2</v>
      </c>
      <c r="K52" s="14">
        <v>1.8299567876934299E-2</v>
      </c>
      <c r="L52" s="14">
        <v>2.1345551692605699E-2</v>
      </c>
      <c r="M52" s="14"/>
      <c r="N52" s="14">
        <v>3.0187405898110101E-2</v>
      </c>
      <c r="O52" s="14">
        <v>3.4404583272342498E-2</v>
      </c>
      <c r="P52" s="14"/>
      <c r="Q52" s="14">
        <v>2.7872113916215399E-2</v>
      </c>
      <c r="R52" s="14">
        <v>2.5402021983387001E-2</v>
      </c>
      <c r="S52" s="14">
        <v>6.2437130836844802E-2</v>
      </c>
      <c r="T52" s="14"/>
      <c r="U52" s="14">
        <v>3.3472711714437803E-2</v>
      </c>
      <c r="V52" s="14">
        <v>3.03567629149375E-2</v>
      </c>
      <c r="W52" s="14"/>
      <c r="X52" s="14">
        <v>2.06570943491865E-2</v>
      </c>
      <c r="Y52" s="14">
        <v>2.1975222198519401E-2</v>
      </c>
      <c r="Z52" s="14">
        <v>5.4175550415749098E-2</v>
      </c>
      <c r="AA52" s="14"/>
      <c r="AB52" s="14">
        <v>2.0979129257460101E-2</v>
      </c>
      <c r="AC52" s="14">
        <v>2.7557585820445998E-2</v>
      </c>
      <c r="AD52" s="14">
        <v>7.6654452700921999E-2</v>
      </c>
      <c r="AE52" s="14"/>
      <c r="AF52" s="14">
        <v>5.19291651720898E-2</v>
      </c>
      <c r="AG52" s="14">
        <v>2.6906535415189701E-2</v>
      </c>
      <c r="AH52" s="14">
        <v>4.3691359101098101E-2</v>
      </c>
      <c r="AI52" s="14"/>
      <c r="AJ52" s="14">
        <v>3.52140296589291E-2</v>
      </c>
      <c r="AK52" s="14">
        <v>3.3581012943616602E-2</v>
      </c>
      <c r="AL52" s="14"/>
      <c r="AM52" s="14">
        <v>2.5576535740269399E-2</v>
      </c>
      <c r="AN52" s="14">
        <v>1.38142051073311E-2</v>
      </c>
      <c r="AO52" s="14">
        <v>2.7671826274264899E-2</v>
      </c>
      <c r="AP52" s="14">
        <v>5.74011029589808E-2</v>
      </c>
      <c r="AQ52" s="14">
        <v>2.44349194399507E-2</v>
      </c>
      <c r="AR52" s="14">
        <v>5.5315041347671401E-2</v>
      </c>
      <c r="AS52" s="14">
        <v>0</v>
      </c>
      <c r="AT52" s="14">
        <v>0</v>
      </c>
      <c r="AU52" s="14">
        <v>2.9136989977113399E-2</v>
      </c>
      <c r="AV52" s="14"/>
      <c r="AW52" s="14">
        <v>2.1116533443808899E-2</v>
      </c>
      <c r="AX52" s="14">
        <v>3.8120449200968799E-3</v>
      </c>
      <c r="AY52" s="14">
        <v>0</v>
      </c>
      <c r="AZ52" s="14">
        <v>9.0480142919031198E-2</v>
      </c>
      <c r="BA52" s="14">
        <v>0</v>
      </c>
      <c r="BB52" s="14">
        <v>5.6389850789811798E-2</v>
      </c>
      <c r="BC52" s="14">
        <v>9.5790000554696192E-3</v>
      </c>
      <c r="BD52" s="14">
        <v>0</v>
      </c>
      <c r="BE52" s="14">
        <v>0</v>
      </c>
      <c r="BF52" s="14">
        <v>8.2047267170401297E-2</v>
      </c>
      <c r="BG52" s="14"/>
      <c r="BH52" s="14">
        <v>4.6706521333478503E-2</v>
      </c>
      <c r="BI52" s="14">
        <v>2.0265461117296601E-2</v>
      </c>
    </row>
    <row r="53" spans="2:61" x14ac:dyDescent="0.35">
      <c r="B53" t="s">
        <v>77</v>
      </c>
      <c r="C53" s="14">
        <v>2.07699454959408E-2</v>
      </c>
      <c r="D53" s="14">
        <v>2.30274664110902E-2</v>
      </c>
      <c r="E53" s="14">
        <v>1.87389559122925E-2</v>
      </c>
      <c r="F53" s="14"/>
      <c r="G53" s="14">
        <v>1.8817637222603999E-2</v>
      </c>
      <c r="H53" s="14">
        <v>8.3409205624268706E-3</v>
      </c>
      <c r="I53" s="14">
        <v>4.5568881624578499E-2</v>
      </c>
      <c r="J53" s="14">
        <v>2.5481566472190399E-2</v>
      </c>
      <c r="K53" s="14">
        <v>1.0421831777850899E-2</v>
      </c>
      <c r="L53" s="14">
        <v>1.08183288490566E-2</v>
      </c>
      <c r="M53" s="14"/>
      <c r="N53" s="14">
        <v>1.89927572950905E-2</v>
      </c>
      <c r="O53" s="14">
        <v>2.1771683565674799E-2</v>
      </c>
      <c r="P53" s="14"/>
      <c r="Q53" s="14">
        <v>2.2627577154748699E-2</v>
      </c>
      <c r="R53" s="14">
        <v>1.8522179365962701E-2</v>
      </c>
      <c r="S53" s="14">
        <v>1.8830434466998301E-2</v>
      </c>
      <c r="T53" s="14"/>
      <c r="U53" s="14">
        <v>1.46653658424896E-2</v>
      </c>
      <c r="V53" s="14">
        <v>4.6997222245430202E-2</v>
      </c>
      <c r="W53" s="14"/>
      <c r="X53" s="14">
        <v>0</v>
      </c>
      <c r="Y53" s="14">
        <v>1.9468883662687699E-2</v>
      </c>
      <c r="Z53" s="14">
        <v>2.7036791238347398E-2</v>
      </c>
      <c r="AA53" s="14"/>
      <c r="AB53" s="14">
        <v>9.1266093693374208E-3</v>
      </c>
      <c r="AC53" s="14">
        <v>9.6390756224717204E-3</v>
      </c>
      <c r="AD53" s="14">
        <v>4.04127497908904E-2</v>
      </c>
      <c r="AE53" s="14"/>
      <c r="AF53" s="14">
        <v>0</v>
      </c>
      <c r="AG53" s="14">
        <v>1.21660612002724E-2</v>
      </c>
      <c r="AH53" s="14">
        <v>3.6931603852940101E-2</v>
      </c>
      <c r="AI53" s="14"/>
      <c r="AJ53" s="14">
        <v>1.6508808018304798E-2</v>
      </c>
      <c r="AK53" s="14">
        <v>2.15718165180688E-2</v>
      </c>
      <c r="AL53" s="14"/>
      <c r="AM53" s="14">
        <v>0</v>
      </c>
      <c r="AN53" s="14">
        <v>5.9616165891268101E-3</v>
      </c>
      <c r="AO53" s="14">
        <v>0</v>
      </c>
      <c r="AP53" s="14">
        <v>1.48782470760808E-2</v>
      </c>
      <c r="AQ53" s="14">
        <v>0</v>
      </c>
      <c r="AR53" s="14">
        <v>1.5380454442570199E-2</v>
      </c>
      <c r="AS53" s="14">
        <v>0</v>
      </c>
      <c r="AT53" s="14">
        <v>0</v>
      </c>
      <c r="AU53" s="14">
        <v>6.9777138735725705E-2</v>
      </c>
      <c r="AV53" s="14"/>
      <c r="AW53" s="14">
        <v>0</v>
      </c>
      <c r="AX53" s="14">
        <v>0</v>
      </c>
      <c r="AY53" s="14">
        <v>0</v>
      </c>
      <c r="AZ53" s="14">
        <v>0</v>
      </c>
      <c r="BA53" s="14">
        <v>0</v>
      </c>
      <c r="BB53" s="14">
        <v>8.20706856584324E-3</v>
      </c>
      <c r="BC53" s="14">
        <v>0</v>
      </c>
      <c r="BD53" s="14">
        <v>0</v>
      </c>
      <c r="BE53" s="14">
        <v>0.151725071616375</v>
      </c>
      <c r="BF53" s="14">
        <v>0.14618661237938099</v>
      </c>
      <c r="BG53" s="14"/>
      <c r="BH53" s="14">
        <v>2.7411470964170799E-2</v>
      </c>
      <c r="BI53" s="14">
        <v>6.0219419091225197E-3</v>
      </c>
    </row>
    <row r="54" spans="2:61" x14ac:dyDescent="0.35">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2:61" x14ac:dyDescent="0.35">
      <c r="B55" s="6" t="s">
        <v>86</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row>
    <row r="56" spans="2:61" x14ac:dyDescent="0.35">
      <c r="B56" s="21" t="s">
        <v>81</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row>
    <row r="57" spans="2:61" x14ac:dyDescent="0.35">
      <c r="B57" t="s">
        <v>70</v>
      </c>
      <c r="C57" s="14">
        <v>0.41229912471997898</v>
      </c>
      <c r="D57" s="14">
        <v>0.37237392980785899</v>
      </c>
      <c r="E57" s="14">
        <v>0.45045205839768798</v>
      </c>
      <c r="F57" s="14"/>
      <c r="G57" s="14">
        <v>0.27843491453152203</v>
      </c>
      <c r="H57" s="14">
        <v>0.29877249631609198</v>
      </c>
      <c r="I57" s="14">
        <v>0.40287410877766799</v>
      </c>
      <c r="J57" s="14">
        <v>0.460979200365145</v>
      </c>
      <c r="K57" s="14">
        <v>0.470128708791406</v>
      </c>
      <c r="L57" s="14">
        <v>0.50072117085376899</v>
      </c>
      <c r="M57" s="14"/>
      <c r="N57" s="14">
        <v>0.35322124468347599</v>
      </c>
      <c r="O57" s="14">
        <v>0.44559923411943603</v>
      </c>
      <c r="P57" s="14"/>
      <c r="Q57" s="14">
        <v>0.34161599369107498</v>
      </c>
      <c r="R57" s="14">
        <v>0.45816020410415598</v>
      </c>
      <c r="S57" s="14">
        <v>0.37352640280940003</v>
      </c>
      <c r="T57" s="14"/>
      <c r="U57" s="14">
        <v>0.38992620506252701</v>
      </c>
      <c r="V57" s="14">
        <v>0.50842052682476302</v>
      </c>
      <c r="W57" s="14"/>
      <c r="X57" s="14">
        <v>0.29596110273558301</v>
      </c>
      <c r="Y57" s="14">
        <v>0.38248825105214102</v>
      </c>
      <c r="Z57" s="14">
        <v>0.48603486492568398</v>
      </c>
      <c r="AA57" s="14"/>
      <c r="AB57" s="14">
        <v>0.39194693611102499</v>
      </c>
      <c r="AC57" s="14">
        <v>0.37868056968171598</v>
      </c>
      <c r="AD57" s="14">
        <v>0.51375140457562596</v>
      </c>
      <c r="AE57" s="14"/>
      <c r="AF57" s="14">
        <v>0.29553805307897302</v>
      </c>
      <c r="AG57" s="14">
        <v>0.40028137199670399</v>
      </c>
      <c r="AH57" s="14">
        <v>0.47279916688130502</v>
      </c>
      <c r="AI57" s="14"/>
      <c r="AJ57" s="14">
        <v>0.28338862815063198</v>
      </c>
      <c r="AK57" s="14">
        <v>0.49310983372806799</v>
      </c>
      <c r="AL57" s="14"/>
      <c r="AM57" s="14">
        <v>0.39076467838509699</v>
      </c>
      <c r="AN57" s="14">
        <v>0.404339030358281</v>
      </c>
      <c r="AO57" s="14">
        <v>0.28119129232219098</v>
      </c>
      <c r="AP57" s="14">
        <v>0.33029391811766801</v>
      </c>
      <c r="AQ57" s="14">
        <v>0.31231089271227602</v>
      </c>
      <c r="AR57" s="14">
        <v>0.40104177528472301</v>
      </c>
      <c r="AS57" s="14">
        <v>0.43569310052223398</v>
      </c>
      <c r="AT57" s="14">
        <v>0.556782992278819</v>
      </c>
      <c r="AU57" s="14">
        <v>0.519391356565305</v>
      </c>
      <c r="AV57" s="14"/>
      <c r="AW57" s="14">
        <v>0.40534008520381898</v>
      </c>
      <c r="AX57" s="14">
        <v>0.347475485533772</v>
      </c>
      <c r="AY57" s="14">
        <v>0.39044583270871802</v>
      </c>
      <c r="AZ57" s="14">
        <v>0.33064756076527702</v>
      </c>
      <c r="BA57" s="14">
        <v>0.27972505019922</v>
      </c>
      <c r="BB57" s="14">
        <v>0.42064466722869898</v>
      </c>
      <c r="BC57" s="14">
        <v>0.38043704839079301</v>
      </c>
      <c r="BD57" s="14">
        <v>0.47168111731518197</v>
      </c>
      <c r="BE57" s="14">
        <v>0.53345835106491701</v>
      </c>
      <c r="BF57" s="14">
        <v>0.66226352514544395</v>
      </c>
      <c r="BG57" s="14"/>
      <c r="BH57" s="14">
        <v>0.42869423272360202</v>
      </c>
      <c r="BI57" s="14">
        <v>0.388798989626369</v>
      </c>
    </row>
    <row r="58" spans="2:61" x14ac:dyDescent="0.35">
      <c r="B58" t="s">
        <v>71</v>
      </c>
      <c r="C58" s="14">
        <v>0.21593811488262099</v>
      </c>
      <c r="D58" s="14">
        <v>0.196571828877667</v>
      </c>
      <c r="E58" s="14">
        <v>0.23214237298086299</v>
      </c>
      <c r="F58" s="14"/>
      <c r="G58" s="14">
        <v>0.233396452774177</v>
      </c>
      <c r="H58" s="14">
        <v>0.158477428740465</v>
      </c>
      <c r="I58" s="14">
        <v>0.21975970976668199</v>
      </c>
      <c r="J58" s="14">
        <v>0.168579874658353</v>
      </c>
      <c r="K58" s="14">
        <v>0.191920593766403</v>
      </c>
      <c r="L58" s="14">
        <v>0.30854098563300197</v>
      </c>
      <c r="M58" s="14"/>
      <c r="N58" s="14">
        <v>0.20018365646914199</v>
      </c>
      <c r="O58" s="14">
        <v>0.224818345323758</v>
      </c>
      <c r="P58" s="14"/>
      <c r="Q58" s="14">
        <v>0.209675791980105</v>
      </c>
      <c r="R58" s="14">
        <v>0.206471896874135</v>
      </c>
      <c r="S58" s="14">
        <v>0.26204137700226099</v>
      </c>
      <c r="T58" s="14"/>
      <c r="U58" s="14">
        <v>0.22324690804541</v>
      </c>
      <c r="V58" s="14">
        <v>0.18453714186445899</v>
      </c>
      <c r="W58" s="14"/>
      <c r="X58" s="14">
        <v>0.34501507785075203</v>
      </c>
      <c r="Y58" s="14">
        <v>0.20400886029647899</v>
      </c>
      <c r="Z58" s="14">
        <v>0.17457910477189401</v>
      </c>
      <c r="AA58" s="14"/>
      <c r="AB58" s="14">
        <v>0.23730518893549199</v>
      </c>
      <c r="AC58" s="14">
        <v>0.23073556427977601</v>
      </c>
      <c r="AD58" s="14">
        <v>0.15934067872874999</v>
      </c>
      <c r="AE58" s="14"/>
      <c r="AF58" s="14">
        <v>0.235267251606539</v>
      </c>
      <c r="AG58" s="14">
        <v>0.225381625543257</v>
      </c>
      <c r="AH58" s="14">
        <v>0.18798268871771601</v>
      </c>
      <c r="AI58" s="14"/>
      <c r="AJ58" s="14">
        <v>0.18085011447875499</v>
      </c>
      <c r="AK58" s="14">
        <v>0.23514176023967001</v>
      </c>
      <c r="AL58" s="14"/>
      <c r="AM58" s="14">
        <v>0.257032786659673</v>
      </c>
      <c r="AN58" s="14">
        <v>0.32825935800662198</v>
      </c>
      <c r="AO58" s="14">
        <v>0.178255665780268</v>
      </c>
      <c r="AP58" s="14">
        <v>0.142559362496954</v>
      </c>
      <c r="AQ58" s="14">
        <v>0.12873829952055699</v>
      </c>
      <c r="AR58" s="14">
        <v>0.205381486886106</v>
      </c>
      <c r="AS58" s="14">
        <v>0.105407555715739</v>
      </c>
      <c r="AT58" s="14">
        <v>0.23402779440390001</v>
      </c>
      <c r="AU58" s="14">
        <v>0.163459810836525</v>
      </c>
      <c r="AV58" s="14"/>
      <c r="AW58" s="14">
        <v>0.249483527224691</v>
      </c>
      <c r="AX58" s="14">
        <v>0.34231101587152002</v>
      </c>
      <c r="AY58" s="14">
        <v>0.155532149209193</v>
      </c>
      <c r="AZ58" s="14">
        <v>0.15075006055352499</v>
      </c>
      <c r="BA58" s="14">
        <v>8.5690198424023103E-2</v>
      </c>
      <c r="BB58" s="14">
        <v>0.174152654825975</v>
      </c>
      <c r="BC58" s="14">
        <v>0.23717179270443101</v>
      </c>
      <c r="BD58" s="14">
        <v>0.18785068563629501</v>
      </c>
      <c r="BE58" s="14">
        <v>0.14404430495937801</v>
      </c>
      <c r="BF58" s="14">
        <v>0.12557462567590499</v>
      </c>
      <c r="BG58" s="14"/>
      <c r="BH58" s="14">
        <v>0.20585222318928201</v>
      </c>
      <c r="BI58" s="14">
        <v>0.211778629147412</v>
      </c>
    </row>
    <row r="59" spans="2:61" x14ac:dyDescent="0.35">
      <c r="B59" t="s">
        <v>72</v>
      </c>
      <c r="C59" s="14">
        <v>9.7168882117438404E-2</v>
      </c>
      <c r="D59" s="14">
        <v>9.4969413791069393E-2</v>
      </c>
      <c r="E59" s="14">
        <v>9.9833755094580298E-2</v>
      </c>
      <c r="F59" s="14"/>
      <c r="G59" s="14">
        <v>0.12516073716251899</v>
      </c>
      <c r="H59" s="14">
        <v>0.107064462649079</v>
      </c>
      <c r="I59" s="14">
        <v>0.118080555902548</v>
      </c>
      <c r="J59" s="14">
        <v>7.9162883181495003E-2</v>
      </c>
      <c r="K59" s="14">
        <v>0.118998422487055</v>
      </c>
      <c r="L59" s="14">
        <v>5.3218378627654502E-2</v>
      </c>
      <c r="M59" s="14"/>
      <c r="N59" s="14">
        <v>0.11440792561856</v>
      </c>
      <c r="O59" s="14">
        <v>8.7451843622240996E-2</v>
      </c>
      <c r="P59" s="14"/>
      <c r="Q59" s="14">
        <v>0.117291726196029</v>
      </c>
      <c r="R59" s="14">
        <v>8.9799278217125106E-2</v>
      </c>
      <c r="S59" s="14">
        <v>0.100718695288383</v>
      </c>
      <c r="T59" s="14"/>
      <c r="U59" s="14">
        <v>0.10817485563853201</v>
      </c>
      <c r="V59" s="14">
        <v>4.9883609449715198E-2</v>
      </c>
      <c r="W59" s="14"/>
      <c r="X59" s="14">
        <v>9.3312730289788801E-2</v>
      </c>
      <c r="Y59" s="14">
        <v>0.116977733599644</v>
      </c>
      <c r="Z59" s="14">
        <v>8.1923387635401204E-2</v>
      </c>
      <c r="AA59" s="14"/>
      <c r="AB59" s="14">
        <v>0.10520596460213601</v>
      </c>
      <c r="AC59" s="14">
        <v>0.10191285445939301</v>
      </c>
      <c r="AD59" s="14">
        <v>4.9235177574008998E-2</v>
      </c>
      <c r="AE59" s="14"/>
      <c r="AF59" s="14">
        <v>9.2535039201946306E-2</v>
      </c>
      <c r="AG59" s="14">
        <v>9.9685526087399196E-2</v>
      </c>
      <c r="AH59" s="14">
        <v>9.7042178490823597E-2</v>
      </c>
      <c r="AI59" s="14"/>
      <c r="AJ59" s="14">
        <v>0.12724773810857601</v>
      </c>
      <c r="AK59" s="14">
        <v>8.3463902269011306E-2</v>
      </c>
      <c r="AL59" s="14"/>
      <c r="AM59" s="14">
        <v>0.109682468537455</v>
      </c>
      <c r="AN59" s="14">
        <v>7.2904805899773995E-2</v>
      </c>
      <c r="AO59" s="14">
        <v>5.94753146777727E-2</v>
      </c>
      <c r="AP59" s="14">
        <v>9.8575522425440806E-2</v>
      </c>
      <c r="AQ59" s="14">
        <v>0.15284770686048699</v>
      </c>
      <c r="AR59" s="14">
        <v>9.2605560703530099E-2</v>
      </c>
      <c r="AS59" s="14">
        <v>0.160459512283078</v>
      </c>
      <c r="AT59" s="14">
        <v>0.12665943409538899</v>
      </c>
      <c r="AU59" s="14">
        <v>0.109736813776997</v>
      </c>
      <c r="AV59" s="14"/>
      <c r="AW59" s="14">
        <v>0.103644667853611</v>
      </c>
      <c r="AX59" s="14">
        <v>7.8300077592543801E-2</v>
      </c>
      <c r="AY59" s="14">
        <v>0.113836655902603</v>
      </c>
      <c r="AZ59" s="14">
        <v>9.6300851651682604E-2</v>
      </c>
      <c r="BA59" s="14">
        <v>0.17491979337403399</v>
      </c>
      <c r="BB59" s="14">
        <v>9.8045685533402802E-2</v>
      </c>
      <c r="BC59" s="14">
        <v>0.122154620751555</v>
      </c>
      <c r="BD59" s="14">
        <v>0.21186670824124701</v>
      </c>
      <c r="BE59" s="14">
        <v>2.4351341433798801E-2</v>
      </c>
      <c r="BF59" s="14">
        <v>7.2791247243278998E-2</v>
      </c>
      <c r="BG59" s="14"/>
      <c r="BH59" s="14">
        <v>9.6839046067251994E-2</v>
      </c>
      <c r="BI59" s="14">
        <v>0.10769574399668599</v>
      </c>
    </row>
    <row r="60" spans="2:61" x14ac:dyDescent="0.35">
      <c r="B60" t="s">
        <v>73</v>
      </c>
      <c r="C60" s="14">
        <v>0.11359554259589499</v>
      </c>
      <c r="D60" s="14">
        <v>0.12697494167930301</v>
      </c>
      <c r="E60" s="14">
        <v>0.10150318741267</v>
      </c>
      <c r="F60" s="14"/>
      <c r="G60" s="14">
        <v>0.11014202989364801</v>
      </c>
      <c r="H60" s="14">
        <v>0.16619471961469801</v>
      </c>
      <c r="I60" s="14">
        <v>0.12167781393232099</v>
      </c>
      <c r="J60" s="14">
        <v>0.121665971548712</v>
      </c>
      <c r="K60" s="14">
        <v>0.123169089579324</v>
      </c>
      <c r="L60" s="14">
        <v>5.14740849623447E-2</v>
      </c>
      <c r="M60" s="14"/>
      <c r="N60" s="14">
        <v>0.13865357737077399</v>
      </c>
      <c r="O60" s="14">
        <v>9.9471215541110505E-2</v>
      </c>
      <c r="P60" s="14"/>
      <c r="Q60" s="14">
        <v>0.12093354820373101</v>
      </c>
      <c r="R60" s="14">
        <v>0.117599421956677</v>
      </c>
      <c r="S60" s="14">
        <v>8.1530524321056397E-2</v>
      </c>
      <c r="T60" s="14"/>
      <c r="U60" s="14">
        <v>0.117741424400501</v>
      </c>
      <c r="V60" s="14">
        <v>9.5783474340122104E-2</v>
      </c>
      <c r="W60" s="14"/>
      <c r="X60" s="14">
        <v>0.12787739233314299</v>
      </c>
      <c r="Y60" s="14">
        <v>0.124347045649744</v>
      </c>
      <c r="Z60" s="14">
        <v>9.0051244084349502E-2</v>
      </c>
      <c r="AA60" s="14"/>
      <c r="AB60" s="14">
        <v>9.5234768931087302E-2</v>
      </c>
      <c r="AC60" s="14">
        <v>0.12953826284628001</v>
      </c>
      <c r="AD60" s="14">
        <v>0.103531265528301</v>
      </c>
      <c r="AE60" s="14"/>
      <c r="AF60" s="14">
        <v>0.204963099916458</v>
      </c>
      <c r="AG60" s="14">
        <v>0.11043644241550001</v>
      </c>
      <c r="AH60" s="14">
        <v>7.5197034243130095E-2</v>
      </c>
      <c r="AI60" s="14"/>
      <c r="AJ60" s="14">
        <v>0.159968949386534</v>
      </c>
      <c r="AK60" s="14">
        <v>8.6841987864924294E-2</v>
      </c>
      <c r="AL60" s="14"/>
      <c r="AM60" s="14">
        <v>0.12743236754499301</v>
      </c>
      <c r="AN60" s="14">
        <v>6.5854725115148505E-2</v>
      </c>
      <c r="AO60" s="14">
        <v>0.17327755405901099</v>
      </c>
      <c r="AP60" s="14">
        <v>0.165547465465301</v>
      </c>
      <c r="AQ60" s="14">
        <v>0.19574247450802101</v>
      </c>
      <c r="AR60" s="14">
        <v>0.122886856251213</v>
      </c>
      <c r="AS60" s="14">
        <v>6.03682837772197E-2</v>
      </c>
      <c r="AT60" s="14">
        <v>8.2529779221893002E-2</v>
      </c>
      <c r="AU60" s="14">
        <v>0.105973554794449</v>
      </c>
      <c r="AV60" s="14"/>
      <c r="AW60" s="14">
        <v>0.107707130752831</v>
      </c>
      <c r="AX60" s="14">
        <v>0.102842172792733</v>
      </c>
      <c r="AY60" s="14">
        <v>7.3384680889780604E-2</v>
      </c>
      <c r="AZ60" s="14">
        <v>0.149473975505137</v>
      </c>
      <c r="BA60" s="14">
        <v>0.20233453479574501</v>
      </c>
      <c r="BB60" s="14">
        <v>0.12601533883532701</v>
      </c>
      <c r="BC60" s="14">
        <v>7.5622592621505905E-2</v>
      </c>
      <c r="BD60" s="14">
        <v>6.9167351106519101E-2</v>
      </c>
      <c r="BE60" s="14">
        <v>0.14838461830979299</v>
      </c>
      <c r="BF60" s="14">
        <v>4.5601356940745998E-2</v>
      </c>
      <c r="BG60" s="14"/>
      <c r="BH60" s="14">
        <v>0.13050609196090501</v>
      </c>
      <c r="BI60" s="14">
        <v>8.9357289475045107E-2</v>
      </c>
    </row>
    <row r="61" spans="2:61" x14ac:dyDescent="0.35">
      <c r="B61" t="s">
        <v>74</v>
      </c>
      <c r="C61" s="14">
        <v>7.8099670957339995E-2</v>
      </c>
      <c r="D61" s="14">
        <v>0.12027513680964701</v>
      </c>
      <c r="E61" s="14">
        <v>3.8345093045347799E-2</v>
      </c>
      <c r="F61" s="14"/>
      <c r="G61" s="14">
        <v>0.12657759300673099</v>
      </c>
      <c r="H61" s="14">
        <v>0.124599375873036</v>
      </c>
      <c r="I61" s="14">
        <v>5.8047861092537303E-2</v>
      </c>
      <c r="J61" s="14">
        <v>9.6637909151461601E-2</v>
      </c>
      <c r="K61" s="14">
        <v>5.1682276960770199E-2</v>
      </c>
      <c r="L61" s="14">
        <v>3.6090362249846603E-2</v>
      </c>
      <c r="M61" s="14"/>
      <c r="N61" s="14">
        <v>8.2565423161903198E-2</v>
      </c>
      <c r="O61" s="14">
        <v>7.5582484543898307E-2</v>
      </c>
      <c r="P61" s="14"/>
      <c r="Q61" s="14">
        <v>9.1626870996488502E-2</v>
      </c>
      <c r="R61" s="14">
        <v>6.9777613073362901E-2</v>
      </c>
      <c r="S61" s="14">
        <v>9.0776835248775001E-2</v>
      </c>
      <c r="T61" s="14"/>
      <c r="U61" s="14">
        <v>7.1520606792206204E-2</v>
      </c>
      <c r="V61" s="14">
        <v>0.106365488819846</v>
      </c>
      <c r="W61" s="14"/>
      <c r="X61" s="14">
        <v>7.9677961280653506E-2</v>
      </c>
      <c r="Y61" s="14">
        <v>8.67224596345198E-2</v>
      </c>
      <c r="Z61" s="14">
        <v>7.4963046596472599E-2</v>
      </c>
      <c r="AA61" s="14"/>
      <c r="AB61" s="14">
        <v>9.0435553187549797E-2</v>
      </c>
      <c r="AC61" s="14">
        <v>7.1609864154038694E-2</v>
      </c>
      <c r="AD61" s="14">
        <v>8.5971444226046606E-2</v>
      </c>
      <c r="AE61" s="14"/>
      <c r="AF61" s="14">
        <v>3.6694106063576697E-2</v>
      </c>
      <c r="AG61" s="14">
        <v>8.7359756725237506E-2</v>
      </c>
      <c r="AH61" s="14">
        <v>8.7300168882275098E-2</v>
      </c>
      <c r="AI61" s="14"/>
      <c r="AJ61" s="14">
        <v>0.111545534609202</v>
      </c>
      <c r="AK61" s="14">
        <v>5.5880734313704702E-2</v>
      </c>
      <c r="AL61" s="14"/>
      <c r="AM61" s="14">
        <v>2.45423873319566E-2</v>
      </c>
      <c r="AN61" s="14">
        <v>6.8929232798358803E-2</v>
      </c>
      <c r="AO61" s="14">
        <v>0.15062979131259999</v>
      </c>
      <c r="AP61" s="14">
        <v>0.121333642096578</v>
      </c>
      <c r="AQ61" s="14">
        <v>0.11652654086368</v>
      </c>
      <c r="AR61" s="14">
        <v>9.3892375386875199E-2</v>
      </c>
      <c r="AS61" s="14">
        <v>0.12704727971422</v>
      </c>
      <c r="AT61" s="14">
        <v>0</v>
      </c>
      <c r="AU61" s="14">
        <v>5.3217588262556501E-2</v>
      </c>
      <c r="AV61" s="14"/>
      <c r="AW61" s="14">
        <v>3.2091484913188702E-2</v>
      </c>
      <c r="AX61" s="14">
        <v>7.2782467261999301E-2</v>
      </c>
      <c r="AY61" s="14">
        <v>0.173039211403899</v>
      </c>
      <c r="AZ61" s="14">
        <v>0.11382165657895001</v>
      </c>
      <c r="BA61" s="14">
        <v>8.3377730411912696E-2</v>
      </c>
      <c r="BB61" s="14">
        <v>9.9269531498438507E-2</v>
      </c>
      <c r="BC61" s="14">
        <v>6.6076762220719995E-2</v>
      </c>
      <c r="BD61" s="14">
        <v>3.7864646872504203E-2</v>
      </c>
      <c r="BE61" s="14">
        <v>9.1798216264400601E-2</v>
      </c>
      <c r="BF61" s="14">
        <v>6.0700763313592698E-2</v>
      </c>
      <c r="BG61" s="14"/>
      <c r="BH61" s="14">
        <v>4.9896088944764397E-2</v>
      </c>
      <c r="BI61" s="14">
        <v>0.117736585715066</v>
      </c>
    </row>
    <row r="62" spans="2:61" x14ac:dyDescent="0.35">
      <c r="B62" t="s">
        <v>75</v>
      </c>
      <c r="C62" s="14">
        <v>4.6853270877326297E-2</v>
      </c>
      <c r="D62" s="14">
        <v>5.0652726963062902E-2</v>
      </c>
      <c r="E62" s="14">
        <v>4.3504597733452798E-2</v>
      </c>
      <c r="F62" s="14"/>
      <c r="G62" s="14">
        <v>8.0139287730514402E-2</v>
      </c>
      <c r="H62" s="14">
        <v>9.8038934027498498E-2</v>
      </c>
      <c r="I62" s="14">
        <v>2.4928531104288599E-2</v>
      </c>
      <c r="J62" s="14">
        <v>4.1996156009570997E-2</v>
      </c>
      <c r="K62" s="14">
        <v>3.5519314105209698E-2</v>
      </c>
      <c r="L62" s="14">
        <v>2.1593897357378E-2</v>
      </c>
      <c r="M62" s="14"/>
      <c r="N62" s="14">
        <v>5.5938981098376098E-2</v>
      </c>
      <c r="O62" s="14">
        <v>4.1731977693722201E-2</v>
      </c>
      <c r="P62" s="14"/>
      <c r="Q62" s="14">
        <v>7.1001823631292496E-2</v>
      </c>
      <c r="R62" s="14">
        <v>3.2835879331133799E-2</v>
      </c>
      <c r="S62" s="14">
        <v>5.3211696525084298E-2</v>
      </c>
      <c r="T62" s="14"/>
      <c r="U62" s="14">
        <v>4.8224373588637397E-2</v>
      </c>
      <c r="V62" s="14">
        <v>4.0962563850315901E-2</v>
      </c>
      <c r="W62" s="14"/>
      <c r="X62" s="14">
        <v>3.4810008197162699E-2</v>
      </c>
      <c r="Y62" s="14">
        <v>5.8018933878545703E-2</v>
      </c>
      <c r="Z62" s="14">
        <v>4.3865059012770602E-2</v>
      </c>
      <c r="AA62" s="14"/>
      <c r="AB62" s="14">
        <v>4.1105617154561999E-2</v>
      </c>
      <c r="AC62" s="14">
        <v>5.4010636874680197E-2</v>
      </c>
      <c r="AD62" s="14">
        <v>5.0816337996239899E-2</v>
      </c>
      <c r="AE62" s="14"/>
      <c r="AF62" s="14">
        <v>6.4239571546102395E-2</v>
      </c>
      <c r="AG62" s="14">
        <v>4.2301689964275198E-2</v>
      </c>
      <c r="AH62" s="14">
        <v>5.4516291393846401E-2</v>
      </c>
      <c r="AI62" s="14"/>
      <c r="AJ62" s="14">
        <v>8.0364645236788906E-2</v>
      </c>
      <c r="AK62" s="14">
        <v>2.4648271570137398E-2</v>
      </c>
      <c r="AL62" s="14"/>
      <c r="AM62" s="14">
        <v>7.0553716606091998E-2</v>
      </c>
      <c r="AN62" s="14">
        <v>3.3200910709690203E-2</v>
      </c>
      <c r="AO62" s="14">
        <v>0.15717038184815599</v>
      </c>
      <c r="AP62" s="14">
        <v>7.9439509063681399E-2</v>
      </c>
      <c r="AQ62" s="14">
        <v>6.2183523876046698E-2</v>
      </c>
      <c r="AR62" s="14">
        <v>3.1693747619580402E-2</v>
      </c>
      <c r="AS62" s="14">
        <v>5.9448808351985502E-2</v>
      </c>
      <c r="AT62" s="14">
        <v>0</v>
      </c>
      <c r="AU62" s="14">
        <v>2.4438379209144E-2</v>
      </c>
      <c r="AV62" s="14"/>
      <c r="AW62" s="14">
        <v>8.6260967169076497E-2</v>
      </c>
      <c r="AX62" s="14">
        <v>2.0436318134117799E-2</v>
      </c>
      <c r="AY62" s="14">
        <v>9.3761469885806706E-2</v>
      </c>
      <c r="AZ62" s="14">
        <v>0.122639776460171</v>
      </c>
      <c r="BA62" s="14">
        <v>8.3025639330179493E-2</v>
      </c>
      <c r="BB62" s="14">
        <v>3.5431162519970097E-2</v>
      </c>
      <c r="BC62" s="14">
        <v>4.4473222443709999E-2</v>
      </c>
      <c r="BD62" s="14">
        <v>2.1569490828252599E-2</v>
      </c>
      <c r="BE62" s="14">
        <v>0</v>
      </c>
      <c r="BF62" s="14">
        <v>0</v>
      </c>
      <c r="BG62" s="14"/>
      <c r="BH62" s="14">
        <v>5.8939650324115501E-2</v>
      </c>
      <c r="BI62" s="14">
        <v>3.8126730617127298E-2</v>
      </c>
    </row>
    <row r="63" spans="2:61" x14ac:dyDescent="0.35">
      <c r="B63" t="s">
        <v>76</v>
      </c>
      <c r="C63" s="14">
        <v>2.7177971856524201E-2</v>
      </c>
      <c r="D63" s="14">
        <v>3.26055179656521E-2</v>
      </c>
      <c r="E63" s="14">
        <v>2.2162060856983599E-2</v>
      </c>
      <c r="F63" s="14"/>
      <c r="G63" s="14">
        <v>3.1711846032486397E-2</v>
      </c>
      <c r="H63" s="14">
        <v>3.5123955649449E-2</v>
      </c>
      <c r="I63" s="14">
        <v>5.4631419423955302E-2</v>
      </c>
      <c r="J63" s="14">
        <v>1.87610310518368E-2</v>
      </c>
      <c r="K63" s="14">
        <v>0</v>
      </c>
      <c r="L63" s="14">
        <v>1.9047990191928401E-2</v>
      </c>
      <c r="M63" s="14"/>
      <c r="N63" s="14">
        <v>4.4538619253196202E-2</v>
      </c>
      <c r="O63" s="14">
        <v>1.7392389550636201E-2</v>
      </c>
      <c r="P63" s="14"/>
      <c r="Q63" s="14">
        <v>4.3821566375284199E-2</v>
      </c>
      <c r="R63" s="14">
        <v>1.54314410244249E-2</v>
      </c>
      <c r="S63" s="14">
        <v>3.0983272836859602E-2</v>
      </c>
      <c r="T63" s="14"/>
      <c r="U63" s="14">
        <v>3.0959673200636199E-2</v>
      </c>
      <c r="V63" s="14">
        <v>1.0930542325505201E-2</v>
      </c>
      <c r="W63" s="14"/>
      <c r="X63" s="14">
        <v>2.33457273129174E-2</v>
      </c>
      <c r="Y63" s="14">
        <v>1.8917722817051799E-2</v>
      </c>
      <c r="Z63" s="14">
        <v>4.0937910239635597E-2</v>
      </c>
      <c r="AA63" s="14"/>
      <c r="AB63" s="14">
        <v>3.6624861406933697E-2</v>
      </c>
      <c r="AC63" s="14">
        <v>2.53142696028947E-2</v>
      </c>
      <c r="AD63" s="14">
        <v>2.3940503871888199E-2</v>
      </c>
      <c r="AE63" s="14"/>
      <c r="AF63" s="14">
        <v>7.0762878586403899E-2</v>
      </c>
      <c r="AG63" s="14">
        <v>2.3401730703118601E-2</v>
      </c>
      <c r="AH63" s="14">
        <v>2.5162471390903499E-2</v>
      </c>
      <c r="AI63" s="14"/>
      <c r="AJ63" s="14">
        <v>4.5504360660616403E-2</v>
      </c>
      <c r="AK63" s="14">
        <v>1.5640158686970499E-2</v>
      </c>
      <c r="AL63" s="14"/>
      <c r="AM63" s="14">
        <v>1.9991594934733899E-2</v>
      </c>
      <c r="AN63" s="14">
        <v>2.2705910028674201E-2</v>
      </c>
      <c r="AO63" s="14">
        <v>0</v>
      </c>
      <c r="AP63" s="14">
        <v>2.64630322092025E-2</v>
      </c>
      <c r="AQ63" s="14">
        <v>3.1650561658932201E-2</v>
      </c>
      <c r="AR63" s="14">
        <v>4.8026119075163402E-2</v>
      </c>
      <c r="AS63" s="14">
        <v>5.1575459635523797E-2</v>
      </c>
      <c r="AT63" s="14">
        <v>0</v>
      </c>
      <c r="AU63" s="14">
        <v>1.21483993289282E-2</v>
      </c>
      <c r="AV63" s="14"/>
      <c r="AW63" s="14">
        <v>1.5472136882783699E-2</v>
      </c>
      <c r="AX63" s="14">
        <v>3.1415361902376301E-2</v>
      </c>
      <c r="AY63" s="14">
        <v>0</v>
      </c>
      <c r="AZ63" s="14">
        <v>3.6366118485257198E-2</v>
      </c>
      <c r="BA63" s="14">
        <v>6.7438927909658705E-2</v>
      </c>
      <c r="BB63" s="14">
        <v>3.9725076967666299E-2</v>
      </c>
      <c r="BC63" s="14">
        <v>4.3052907924384903E-2</v>
      </c>
      <c r="BD63" s="14">
        <v>0</v>
      </c>
      <c r="BE63" s="14">
        <v>0</v>
      </c>
      <c r="BF63" s="14">
        <v>1.29569675633591E-2</v>
      </c>
      <c r="BG63" s="14"/>
      <c r="BH63" s="14">
        <v>2.1422922951053799E-2</v>
      </c>
      <c r="BI63" s="14">
        <v>3.7643366702620397E-2</v>
      </c>
    </row>
    <row r="64" spans="2:61" x14ac:dyDescent="0.35">
      <c r="B64" t="s">
        <v>77</v>
      </c>
      <c r="C64" s="14">
        <v>8.8674219928767395E-3</v>
      </c>
      <c r="D64" s="14">
        <v>5.5765041057390498E-3</v>
      </c>
      <c r="E64" s="14">
        <v>1.2056874478414701E-2</v>
      </c>
      <c r="F64" s="14"/>
      <c r="G64" s="14">
        <v>1.4437138868401599E-2</v>
      </c>
      <c r="H64" s="14">
        <v>1.1728627129683301E-2</v>
      </c>
      <c r="I64" s="14">
        <v>0</v>
      </c>
      <c r="J64" s="14">
        <v>1.22169740334255E-2</v>
      </c>
      <c r="K64" s="14">
        <v>8.5815943098326002E-3</v>
      </c>
      <c r="L64" s="14">
        <v>9.3131301240766302E-3</v>
      </c>
      <c r="M64" s="14"/>
      <c r="N64" s="14">
        <v>1.04905723445724E-2</v>
      </c>
      <c r="O64" s="14">
        <v>7.9525096051973401E-3</v>
      </c>
      <c r="P64" s="14"/>
      <c r="Q64" s="14">
        <v>4.0326789259952298E-3</v>
      </c>
      <c r="R64" s="14">
        <v>9.9242654189846697E-3</v>
      </c>
      <c r="S64" s="14">
        <v>7.2111959681805601E-3</v>
      </c>
      <c r="T64" s="14"/>
      <c r="U64" s="14">
        <v>1.0205953271550199E-2</v>
      </c>
      <c r="V64" s="14">
        <v>3.1166525252739399E-3</v>
      </c>
      <c r="W64" s="14"/>
      <c r="X64" s="14">
        <v>0</v>
      </c>
      <c r="Y64" s="14">
        <v>8.5189930718747395E-3</v>
      </c>
      <c r="Z64" s="14">
        <v>7.6453827337926404E-3</v>
      </c>
      <c r="AA64" s="14"/>
      <c r="AB64" s="14">
        <v>2.1411096712144599E-3</v>
      </c>
      <c r="AC64" s="14">
        <v>8.1979781012217895E-3</v>
      </c>
      <c r="AD64" s="14">
        <v>1.3413187499139599E-2</v>
      </c>
      <c r="AE64" s="14"/>
      <c r="AF64" s="14">
        <v>0</v>
      </c>
      <c r="AG64" s="14">
        <v>1.11518565645087E-2</v>
      </c>
      <c r="AH64" s="14">
        <v>0</v>
      </c>
      <c r="AI64" s="14"/>
      <c r="AJ64" s="14">
        <v>1.11300293688954E-2</v>
      </c>
      <c r="AK64" s="14">
        <v>5.2733513275137296E-3</v>
      </c>
      <c r="AL64" s="14"/>
      <c r="AM64" s="14">
        <v>0</v>
      </c>
      <c r="AN64" s="14">
        <v>3.8060270834517399E-3</v>
      </c>
      <c r="AO64" s="14">
        <v>0</v>
      </c>
      <c r="AP64" s="14">
        <v>3.5787548125173103E-2</v>
      </c>
      <c r="AQ64" s="14">
        <v>0</v>
      </c>
      <c r="AR64" s="14">
        <v>4.4720787928088498E-3</v>
      </c>
      <c r="AS64" s="14">
        <v>0</v>
      </c>
      <c r="AT64" s="14">
        <v>0</v>
      </c>
      <c r="AU64" s="14">
        <v>1.16340972260956E-2</v>
      </c>
      <c r="AV64" s="14"/>
      <c r="AW64" s="14">
        <v>0</v>
      </c>
      <c r="AX64" s="14">
        <v>4.4371009109382504E-3</v>
      </c>
      <c r="AY64" s="14">
        <v>0</v>
      </c>
      <c r="AZ64" s="14">
        <v>0</v>
      </c>
      <c r="BA64" s="14">
        <v>2.34881255552272E-2</v>
      </c>
      <c r="BB64" s="14">
        <v>6.71588259052099E-3</v>
      </c>
      <c r="BC64" s="14">
        <v>3.1011052942899901E-2</v>
      </c>
      <c r="BD64" s="14">
        <v>0</v>
      </c>
      <c r="BE64" s="14">
        <v>5.7963167967713398E-2</v>
      </c>
      <c r="BF64" s="14">
        <v>2.0111514117674201E-2</v>
      </c>
      <c r="BG64" s="14"/>
      <c r="BH64" s="14">
        <v>7.8497438390253502E-3</v>
      </c>
      <c r="BI64" s="14">
        <v>8.86266471967476E-3</v>
      </c>
    </row>
    <row r="65" spans="2:61" x14ac:dyDescent="0.35">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row>
    <row r="66" spans="2:61" x14ac:dyDescent="0.35">
      <c r="B66" s="6" t="s">
        <v>87</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row>
    <row r="67" spans="2:61" x14ac:dyDescent="0.35">
      <c r="B67" s="21" t="s">
        <v>81</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row>
    <row r="68" spans="2:61" x14ac:dyDescent="0.35">
      <c r="B68" t="s">
        <v>70</v>
      </c>
      <c r="C68" s="14">
        <v>0</v>
      </c>
      <c r="D68" s="14">
        <v>0</v>
      </c>
      <c r="E68" s="14">
        <v>0</v>
      </c>
      <c r="F68" s="14"/>
      <c r="G68" s="14">
        <v>0</v>
      </c>
      <c r="H68" s="14">
        <v>0</v>
      </c>
      <c r="I68" s="14">
        <v>0</v>
      </c>
      <c r="J68" s="14">
        <v>0</v>
      </c>
      <c r="K68" s="14">
        <v>0</v>
      </c>
      <c r="L68" s="14">
        <v>0</v>
      </c>
      <c r="M68" s="14"/>
      <c r="N68" s="14">
        <v>0</v>
      </c>
      <c r="O68" s="14">
        <v>0</v>
      </c>
      <c r="P68" s="14"/>
      <c r="Q68" s="14">
        <v>0</v>
      </c>
      <c r="R68" s="14">
        <v>0</v>
      </c>
      <c r="S68" s="14">
        <v>0</v>
      </c>
      <c r="T68" s="14"/>
      <c r="U68" s="14">
        <v>0</v>
      </c>
      <c r="V68" s="14">
        <v>0</v>
      </c>
      <c r="W68" s="14"/>
      <c r="X68" s="14">
        <v>0</v>
      </c>
      <c r="Y68" s="14">
        <v>0</v>
      </c>
      <c r="Z68" s="14">
        <v>0</v>
      </c>
      <c r="AA68" s="14"/>
      <c r="AB68" s="14">
        <v>0</v>
      </c>
      <c r="AC68" s="14">
        <v>0</v>
      </c>
      <c r="AD68" s="14">
        <v>0</v>
      </c>
      <c r="AE68" s="14"/>
      <c r="AF68" s="14">
        <v>0</v>
      </c>
      <c r="AG68" s="14">
        <v>0</v>
      </c>
      <c r="AH68" s="14">
        <v>0</v>
      </c>
      <c r="AI68" s="14"/>
      <c r="AJ68" s="14">
        <v>0</v>
      </c>
      <c r="AK68" s="14">
        <v>0</v>
      </c>
      <c r="AL68" s="14"/>
      <c r="AM68" s="14">
        <v>0</v>
      </c>
      <c r="AN68" s="14">
        <v>0</v>
      </c>
      <c r="AO68" s="14">
        <v>0</v>
      </c>
      <c r="AP68" s="14">
        <v>0</v>
      </c>
      <c r="AQ68" s="14">
        <v>0</v>
      </c>
      <c r="AR68" s="14">
        <v>0</v>
      </c>
      <c r="AS68" s="14">
        <v>0</v>
      </c>
      <c r="AT68" s="14">
        <v>0</v>
      </c>
      <c r="AU68" s="14">
        <v>0</v>
      </c>
      <c r="AV68" s="14"/>
      <c r="AW68" s="14">
        <v>0</v>
      </c>
      <c r="AX68" s="14">
        <v>0</v>
      </c>
      <c r="AY68" s="14">
        <v>0</v>
      </c>
      <c r="AZ68" s="14">
        <v>0</v>
      </c>
      <c r="BA68" s="14">
        <v>0</v>
      </c>
      <c r="BB68" s="14">
        <v>0</v>
      </c>
      <c r="BC68" s="14">
        <v>0</v>
      </c>
      <c r="BD68" s="14">
        <v>0</v>
      </c>
      <c r="BE68" s="14">
        <v>0</v>
      </c>
      <c r="BF68" s="14">
        <v>0</v>
      </c>
      <c r="BG68" s="14"/>
      <c r="BH68" s="14">
        <v>0</v>
      </c>
      <c r="BI68" s="14">
        <v>0</v>
      </c>
    </row>
    <row r="69" spans="2:61" x14ac:dyDescent="0.35">
      <c r="B69" t="s">
        <v>71</v>
      </c>
      <c r="C69" s="14">
        <v>0</v>
      </c>
      <c r="D69" s="14">
        <v>0</v>
      </c>
      <c r="E69" s="14">
        <v>0</v>
      </c>
      <c r="F69" s="14"/>
      <c r="G69" s="14">
        <v>0</v>
      </c>
      <c r="H69" s="14">
        <v>0</v>
      </c>
      <c r="I69" s="14">
        <v>0</v>
      </c>
      <c r="J69" s="14">
        <v>0</v>
      </c>
      <c r="K69" s="14">
        <v>0</v>
      </c>
      <c r="L69" s="14">
        <v>0</v>
      </c>
      <c r="M69" s="14"/>
      <c r="N69" s="14">
        <v>0</v>
      </c>
      <c r="O69" s="14">
        <v>0</v>
      </c>
      <c r="P69" s="14"/>
      <c r="Q69" s="14">
        <v>0</v>
      </c>
      <c r="R69" s="14">
        <v>0</v>
      </c>
      <c r="S69" s="14">
        <v>0</v>
      </c>
      <c r="T69" s="14"/>
      <c r="U69" s="14">
        <v>0</v>
      </c>
      <c r="V69" s="14">
        <v>0</v>
      </c>
      <c r="W69" s="14"/>
      <c r="X69" s="14">
        <v>0</v>
      </c>
      <c r="Y69" s="14">
        <v>0</v>
      </c>
      <c r="Z69" s="14">
        <v>0</v>
      </c>
      <c r="AA69" s="14"/>
      <c r="AB69" s="14">
        <v>0</v>
      </c>
      <c r="AC69" s="14">
        <v>0</v>
      </c>
      <c r="AD69" s="14">
        <v>0</v>
      </c>
      <c r="AE69" s="14"/>
      <c r="AF69" s="14">
        <v>0</v>
      </c>
      <c r="AG69" s="14">
        <v>0</v>
      </c>
      <c r="AH69" s="14">
        <v>0</v>
      </c>
      <c r="AI69" s="14"/>
      <c r="AJ69" s="14">
        <v>0</v>
      </c>
      <c r="AK69" s="14">
        <v>0</v>
      </c>
      <c r="AL69" s="14"/>
      <c r="AM69" s="14">
        <v>0</v>
      </c>
      <c r="AN69" s="14">
        <v>0</v>
      </c>
      <c r="AO69" s="14">
        <v>0</v>
      </c>
      <c r="AP69" s="14">
        <v>0</v>
      </c>
      <c r="AQ69" s="14">
        <v>0</v>
      </c>
      <c r="AR69" s="14">
        <v>0</v>
      </c>
      <c r="AS69" s="14">
        <v>0</v>
      </c>
      <c r="AT69" s="14">
        <v>0</v>
      </c>
      <c r="AU69" s="14">
        <v>0</v>
      </c>
      <c r="AV69" s="14"/>
      <c r="AW69" s="14">
        <v>0</v>
      </c>
      <c r="AX69" s="14">
        <v>0</v>
      </c>
      <c r="AY69" s="14">
        <v>0</v>
      </c>
      <c r="AZ69" s="14">
        <v>0</v>
      </c>
      <c r="BA69" s="14">
        <v>0</v>
      </c>
      <c r="BB69" s="14">
        <v>0</v>
      </c>
      <c r="BC69" s="14">
        <v>0</v>
      </c>
      <c r="BD69" s="14">
        <v>0</v>
      </c>
      <c r="BE69" s="14">
        <v>0</v>
      </c>
      <c r="BF69" s="14">
        <v>0</v>
      </c>
      <c r="BG69" s="14"/>
      <c r="BH69" s="14">
        <v>0</v>
      </c>
      <c r="BI69" s="14">
        <v>0</v>
      </c>
    </row>
    <row r="70" spans="2:61" x14ac:dyDescent="0.35">
      <c r="B70" t="s">
        <v>72</v>
      </c>
      <c r="C70" s="14">
        <v>1</v>
      </c>
      <c r="D70" s="14">
        <v>1</v>
      </c>
      <c r="E70" s="14">
        <v>1</v>
      </c>
      <c r="F70" s="14"/>
      <c r="G70" s="14">
        <v>1</v>
      </c>
      <c r="H70" s="14">
        <v>1</v>
      </c>
      <c r="I70" s="14">
        <v>1</v>
      </c>
      <c r="J70" s="14">
        <v>1</v>
      </c>
      <c r="K70" s="14">
        <v>1</v>
      </c>
      <c r="L70" s="14">
        <v>1</v>
      </c>
      <c r="M70" s="14"/>
      <c r="N70" s="14">
        <v>1</v>
      </c>
      <c r="O70" s="14">
        <v>1</v>
      </c>
      <c r="P70" s="14"/>
      <c r="Q70" s="14">
        <v>1</v>
      </c>
      <c r="R70" s="14">
        <v>1</v>
      </c>
      <c r="S70" s="14">
        <v>1</v>
      </c>
      <c r="T70" s="14"/>
      <c r="U70" s="14">
        <v>1</v>
      </c>
      <c r="V70" s="14">
        <v>1</v>
      </c>
      <c r="W70" s="14"/>
      <c r="X70" s="14">
        <v>1</v>
      </c>
      <c r="Y70" s="14">
        <v>1</v>
      </c>
      <c r="Z70" s="14">
        <v>1</v>
      </c>
      <c r="AA70" s="14"/>
      <c r="AB70" s="14">
        <v>1</v>
      </c>
      <c r="AC70" s="14">
        <v>1</v>
      </c>
      <c r="AD70" s="14">
        <v>1</v>
      </c>
      <c r="AE70" s="14"/>
      <c r="AF70" s="14">
        <v>1</v>
      </c>
      <c r="AG70" s="14">
        <v>1</v>
      </c>
      <c r="AH70" s="14">
        <v>1</v>
      </c>
      <c r="AI70" s="14"/>
      <c r="AJ70" s="14">
        <v>1</v>
      </c>
      <c r="AK70" s="14">
        <v>1</v>
      </c>
      <c r="AL70" s="14"/>
      <c r="AM70" s="14">
        <v>1</v>
      </c>
      <c r="AN70" s="14">
        <v>1</v>
      </c>
      <c r="AO70" s="14">
        <v>1</v>
      </c>
      <c r="AP70" s="14">
        <v>1</v>
      </c>
      <c r="AQ70" s="14">
        <v>1</v>
      </c>
      <c r="AR70" s="14">
        <v>1</v>
      </c>
      <c r="AS70" s="14">
        <v>1</v>
      </c>
      <c r="AT70" s="14">
        <v>1</v>
      </c>
      <c r="AU70" s="14">
        <v>1</v>
      </c>
      <c r="AV70" s="14"/>
      <c r="AW70" s="14">
        <v>1</v>
      </c>
      <c r="AX70" s="14">
        <v>1</v>
      </c>
      <c r="AY70" s="14">
        <v>1</v>
      </c>
      <c r="AZ70" s="14">
        <v>1</v>
      </c>
      <c r="BA70" s="14">
        <v>1</v>
      </c>
      <c r="BB70" s="14">
        <v>1</v>
      </c>
      <c r="BC70" s="14">
        <v>1</v>
      </c>
      <c r="BD70" s="14">
        <v>1</v>
      </c>
      <c r="BE70" s="14">
        <v>1</v>
      </c>
      <c r="BF70" s="14">
        <v>1</v>
      </c>
      <c r="BG70" s="14"/>
      <c r="BH70" s="14">
        <v>1</v>
      </c>
      <c r="BI70" s="14">
        <v>1</v>
      </c>
    </row>
    <row r="71" spans="2:61" x14ac:dyDescent="0.35">
      <c r="B71" t="s">
        <v>73</v>
      </c>
      <c r="C71" s="14">
        <v>0</v>
      </c>
      <c r="D71" s="14">
        <v>0</v>
      </c>
      <c r="E71" s="14">
        <v>0</v>
      </c>
      <c r="F71" s="14"/>
      <c r="G71" s="14">
        <v>0</v>
      </c>
      <c r="H71" s="14">
        <v>0</v>
      </c>
      <c r="I71" s="14">
        <v>0</v>
      </c>
      <c r="J71" s="14">
        <v>0</v>
      </c>
      <c r="K71" s="14">
        <v>0</v>
      </c>
      <c r="L71" s="14">
        <v>0</v>
      </c>
      <c r="M71" s="14"/>
      <c r="N71" s="14">
        <v>0</v>
      </c>
      <c r="O71" s="14">
        <v>0</v>
      </c>
      <c r="P71" s="14"/>
      <c r="Q71" s="14">
        <v>0</v>
      </c>
      <c r="R71" s="14">
        <v>0</v>
      </c>
      <c r="S71" s="14">
        <v>0</v>
      </c>
      <c r="T71" s="14"/>
      <c r="U71" s="14">
        <v>0</v>
      </c>
      <c r="V71" s="14">
        <v>0</v>
      </c>
      <c r="W71" s="14"/>
      <c r="X71" s="14">
        <v>0</v>
      </c>
      <c r="Y71" s="14">
        <v>0</v>
      </c>
      <c r="Z71" s="14">
        <v>0</v>
      </c>
      <c r="AA71" s="14"/>
      <c r="AB71" s="14">
        <v>0</v>
      </c>
      <c r="AC71" s="14">
        <v>0</v>
      </c>
      <c r="AD71" s="14">
        <v>0</v>
      </c>
      <c r="AE71" s="14"/>
      <c r="AF71" s="14">
        <v>0</v>
      </c>
      <c r="AG71" s="14">
        <v>0</v>
      </c>
      <c r="AH71" s="14">
        <v>0</v>
      </c>
      <c r="AI71" s="14"/>
      <c r="AJ71" s="14">
        <v>0</v>
      </c>
      <c r="AK71" s="14">
        <v>0</v>
      </c>
      <c r="AL71" s="14"/>
      <c r="AM71" s="14">
        <v>0</v>
      </c>
      <c r="AN71" s="14">
        <v>0</v>
      </c>
      <c r="AO71" s="14">
        <v>0</v>
      </c>
      <c r="AP71" s="14">
        <v>0</v>
      </c>
      <c r="AQ71" s="14">
        <v>0</v>
      </c>
      <c r="AR71" s="14">
        <v>0</v>
      </c>
      <c r="AS71" s="14">
        <v>0</v>
      </c>
      <c r="AT71" s="14">
        <v>0</v>
      </c>
      <c r="AU71" s="14">
        <v>0</v>
      </c>
      <c r="AV71" s="14"/>
      <c r="AW71" s="14">
        <v>0</v>
      </c>
      <c r="AX71" s="14">
        <v>0</v>
      </c>
      <c r="AY71" s="14">
        <v>0</v>
      </c>
      <c r="AZ71" s="14">
        <v>0</v>
      </c>
      <c r="BA71" s="14">
        <v>0</v>
      </c>
      <c r="BB71" s="14">
        <v>0</v>
      </c>
      <c r="BC71" s="14">
        <v>0</v>
      </c>
      <c r="BD71" s="14">
        <v>0</v>
      </c>
      <c r="BE71" s="14">
        <v>0</v>
      </c>
      <c r="BF71" s="14">
        <v>0</v>
      </c>
      <c r="BG71" s="14"/>
      <c r="BH71" s="14">
        <v>0</v>
      </c>
      <c r="BI71" s="14">
        <v>0</v>
      </c>
    </row>
    <row r="72" spans="2:61" x14ac:dyDescent="0.35">
      <c r="B72" t="s">
        <v>74</v>
      </c>
      <c r="C72" s="14">
        <v>0</v>
      </c>
      <c r="D72" s="14">
        <v>0</v>
      </c>
      <c r="E72" s="14">
        <v>0</v>
      </c>
      <c r="F72" s="14"/>
      <c r="G72" s="14">
        <v>0</v>
      </c>
      <c r="H72" s="14">
        <v>0</v>
      </c>
      <c r="I72" s="14">
        <v>0</v>
      </c>
      <c r="J72" s="14">
        <v>0</v>
      </c>
      <c r="K72" s="14">
        <v>0</v>
      </c>
      <c r="L72" s="14">
        <v>0</v>
      </c>
      <c r="M72" s="14"/>
      <c r="N72" s="14">
        <v>0</v>
      </c>
      <c r="O72" s="14">
        <v>0</v>
      </c>
      <c r="P72" s="14"/>
      <c r="Q72" s="14">
        <v>0</v>
      </c>
      <c r="R72" s="14">
        <v>0</v>
      </c>
      <c r="S72" s="14">
        <v>0</v>
      </c>
      <c r="T72" s="14"/>
      <c r="U72" s="14">
        <v>0</v>
      </c>
      <c r="V72" s="14">
        <v>0</v>
      </c>
      <c r="W72" s="14"/>
      <c r="X72" s="14">
        <v>0</v>
      </c>
      <c r="Y72" s="14">
        <v>0</v>
      </c>
      <c r="Z72" s="14">
        <v>0</v>
      </c>
      <c r="AA72" s="14"/>
      <c r="AB72" s="14">
        <v>0</v>
      </c>
      <c r="AC72" s="14">
        <v>0</v>
      </c>
      <c r="AD72" s="14">
        <v>0</v>
      </c>
      <c r="AE72" s="14"/>
      <c r="AF72" s="14">
        <v>0</v>
      </c>
      <c r="AG72" s="14">
        <v>0</v>
      </c>
      <c r="AH72" s="14">
        <v>0</v>
      </c>
      <c r="AI72" s="14"/>
      <c r="AJ72" s="14">
        <v>0</v>
      </c>
      <c r="AK72" s="14">
        <v>0</v>
      </c>
      <c r="AL72" s="14"/>
      <c r="AM72" s="14">
        <v>0</v>
      </c>
      <c r="AN72" s="14">
        <v>0</v>
      </c>
      <c r="AO72" s="14">
        <v>0</v>
      </c>
      <c r="AP72" s="14">
        <v>0</v>
      </c>
      <c r="AQ72" s="14">
        <v>0</v>
      </c>
      <c r="AR72" s="14">
        <v>0</v>
      </c>
      <c r="AS72" s="14">
        <v>0</v>
      </c>
      <c r="AT72" s="14">
        <v>0</v>
      </c>
      <c r="AU72" s="14">
        <v>0</v>
      </c>
      <c r="AV72" s="14"/>
      <c r="AW72" s="14">
        <v>0</v>
      </c>
      <c r="AX72" s="14">
        <v>0</v>
      </c>
      <c r="AY72" s="14">
        <v>0</v>
      </c>
      <c r="AZ72" s="14">
        <v>0</v>
      </c>
      <c r="BA72" s="14">
        <v>0</v>
      </c>
      <c r="BB72" s="14">
        <v>0</v>
      </c>
      <c r="BC72" s="14">
        <v>0</v>
      </c>
      <c r="BD72" s="14">
        <v>0</v>
      </c>
      <c r="BE72" s="14">
        <v>0</v>
      </c>
      <c r="BF72" s="14">
        <v>0</v>
      </c>
      <c r="BG72" s="14"/>
      <c r="BH72" s="14">
        <v>0</v>
      </c>
      <c r="BI72" s="14">
        <v>0</v>
      </c>
    </row>
    <row r="73" spans="2:61" x14ac:dyDescent="0.35">
      <c r="B73" t="s">
        <v>75</v>
      </c>
      <c r="C73" s="14">
        <v>0</v>
      </c>
      <c r="D73" s="14">
        <v>0</v>
      </c>
      <c r="E73" s="14">
        <v>0</v>
      </c>
      <c r="F73" s="14"/>
      <c r="G73" s="14">
        <v>0</v>
      </c>
      <c r="H73" s="14">
        <v>0</v>
      </c>
      <c r="I73" s="14">
        <v>0</v>
      </c>
      <c r="J73" s="14">
        <v>0</v>
      </c>
      <c r="K73" s="14">
        <v>0</v>
      </c>
      <c r="L73" s="14">
        <v>0</v>
      </c>
      <c r="M73" s="14"/>
      <c r="N73" s="14">
        <v>0</v>
      </c>
      <c r="O73" s="14">
        <v>0</v>
      </c>
      <c r="P73" s="14"/>
      <c r="Q73" s="14">
        <v>0</v>
      </c>
      <c r="R73" s="14">
        <v>0</v>
      </c>
      <c r="S73" s="14">
        <v>0</v>
      </c>
      <c r="T73" s="14"/>
      <c r="U73" s="14">
        <v>0</v>
      </c>
      <c r="V73" s="14">
        <v>0</v>
      </c>
      <c r="W73" s="14"/>
      <c r="X73" s="14">
        <v>0</v>
      </c>
      <c r="Y73" s="14">
        <v>0</v>
      </c>
      <c r="Z73" s="14">
        <v>0</v>
      </c>
      <c r="AA73" s="14"/>
      <c r="AB73" s="14">
        <v>0</v>
      </c>
      <c r="AC73" s="14">
        <v>0</v>
      </c>
      <c r="AD73" s="14">
        <v>0</v>
      </c>
      <c r="AE73" s="14"/>
      <c r="AF73" s="14">
        <v>0</v>
      </c>
      <c r="AG73" s="14">
        <v>0</v>
      </c>
      <c r="AH73" s="14">
        <v>0</v>
      </c>
      <c r="AI73" s="14"/>
      <c r="AJ73" s="14">
        <v>0</v>
      </c>
      <c r="AK73" s="14">
        <v>0</v>
      </c>
      <c r="AL73" s="14"/>
      <c r="AM73" s="14">
        <v>0</v>
      </c>
      <c r="AN73" s="14">
        <v>0</v>
      </c>
      <c r="AO73" s="14">
        <v>0</v>
      </c>
      <c r="AP73" s="14">
        <v>0</v>
      </c>
      <c r="AQ73" s="14">
        <v>0</v>
      </c>
      <c r="AR73" s="14">
        <v>0</v>
      </c>
      <c r="AS73" s="14">
        <v>0</v>
      </c>
      <c r="AT73" s="14">
        <v>0</v>
      </c>
      <c r="AU73" s="14">
        <v>0</v>
      </c>
      <c r="AV73" s="14"/>
      <c r="AW73" s="14">
        <v>0</v>
      </c>
      <c r="AX73" s="14">
        <v>0</v>
      </c>
      <c r="AY73" s="14">
        <v>0</v>
      </c>
      <c r="AZ73" s="14">
        <v>0</v>
      </c>
      <c r="BA73" s="14">
        <v>0</v>
      </c>
      <c r="BB73" s="14">
        <v>0</v>
      </c>
      <c r="BC73" s="14">
        <v>0</v>
      </c>
      <c r="BD73" s="14">
        <v>0</v>
      </c>
      <c r="BE73" s="14">
        <v>0</v>
      </c>
      <c r="BF73" s="14">
        <v>0</v>
      </c>
      <c r="BG73" s="14"/>
      <c r="BH73" s="14">
        <v>0</v>
      </c>
      <c r="BI73" s="14">
        <v>0</v>
      </c>
    </row>
    <row r="74" spans="2:61" x14ac:dyDescent="0.35">
      <c r="B74" t="s">
        <v>76</v>
      </c>
      <c r="C74" s="14">
        <v>0</v>
      </c>
      <c r="D74" s="14">
        <v>0</v>
      </c>
      <c r="E74" s="14">
        <v>0</v>
      </c>
      <c r="F74" s="14"/>
      <c r="G74" s="14">
        <v>0</v>
      </c>
      <c r="H74" s="14">
        <v>0</v>
      </c>
      <c r="I74" s="14">
        <v>0</v>
      </c>
      <c r="J74" s="14">
        <v>0</v>
      </c>
      <c r="K74" s="14">
        <v>0</v>
      </c>
      <c r="L74" s="14">
        <v>0</v>
      </c>
      <c r="M74" s="14"/>
      <c r="N74" s="14">
        <v>0</v>
      </c>
      <c r="O74" s="14">
        <v>0</v>
      </c>
      <c r="P74" s="14"/>
      <c r="Q74" s="14">
        <v>0</v>
      </c>
      <c r="R74" s="14">
        <v>0</v>
      </c>
      <c r="S74" s="14">
        <v>0</v>
      </c>
      <c r="T74" s="14"/>
      <c r="U74" s="14">
        <v>0</v>
      </c>
      <c r="V74" s="14">
        <v>0</v>
      </c>
      <c r="W74" s="14"/>
      <c r="X74" s="14">
        <v>0</v>
      </c>
      <c r="Y74" s="14">
        <v>0</v>
      </c>
      <c r="Z74" s="14">
        <v>0</v>
      </c>
      <c r="AA74" s="14"/>
      <c r="AB74" s="14">
        <v>0</v>
      </c>
      <c r="AC74" s="14">
        <v>0</v>
      </c>
      <c r="AD74" s="14">
        <v>0</v>
      </c>
      <c r="AE74" s="14"/>
      <c r="AF74" s="14">
        <v>0</v>
      </c>
      <c r="AG74" s="14">
        <v>0</v>
      </c>
      <c r="AH74" s="14">
        <v>0</v>
      </c>
      <c r="AI74" s="14"/>
      <c r="AJ74" s="14">
        <v>0</v>
      </c>
      <c r="AK74" s="14">
        <v>0</v>
      </c>
      <c r="AL74" s="14"/>
      <c r="AM74" s="14">
        <v>0</v>
      </c>
      <c r="AN74" s="14">
        <v>0</v>
      </c>
      <c r="AO74" s="14">
        <v>0</v>
      </c>
      <c r="AP74" s="14">
        <v>0</v>
      </c>
      <c r="AQ74" s="14">
        <v>0</v>
      </c>
      <c r="AR74" s="14">
        <v>0</v>
      </c>
      <c r="AS74" s="14">
        <v>0</v>
      </c>
      <c r="AT74" s="14">
        <v>0</v>
      </c>
      <c r="AU74" s="14">
        <v>0</v>
      </c>
      <c r="AV74" s="14"/>
      <c r="AW74" s="14">
        <v>0</v>
      </c>
      <c r="AX74" s="14">
        <v>0</v>
      </c>
      <c r="AY74" s="14">
        <v>0</v>
      </c>
      <c r="AZ74" s="14">
        <v>0</v>
      </c>
      <c r="BA74" s="14">
        <v>0</v>
      </c>
      <c r="BB74" s="14">
        <v>0</v>
      </c>
      <c r="BC74" s="14">
        <v>0</v>
      </c>
      <c r="BD74" s="14">
        <v>0</v>
      </c>
      <c r="BE74" s="14">
        <v>0</v>
      </c>
      <c r="BF74" s="14">
        <v>0</v>
      </c>
      <c r="BG74" s="14"/>
      <c r="BH74" s="14">
        <v>0</v>
      </c>
      <c r="BI74" s="14">
        <v>0</v>
      </c>
    </row>
    <row r="75" spans="2:61" x14ac:dyDescent="0.35">
      <c r="B75" t="s">
        <v>77</v>
      </c>
      <c r="C75" s="14">
        <v>0</v>
      </c>
      <c r="D75" s="14">
        <v>0</v>
      </c>
      <c r="E75" s="14">
        <v>0</v>
      </c>
      <c r="F75" s="14"/>
      <c r="G75" s="14">
        <v>0</v>
      </c>
      <c r="H75" s="14">
        <v>0</v>
      </c>
      <c r="I75" s="14">
        <v>0</v>
      </c>
      <c r="J75" s="14">
        <v>0</v>
      </c>
      <c r="K75" s="14">
        <v>0</v>
      </c>
      <c r="L75" s="14">
        <v>0</v>
      </c>
      <c r="M75" s="14"/>
      <c r="N75" s="14">
        <v>0</v>
      </c>
      <c r="O75" s="14">
        <v>0</v>
      </c>
      <c r="P75" s="14"/>
      <c r="Q75" s="14">
        <v>0</v>
      </c>
      <c r="R75" s="14">
        <v>0</v>
      </c>
      <c r="S75" s="14">
        <v>0</v>
      </c>
      <c r="T75" s="14"/>
      <c r="U75" s="14">
        <v>0</v>
      </c>
      <c r="V75" s="14">
        <v>0</v>
      </c>
      <c r="W75" s="14"/>
      <c r="X75" s="14">
        <v>0</v>
      </c>
      <c r="Y75" s="14">
        <v>0</v>
      </c>
      <c r="Z75" s="14">
        <v>0</v>
      </c>
      <c r="AA75" s="14"/>
      <c r="AB75" s="14">
        <v>0</v>
      </c>
      <c r="AC75" s="14">
        <v>0</v>
      </c>
      <c r="AD75" s="14">
        <v>0</v>
      </c>
      <c r="AE75" s="14"/>
      <c r="AF75" s="14">
        <v>0</v>
      </c>
      <c r="AG75" s="14">
        <v>0</v>
      </c>
      <c r="AH75" s="14">
        <v>0</v>
      </c>
      <c r="AI75" s="14"/>
      <c r="AJ75" s="14">
        <v>0</v>
      </c>
      <c r="AK75" s="14">
        <v>0</v>
      </c>
      <c r="AL75" s="14"/>
      <c r="AM75" s="14">
        <v>0</v>
      </c>
      <c r="AN75" s="14">
        <v>0</v>
      </c>
      <c r="AO75" s="14">
        <v>0</v>
      </c>
      <c r="AP75" s="14">
        <v>0</v>
      </c>
      <c r="AQ75" s="14">
        <v>0</v>
      </c>
      <c r="AR75" s="14">
        <v>0</v>
      </c>
      <c r="AS75" s="14">
        <v>0</v>
      </c>
      <c r="AT75" s="14">
        <v>0</v>
      </c>
      <c r="AU75" s="14">
        <v>0</v>
      </c>
      <c r="AV75" s="14"/>
      <c r="AW75" s="14">
        <v>0</v>
      </c>
      <c r="AX75" s="14">
        <v>0</v>
      </c>
      <c r="AY75" s="14">
        <v>0</v>
      </c>
      <c r="AZ75" s="14">
        <v>0</v>
      </c>
      <c r="BA75" s="14">
        <v>0</v>
      </c>
      <c r="BB75" s="14">
        <v>0</v>
      </c>
      <c r="BC75" s="14">
        <v>0</v>
      </c>
      <c r="BD75" s="14">
        <v>0</v>
      </c>
      <c r="BE75" s="14">
        <v>0</v>
      </c>
      <c r="BF75" s="14">
        <v>0</v>
      </c>
      <c r="BG75" s="14"/>
      <c r="BH75" s="14">
        <v>0</v>
      </c>
      <c r="BI75" s="14">
        <v>0</v>
      </c>
    </row>
    <row r="76" spans="2:61" x14ac:dyDescent="0.35">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row>
    <row r="77" spans="2:61" x14ac:dyDescent="0.35">
      <c r="B77" s="6" t="s">
        <v>88</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row>
    <row r="78" spans="2:61" x14ac:dyDescent="0.35">
      <c r="B78" s="21" t="s">
        <v>81</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row>
    <row r="79" spans="2:61" x14ac:dyDescent="0.35">
      <c r="B79" t="s">
        <v>70</v>
      </c>
      <c r="C79" s="14">
        <v>0.16477224623356801</v>
      </c>
      <c r="D79" s="14">
        <v>0.20134528002149901</v>
      </c>
      <c r="E79" s="14">
        <v>0.12854359164464799</v>
      </c>
      <c r="F79" s="14"/>
      <c r="G79" s="14">
        <v>0.175934132420765</v>
      </c>
      <c r="H79" s="14">
        <v>0.168944573164067</v>
      </c>
      <c r="I79" s="14">
        <v>0.13317776648340399</v>
      </c>
      <c r="J79" s="14">
        <v>0.12419518978767299</v>
      </c>
      <c r="K79" s="14">
        <v>0.18434048756791999</v>
      </c>
      <c r="L79" s="14">
        <v>0.20839932286353699</v>
      </c>
      <c r="M79" s="14"/>
      <c r="N79" s="14">
        <v>0.155551602289796</v>
      </c>
      <c r="O79" s="14">
        <v>0.16996959677951401</v>
      </c>
      <c r="P79" s="14"/>
      <c r="Q79" s="14">
        <v>0.22604167610920001</v>
      </c>
      <c r="R79" s="14">
        <v>0.12946601989263601</v>
      </c>
      <c r="S79" s="14">
        <v>0.18272834623637499</v>
      </c>
      <c r="T79" s="14"/>
      <c r="U79" s="14">
        <v>0.184231692080805</v>
      </c>
      <c r="V79" s="14">
        <v>8.1168083359115503E-2</v>
      </c>
      <c r="W79" s="14"/>
      <c r="X79" s="14">
        <v>0.32749263733721201</v>
      </c>
      <c r="Y79" s="14">
        <v>0.163526748727847</v>
      </c>
      <c r="Z79" s="14">
        <v>0.11761776265778601</v>
      </c>
      <c r="AA79" s="14"/>
      <c r="AB79" s="14">
        <v>0.194984054976751</v>
      </c>
      <c r="AC79" s="14">
        <v>0.12726530531789901</v>
      </c>
      <c r="AD79" s="14">
        <v>0.225843478038737</v>
      </c>
      <c r="AE79" s="14"/>
      <c r="AF79" s="14">
        <v>0.241503065440726</v>
      </c>
      <c r="AG79" s="14">
        <v>0.16872056334587199</v>
      </c>
      <c r="AH79" s="14">
        <v>0.149075733326861</v>
      </c>
      <c r="AI79" s="14"/>
      <c r="AJ79" s="14">
        <v>0.174586884306593</v>
      </c>
      <c r="AK79" s="14">
        <v>0.15854593405016901</v>
      </c>
      <c r="AL79" s="14"/>
      <c r="AM79" s="14">
        <v>0.20878030693850499</v>
      </c>
      <c r="AN79" s="14">
        <v>0.25791434169675098</v>
      </c>
      <c r="AO79" s="14">
        <v>0.142003594328866</v>
      </c>
      <c r="AP79" s="14">
        <v>7.2392877363885305E-2</v>
      </c>
      <c r="AQ79" s="14">
        <v>0.160006304502748</v>
      </c>
      <c r="AR79" s="14">
        <v>0.12922798329048801</v>
      </c>
      <c r="AS79" s="14">
        <v>0.28024556409392198</v>
      </c>
      <c r="AT79" s="14">
        <v>9.8265218960224401E-2</v>
      </c>
      <c r="AU79" s="14">
        <v>0.13562124228084099</v>
      </c>
      <c r="AV79" s="14"/>
      <c r="AW79" s="14">
        <v>0.20624461561653001</v>
      </c>
      <c r="AX79" s="14">
        <v>0.302083143633679</v>
      </c>
      <c r="AY79" s="14">
        <v>0.222314881024642</v>
      </c>
      <c r="AZ79" s="14">
        <v>0.100207585076202</v>
      </c>
      <c r="BA79" s="14">
        <v>0.16883333847408699</v>
      </c>
      <c r="BB79" s="14">
        <v>0.125725739146647</v>
      </c>
      <c r="BC79" s="14">
        <v>0.19898745431350301</v>
      </c>
      <c r="BD79" s="14">
        <v>6.8409892499544003E-2</v>
      </c>
      <c r="BE79" s="14">
        <v>0.19503752520133399</v>
      </c>
      <c r="BF79" s="14">
        <v>8.3390087049043105E-2</v>
      </c>
      <c r="BG79" s="14"/>
      <c r="BH79" s="14">
        <v>0.142519019830852</v>
      </c>
      <c r="BI79" s="14">
        <v>0.20629797400367</v>
      </c>
    </row>
    <row r="80" spans="2:61" x14ac:dyDescent="0.35">
      <c r="B80" t="s">
        <v>71</v>
      </c>
      <c r="C80" s="14">
        <v>0.16263609828473499</v>
      </c>
      <c r="D80" s="14">
        <v>0.14565004333159601</v>
      </c>
      <c r="E80" s="14">
        <v>0.178581565212204</v>
      </c>
      <c r="F80" s="14"/>
      <c r="G80" s="14">
        <v>0.167423658473798</v>
      </c>
      <c r="H80" s="14">
        <v>0.14601951629083201</v>
      </c>
      <c r="I80" s="14">
        <v>0.15029414425454701</v>
      </c>
      <c r="J80" s="14">
        <v>0.14875131323160801</v>
      </c>
      <c r="K80" s="14">
        <v>0.14411218608676599</v>
      </c>
      <c r="L80" s="14">
        <v>0.21143633365168801</v>
      </c>
      <c r="M80" s="14"/>
      <c r="N80" s="14">
        <v>0.189450041035124</v>
      </c>
      <c r="O80" s="14">
        <v>0.14752202806984199</v>
      </c>
      <c r="P80" s="14"/>
      <c r="Q80" s="14">
        <v>0.181523470201119</v>
      </c>
      <c r="R80" s="14">
        <v>0.16662583498485301</v>
      </c>
      <c r="S80" s="14">
        <v>0.15989393785514</v>
      </c>
      <c r="T80" s="14"/>
      <c r="U80" s="14">
        <v>0.17019267700916599</v>
      </c>
      <c r="V80" s="14">
        <v>0.130170557209699</v>
      </c>
      <c r="W80" s="14"/>
      <c r="X80" s="14">
        <v>0.23377273324749401</v>
      </c>
      <c r="Y80" s="14">
        <v>0.20491560994636901</v>
      </c>
      <c r="Z80" s="14">
        <v>8.8143198007020307E-2</v>
      </c>
      <c r="AA80" s="14"/>
      <c r="AB80" s="14">
        <v>0.195804517789085</v>
      </c>
      <c r="AC80" s="14">
        <v>0.19081069607259801</v>
      </c>
      <c r="AD80" s="14">
        <v>7.3785392319089801E-2</v>
      </c>
      <c r="AE80" s="14"/>
      <c r="AF80" s="14">
        <v>0.27378658969981001</v>
      </c>
      <c r="AG80" s="14">
        <v>0.16937665128486401</v>
      </c>
      <c r="AH80" s="14">
        <v>0.11291011348725399</v>
      </c>
      <c r="AI80" s="14"/>
      <c r="AJ80" s="14">
        <v>0.16180390264682201</v>
      </c>
      <c r="AK80" s="14">
        <v>0.173669859603546</v>
      </c>
      <c r="AL80" s="14"/>
      <c r="AM80" s="14">
        <v>0.174482988609375</v>
      </c>
      <c r="AN80" s="14">
        <v>0.23520078996546601</v>
      </c>
      <c r="AO80" s="14">
        <v>0.24682039957732799</v>
      </c>
      <c r="AP80" s="14">
        <v>6.8994492401921306E-2</v>
      </c>
      <c r="AQ80" s="14">
        <v>0.23239288344487799</v>
      </c>
      <c r="AR80" s="14">
        <v>0.14882796602725401</v>
      </c>
      <c r="AS80" s="14">
        <v>0.16979484866498801</v>
      </c>
      <c r="AT80" s="14">
        <v>0.16275458465971701</v>
      </c>
      <c r="AU80" s="14">
        <v>0.10988782499392601</v>
      </c>
      <c r="AV80" s="14"/>
      <c r="AW80" s="14">
        <v>0.16833487063636901</v>
      </c>
      <c r="AX80" s="14">
        <v>0.214908665752616</v>
      </c>
      <c r="AY80" s="14">
        <v>0.24124713268543099</v>
      </c>
      <c r="AZ80" s="14">
        <v>0.11437719678708801</v>
      </c>
      <c r="BA80" s="14">
        <v>0.22080881785159301</v>
      </c>
      <c r="BB80" s="14">
        <v>0.154432084481464</v>
      </c>
      <c r="BC80" s="14">
        <v>0.22451577724372401</v>
      </c>
      <c r="BD80" s="14">
        <v>4.5043724409121702E-2</v>
      </c>
      <c r="BE80" s="14">
        <v>3.1431645634931102E-2</v>
      </c>
      <c r="BF80" s="14">
        <v>5.5712465902264398E-2</v>
      </c>
      <c r="BG80" s="14"/>
      <c r="BH80" s="14">
        <v>0.16728160700092801</v>
      </c>
      <c r="BI80" s="14">
        <v>0.16523697454163699</v>
      </c>
    </row>
    <row r="81" spans="2:61" x14ac:dyDescent="0.35">
      <c r="B81" t="s">
        <v>72</v>
      </c>
      <c r="C81" s="14">
        <v>0.13816763078275901</v>
      </c>
      <c r="D81" s="14">
        <v>0.12841219155293501</v>
      </c>
      <c r="E81" s="14">
        <v>0.148276123745506</v>
      </c>
      <c r="F81" s="14"/>
      <c r="G81" s="14">
        <v>0.18759739888051899</v>
      </c>
      <c r="H81" s="14">
        <v>0.116390892083093</v>
      </c>
      <c r="I81" s="14">
        <v>0.17384723939680799</v>
      </c>
      <c r="J81" s="14">
        <v>0.115125409101383</v>
      </c>
      <c r="K81" s="14">
        <v>0.14366008285833001</v>
      </c>
      <c r="L81" s="14">
        <v>0.109402713254734</v>
      </c>
      <c r="M81" s="14"/>
      <c r="N81" s="14">
        <v>0.150260341129895</v>
      </c>
      <c r="O81" s="14">
        <v>0.13135139808709101</v>
      </c>
      <c r="P81" s="14"/>
      <c r="Q81" s="14">
        <v>0.146453274295405</v>
      </c>
      <c r="R81" s="14">
        <v>0.13880622857969299</v>
      </c>
      <c r="S81" s="14">
        <v>0.13492439786329699</v>
      </c>
      <c r="T81" s="14"/>
      <c r="U81" s="14">
        <v>0.14278280421902001</v>
      </c>
      <c r="V81" s="14">
        <v>0.118339331730053</v>
      </c>
      <c r="W81" s="14"/>
      <c r="X81" s="14">
        <v>9.2864640954270994E-2</v>
      </c>
      <c r="Y81" s="14">
        <v>0.193924829825177</v>
      </c>
      <c r="Z81" s="14">
        <v>9.5117899094478695E-2</v>
      </c>
      <c r="AA81" s="14"/>
      <c r="AB81" s="14">
        <v>0.147323949582917</v>
      </c>
      <c r="AC81" s="14">
        <v>0.15505068912880601</v>
      </c>
      <c r="AD81" s="14">
        <v>6.5121084089576495E-2</v>
      </c>
      <c r="AE81" s="14"/>
      <c r="AF81" s="14">
        <v>7.9249698808747798E-2</v>
      </c>
      <c r="AG81" s="14">
        <v>0.16083177036861701</v>
      </c>
      <c r="AH81" s="14">
        <v>0.112933974240447</v>
      </c>
      <c r="AI81" s="14"/>
      <c r="AJ81" s="14">
        <v>0.15251330285621501</v>
      </c>
      <c r="AK81" s="14">
        <v>0.129128144200303</v>
      </c>
      <c r="AL81" s="14"/>
      <c r="AM81" s="14">
        <v>0.199432139898442</v>
      </c>
      <c r="AN81" s="14">
        <v>0.16603046478021599</v>
      </c>
      <c r="AO81" s="14">
        <v>0.12895414101007099</v>
      </c>
      <c r="AP81" s="14">
        <v>5.1759610808493499E-2</v>
      </c>
      <c r="AQ81" s="14">
        <v>0.12516180099961699</v>
      </c>
      <c r="AR81" s="14">
        <v>0.121592067951144</v>
      </c>
      <c r="AS81" s="14">
        <v>0.170210861899836</v>
      </c>
      <c r="AT81" s="14">
        <v>0.154122648009483</v>
      </c>
      <c r="AU81" s="14">
        <v>0.13854657647451199</v>
      </c>
      <c r="AV81" s="14"/>
      <c r="AW81" s="14">
        <v>0.18118559900644099</v>
      </c>
      <c r="AX81" s="14">
        <v>0.17103436495667301</v>
      </c>
      <c r="AY81" s="14">
        <v>0.237063572329066</v>
      </c>
      <c r="AZ81" s="14">
        <v>5.8934493832922298E-2</v>
      </c>
      <c r="BA81" s="14">
        <v>0.116867530614265</v>
      </c>
      <c r="BB81" s="14">
        <v>0.135491293002065</v>
      </c>
      <c r="BC81" s="14">
        <v>0.127165854359306</v>
      </c>
      <c r="BD81" s="14">
        <v>0.17524521814220601</v>
      </c>
      <c r="BE81" s="14">
        <v>5.8519330744669897E-2</v>
      </c>
      <c r="BF81" s="14">
        <v>0.10275168206831101</v>
      </c>
      <c r="BG81" s="14"/>
      <c r="BH81" s="14">
        <v>0.12823153009902299</v>
      </c>
      <c r="BI81" s="14">
        <v>0.14952100285679301</v>
      </c>
    </row>
    <row r="82" spans="2:61" x14ac:dyDescent="0.35">
      <c r="B82" t="s">
        <v>73</v>
      </c>
      <c r="C82" s="14">
        <v>0.150705966806086</v>
      </c>
      <c r="D82" s="14">
        <v>0.154026728086368</v>
      </c>
      <c r="E82" s="14">
        <v>0.1484206044445</v>
      </c>
      <c r="F82" s="14"/>
      <c r="G82" s="14">
        <v>0.15409228102452899</v>
      </c>
      <c r="H82" s="14">
        <v>0.122284438570857</v>
      </c>
      <c r="I82" s="14">
        <v>0.154157917650384</v>
      </c>
      <c r="J82" s="14">
        <v>0.17804037174040099</v>
      </c>
      <c r="K82" s="14">
        <v>0.151922009353436</v>
      </c>
      <c r="L82" s="14">
        <v>0.14236880198771801</v>
      </c>
      <c r="M82" s="14"/>
      <c r="N82" s="14">
        <v>0.13856686290856701</v>
      </c>
      <c r="O82" s="14">
        <v>0.1575483499036</v>
      </c>
      <c r="P82" s="14"/>
      <c r="Q82" s="14">
        <v>9.8726037596810506E-2</v>
      </c>
      <c r="R82" s="14">
        <v>0.17565472348705499</v>
      </c>
      <c r="S82" s="14">
        <v>0.10742954911670199</v>
      </c>
      <c r="T82" s="14"/>
      <c r="U82" s="14">
        <v>0.144103081989083</v>
      </c>
      <c r="V82" s="14">
        <v>0.179074126003193</v>
      </c>
      <c r="W82" s="14"/>
      <c r="X82" s="14">
        <v>0.14774352719749201</v>
      </c>
      <c r="Y82" s="14">
        <v>0.15054694246223699</v>
      </c>
      <c r="Z82" s="14">
        <v>0.116161315475896</v>
      </c>
      <c r="AA82" s="14"/>
      <c r="AB82" s="14">
        <v>0.114828626491622</v>
      </c>
      <c r="AC82" s="14">
        <v>0.16435005247822801</v>
      </c>
      <c r="AD82" s="14">
        <v>0.12705646795127801</v>
      </c>
      <c r="AE82" s="14"/>
      <c r="AF82" s="14">
        <v>0.144948144875889</v>
      </c>
      <c r="AG82" s="14">
        <v>0.14091194526522999</v>
      </c>
      <c r="AH82" s="14">
        <v>0.135393946808609</v>
      </c>
      <c r="AI82" s="14"/>
      <c r="AJ82" s="14">
        <v>0.140386788156804</v>
      </c>
      <c r="AK82" s="14">
        <v>0.15922116875636999</v>
      </c>
      <c r="AL82" s="14"/>
      <c r="AM82" s="14">
        <v>0.16139719996525401</v>
      </c>
      <c r="AN82" s="14">
        <v>9.0140077255936202E-2</v>
      </c>
      <c r="AO82" s="14">
        <v>8.6433483158711605E-2</v>
      </c>
      <c r="AP82" s="14">
        <v>0.18480824812560701</v>
      </c>
      <c r="AQ82" s="14">
        <v>0.20530742949564401</v>
      </c>
      <c r="AR82" s="14">
        <v>0.12528550872653599</v>
      </c>
      <c r="AS82" s="14">
        <v>0.13072768536269799</v>
      </c>
      <c r="AT82" s="14">
        <v>0.132661656835699</v>
      </c>
      <c r="AU82" s="14">
        <v>0.22546236404407699</v>
      </c>
      <c r="AV82" s="14"/>
      <c r="AW82" s="14">
        <v>0.184179617518583</v>
      </c>
      <c r="AX82" s="14">
        <v>7.3049488058490403E-2</v>
      </c>
      <c r="AY82" s="14">
        <v>6.9461747413177705E-2</v>
      </c>
      <c r="AZ82" s="14">
        <v>0.16232755380656799</v>
      </c>
      <c r="BA82" s="14">
        <v>0.124452054573924</v>
      </c>
      <c r="BB82" s="14">
        <v>0.12992855004734299</v>
      </c>
      <c r="BC82" s="14">
        <v>0.15540115513824099</v>
      </c>
      <c r="BD82" s="14">
        <v>9.34249863594835E-2</v>
      </c>
      <c r="BE82" s="14">
        <v>0.42794430096936598</v>
      </c>
      <c r="BF82" s="14">
        <v>0.19200597688056101</v>
      </c>
      <c r="BG82" s="14"/>
      <c r="BH82" s="14">
        <v>0.15433728885494499</v>
      </c>
      <c r="BI82" s="14">
        <v>0.13305487999698101</v>
      </c>
    </row>
    <row r="83" spans="2:61" x14ac:dyDescent="0.35">
      <c r="B83" t="s">
        <v>74</v>
      </c>
      <c r="C83" s="14">
        <v>0.105326752039796</v>
      </c>
      <c r="D83" s="14">
        <v>0.108991741014333</v>
      </c>
      <c r="E83" s="14">
        <v>0.102448000480776</v>
      </c>
      <c r="F83" s="14"/>
      <c r="G83" s="14">
        <v>0.120695827665063</v>
      </c>
      <c r="H83" s="14">
        <v>0.12984594660570101</v>
      </c>
      <c r="I83" s="14">
        <v>8.4627262772484002E-2</v>
      </c>
      <c r="J83" s="14">
        <v>6.8813162130773403E-2</v>
      </c>
      <c r="K83" s="14">
        <v>0.15376368992175499</v>
      </c>
      <c r="L83" s="14">
        <v>9.4790952847384896E-2</v>
      </c>
      <c r="M83" s="14"/>
      <c r="N83" s="14">
        <v>9.6189769258955005E-2</v>
      </c>
      <c r="O83" s="14">
        <v>0.110476945750115</v>
      </c>
      <c r="P83" s="14"/>
      <c r="Q83" s="14">
        <v>0.106010567577052</v>
      </c>
      <c r="R83" s="14">
        <v>0.11726080435253999</v>
      </c>
      <c r="S83" s="14">
        <v>6.5706127843416201E-2</v>
      </c>
      <c r="T83" s="14"/>
      <c r="U83" s="14">
        <v>0.10137205650518399</v>
      </c>
      <c r="V83" s="14">
        <v>0.12231742136255699</v>
      </c>
      <c r="W83" s="14"/>
      <c r="X83" s="14">
        <v>0.107089337326105</v>
      </c>
      <c r="Y83" s="14">
        <v>0.112007367447754</v>
      </c>
      <c r="Z83" s="14">
        <v>9.74448009165889E-2</v>
      </c>
      <c r="AA83" s="14"/>
      <c r="AB83" s="14">
        <v>0.13110260448017899</v>
      </c>
      <c r="AC83" s="14">
        <v>9.4069787947671596E-2</v>
      </c>
      <c r="AD83" s="14">
        <v>0.10134629934700599</v>
      </c>
      <c r="AE83" s="14"/>
      <c r="AF83" s="14">
        <v>0.123671251899839</v>
      </c>
      <c r="AG83" s="14">
        <v>0.101227957198188</v>
      </c>
      <c r="AH83" s="14">
        <v>0.11935313928802301</v>
      </c>
      <c r="AI83" s="14"/>
      <c r="AJ83" s="14">
        <v>0.107693133916936</v>
      </c>
      <c r="AK83" s="14">
        <v>0.103475563223829</v>
      </c>
      <c r="AL83" s="14"/>
      <c r="AM83" s="14">
        <v>5.3093877433435799E-2</v>
      </c>
      <c r="AN83" s="14">
        <v>0.10818504955927501</v>
      </c>
      <c r="AO83" s="14">
        <v>0.15724623220379599</v>
      </c>
      <c r="AP83" s="14">
        <v>0.162885022042078</v>
      </c>
      <c r="AQ83" s="14">
        <v>0.144273927571583</v>
      </c>
      <c r="AR83" s="14">
        <v>0.131429093409998</v>
      </c>
      <c r="AS83" s="14">
        <v>4.2164467222022099E-2</v>
      </c>
      <c r="AT83" s="14">
        <v>0.103760351886186</v>
      </c>
      <c r="AU83" s="14">
        <v>7.3387155685933306E-2</v>
      </c>
      <c r="AV83" s="14"/>
      <c r="AW83" s="14">
        <v>6.52506595813796E-2</v>
      </c>
      <c r="AX83" s="14">
        <v>0.11965989999520001</v>
      </c>
      <c r="AY83" s="14">
        <v>0.125625567073264</v>
      </c>
      <c r="AZ83" s="14">
        <v>0.14962889547486299</v>
      </c>
      <c r="BA83" s="14">
        <v>0.15355234733471301</v>
      </c>
      <c r="BB83" s="14">
        <v>0.12509565920850799</v>
      </c>
      <c r="BC83" s="14">
        <v>0.10207737428442699</v>
      </c>
      <c r="BD83" s="14">
        <v>6.7702695990086798E-2</v>
      </c>
      <c r="BE83" s="14">
        <v>4.0889533072413199E-2</v>
      </c>
      <c r="BF83" s="14">
        <v>0</v>
      </c>
      <c r="BG83" s="14"/>
      <c r="BH83" s="14">
        <v>0.11895843409727699</v>
      </c>
      <c r="BI83" s="14">
        <v>8.7821071575553106E-2</v>
      </c>
    </row>
    <row r="84" spans="2:61" x14ac:dyDescent="0.35">
      <c r="B84" t="s">
        <v>75</v>
      </c>
      <c r="C84" s="14">
        <v>0.11582837616748901</v>
      </c>
      <c r="D84" s="14">
        <v>8.9397942125625796E-2</v>
      </c>
      <c r="E84" s="14">
        <v>0.139382547680305</v>
      </c>
      <c r="F84" s="14"/>
      <c r="G84" s="14">
        <v>6.9353312853755497E-2</v>
      </c>
      <c r="H84" s="14">
        <v>0.14172327665461601</v>
      </c>
      <c r="I84" s="14">
        <v>0.11969620124091999</v>
      </c>
      <c r="J84" s="14">
        <v>0.15020841634141099</v>
      </c>
      <c r="K84" s="14">
        <v>7.62688802789806E-2</v>
      </c>
      <c r="L84" s="14">
        <v>0.115750915099351</v>
      </c>
      <c r="M84" s="14"/>
      <c r="N84" s="14">
        <v>0.13288615868991999</v>
      </c>
      <c r="O84" s="14">
        <v>0.106213508068665</v>
      </c>
      <c r="P84" s="14"/>
      <c r="Q84" s="14">
        <v>0.104906654270166</v>
      </c>
      <c r="R84" s="14">
        <v>0.118174864626511</v>
      </c>
      <c r="S84" s="14">
        <v>0.14415358901577199</v>
      </c>
      <c r="T84" s="14"/>
      <c r="U84" s="14">
        <v>0.106932167098995</v>
      </c>
      <c r="V84" s="14">
        <v>0.15404940865557901</v>
      </c>
      <c r="W84" s="14"/>
      <c r="X84" s="14">
        <v>3.2452207278824599E-2</v>
      </c>
      <c r="Y84" s="14">
        <v>9.7505356409763405E-2</v>
      </c>
      <c r="Z84" s="14">
        <v>0.183910129215128</v>
      </c>
      <c r="AA84" s="14"/>
      <c r="AB84" s="14">
        <v>7.7147401691924494E-2</v>
      </c>
      <c r="AC84" s="14">
        <v>0.130497708581783</v>
      </c>
      <c r="AD84" s="14">
        <v>0.16743310226716901</v>
      </c>
      <c r="AE84" s="14"/>
      <c r="AF84" s="14">
        <v>4.4724550267099102E-2</v>
      </c>
      <c r="AG84" s="14">
        <v>0.123176959763362</v>
      </c>
      <c r="AH84" s="14">
        <v>0.137688717840905</v>
      </c>
      <c r="AI84" s="14"/>
      <c r="AJ84" s="14">
        <v>0.12762803505445</v>
      </c>
      <c r="AK84" s="14">
        <v>0.105730817016448</v>
      </c>
      <c r="AL84" s="14"/>
      <c r="AM84" s="14">
        <v>0.12615405201705801</v>
      </c>
      <c r="AN84" s="14">
        <v>6.9408258591716204E-2</v>
      </c>
      <c r="AO84" s="14">
        <v>0.10738047092229</v>
      </c>
      <c r="AP84" s="14">
        <v>0.14486195094899601</v>
      </c>
      <c r="AQ84" s="14">
        <v>0.101051900779337</v>
      </c>
      <c r="AR84" s="14">
        <v>0.125776706086762</v>
      </c>
      <c r="AS84" s="14">
        <v>0.116049417128917</v>
      </c>
      <c r="AT84" s="14">
        <v>0.121043867922129</v>
      </c>
      <c r="AU84" s="14">
        <v>0.12715678897133401</v>
      </c>
      <c r="AV84" s="14"/>
      <c r="AW84" s="14">
        <v>0.121878971154582</v>
      </c>
      <c r="AX84" s="14">
        <v>5.7059363329384001E-2</v>
      </c>
      <c r="AY84" s="14">
        <v>5.4439463921564103E-2</v>
      </c>
      <c r="AZ84" s="14">
        <v>0.130330198689634</v>
      </c>
      <c r="BA84" s="14">
        <v>0.10755066302331701</v>
      </c>
      <c r="BB84" s="14">
        <v>0.130592365664189</v>
      </c>
      <c r="BC84" s="14">
        <v>0.102426902807864</v>
      </c>
      <c r="BD84" s="14">
        <v>0.19857832837717701</v>
      </c>
      <c r="BE84" s="14">
        <v>7.70209851545514E-2</v>
      </c>
      <c r="BF84" s="14">
        <v>0.19073371077464099</v>
      </c>
      <c r="BG84" s="14"/>
      <c r="BH84" s="14">
        <v>0.116548567749742</v>
      </c>
      <c r="BI84" s="14">
        <v>0.121684294219208</v>
      </c>
    </row>
    <row r="85" spans="2:61" x14ac:dyDescent="0.35">
      <c r="B85" t="s">
        <v>76</v>
      </c>
      <c r="C85" s="14">
        <v>0.13430378317026301</v>
      </c>
      <c r="D85" s="14">
        <v>0.145967733430337</v>
      </c>
      <c r="E85" s="14">
        <v>0.12396799207822901</v>
      </c>
      <c r="F85" s="14"/>
      <c r="G85" s="14">
        <v>0.10581548350276899</v>
      </c>
      <c r="H85" s="14">
        <v>0.136508449277365</v>
      </c>
      <c r="I85" s="14">
        <v>0.148114840508342</v>
      </c>
      <c r="J85" s="14">
        <v>0.19680366787092399</v>
      </c>
      <c r="K85" s="14">
        <v>0.12596321317390799</v>
      </c>
      <c r="L85" s="14">
        <v>8.4708714199302398E-2</v>
      </c>
      <c r="M85" s="14"/>
      <c r="N85" s="14">
        <v>0.115182561388851</v>
      </c>
      <c r="O85" s="14">
        <v>0.14508173892593501</v>
      </c>
      <c r="P85" s="14"/>
      <c r="Q85" s="14">
        <v>0.106161269287487</v>
      </c>
      <c r="R85" s="14">
        <v>0.127872195339537</v>
      </c>
      <c r="S85" s="14">
        <v>0.18959160096494301</v>
      </c>
      <c r="T85" s="14"/>
      <c r="U85" s="14">
        <v>0.12837686767711301</v>
      </c>
      <c r="V85" s="14">
        <v>0.15976775640579799</v>
      </c>
      <c r="W85" s="14"/>
      <c r="X85" s="14">
        <v>5.3596166075230198E-2</v>
      </c>
      <c r="Y85" s="14">
        <v>6.11541301286741E-2</v>
      </c>
      <c r="Z85" s="14">
        <v>0.260546926504238</v>
      </c>
      <c r="AA85" s="14"/>
      <c r="AB85" s="14">
        <v>0.106423745748636</v>
      </c>
      <c r="AC85" s="14">
        <v>0.124459821292893</v>
      </c>
      <c r="AD85" s="14">
        <v>0.215334427271935</v>
      </c>
      <c r="AE85" s="14"/>
      <c r="AF85" s="14">
        <v>9.2116699007889505E-2</v>
      </c>
      <c r="AG85" s="14">
        <v>0.10866655102063</v>
      </c>
      <c r="AH85" s="14">
        <v>0.20383476136526801</v>
      </c>
      <c r="AI85" s="14"/>
      <c r="AJ85" s="14">
        <v>0.11848191298500001</v>
      </c>
      <c r="AK85" s="14">
        <v>0.13980159769362099</v>
      </c>
      <c r="AL85" s="14"/>
      <c r="AM85" s="14">
        <v>6.9258745671130106E-2</v>
      </c>
      <c r="AN85" s="14">
        <v>6.6331928004995794E-2</v>
      </c>
      <c r="AO85" s="14">
        <v>9.7831347330042395E-2</v>
      </c>
      <c r="AP85" s="14">
        <v>0.30172598885254798</v>
      </c>
      <c r="AQ85" s="14">
        <v>3.1805753206193103E-2</v>
      </c>
      <c r="AR85" s="14">
        <v>0.17950687685273201</v>
      </c>
      <c r="AS85" s="14">
        <v>6.3271952227422101E-2</v>
      </c>
      <c r="AT85" s="14">
        <v>0.18260009821967799</v>
      </c>
      <c r="AU85" s="14">
        <v>0.14856545212002301</v>
      </c>
      <c r="AV85" s="14"/>
      <c r="AW85" s="14">
        <v>6.5136492267504301E-2</v>
      </c>
      <c r="AX85" s="14">
        <v>6.2205074273956898E-2</v>
      </c>
      <c r="AY85" s="14">
        <v>4.9847635552854701E-2</v>
      </c>
      <c r="AZ85" s="14">
        <v>0.27086110089131599</v>
      </c>
      <c r="BA85" s="14">
        <v>8.4447122572872999E-2</v>
      </c>
      <c r="BB85" s="14">
        <v>0.166035093780524</v>
      </c>
      <c r="BC85" s="14">
        <v>7.07648566702202E-2</v>
      </c>
      <c r="BD85" s="14">
        <v>0.33144868004029798</v>
      </c>
      <c r="BE85" s="14">
        <v>8.4481061838234006E-2</v>
      </c>
      <c r="BF85" s="14">
        <v>0.32889941293145297</v>
      </c>
      <c r="BG85" s="14"/>
      <c r="BH85" s="14">
        <v>0.144579977635308</v>
      </c>
      <c r="BI85" s="14">
        <v>0.12568064174022101</v>
      </c>
    </row>
    <row r="86" spans="2:61" x14ac:dyDescent="0.35">
      <c r="B86" t="s">
        <v>77</v>
      </c>
      <c r="C86" s="14">
        <v>2.8259146515304399E-2</v>
      </c>
      <c r="D86" s="14">
        <v>2.6208340437306101E-2</v>
      </c>
      <c r="E86" s="14">
        <v>3.0379574713831001E-2</v>
      </c>
      <c r="F86" s="14"/>
      <c r="G86" s="14">
        <v>1.9087905178802701E-2</v>
      </c>
      <c r="H86" s="14">
        <v>3.8282907353468898E-2</v>
      </c>
      <c r="I86" s="14">
        <v>3.6084627693110799E-2</v>
      </c>
      <c r="J86" s="14">
        <v>1.8062469795826298E-2</v>
      </c>
      <c r="K86" s="14">
        <v>1.99694507589037E-2</v>
      </c>
      <c r="L86" s="14">
        <v>3.3142246096283599E-2</v>
      </c>
      <c r="M86" s="14"/>
      <c r="N86" s="14">
        <v>2.19126632988936E-2</v>
      </c>
      <c r="O86" s="14">
        <v>3.1836434415237799E-2</v>
      </c>
      <c r="P86" s="14"/>
      <c r="Q86" s="14">
        <v>3.0177050662761499E-2</v>
      </c>
      <c r="R86" s="14">
        <v>2.61393287371747E-2</v>
      </c>
      <c r="S86" s="14">
        <v>1.5572451104354601E-2</v>
      </c>
      <c r="T86" s="14"/>
      <c r="U86" s="14">
        <v>2.2008653420633299E-2</v>
      </c>
      <c r="V86" s="14">
        <v>5.5113315274005197E-2</v>
      </c>
      <c r="W86" s="14"/>
      <c r="X86" s="14">
        <v>4.9887505833708899E-3</v>
      </c>
      <c r="Y86" s="14">
        <v>1.64190150521774E-2</v>
      </c>
      <c r="Z86" s="14">
        <v>4.1057968128864301E-2</v>
      </c>
      <c r="AA86" s="14"/>
      <c r="AB86" s="14">
        <v>3.2385099238885197E-2</v>
      </c>
      <c r="AC86" s="14">
        <v>1.34959391801207E-2</v>
      </c>
      <c r="AD86" s="14">
        <v>2.4079748715208502E-2</v>
      </c>
      <c r="AE86" s="14"/>
      <c r="AF86" s="14">
        <v>0</v>
      </c>
      <c r="AG86" s="14">
        <v>2.7087601753237101E-2</v>
      </c>
      <c r="AH86" s="14">
        <v>2.8809613642633101E-2</v>
      </c>
      <c r="AI86" s="14"/>
      <c r="AJ86" s="14">
        <v>1.69060400771796E-2</v>
      </c>
      <c r="AK86" s="14">
        <v>3.0426915455713601E-2</v>
      </c>
      <c r="AL86" s="14"/>
      <c r="AM86" s="14">
        <v>7.4006894668011396E-3</v>
      </c>
      <c r="AN86" s="14">
        <v>6.7890901456442504E-3</v>
      </c>
      <c r="AO86" s="14">
        <v>3.3330331468895497E-2</v>
      </c>
      <c r="AP86" s="14">
        <v>1.2571809456470601E-2</v>
      </c>
      <c r="AQ86" s="14">
        <v>0</v>
      </c>
      <c r="AR86" s="14">
        <v>3.8353797655084398E-2</v>
      </c>
      <c r="AS86" s="14">
        <v>2.7535203400194001E-2</v>
      </c>
      <c r="AT86" s="14">
        <v>4.4791573506884702E-2</v>
      </c>
      <c r="AU86" s="14">
        <v>4.1372595429354501E-2</v>
      </c>
      <c r="AV86" s="14"/>
      <c r="AW86" s="14">
        <v>7.7891742186116299E-3</v>
      </c>
      <c r="AX86" s="14">
        <v>0</v>
      </c>
      <c r="AY86" s="14">
        <v>0</v>
      </c>
      <c r="AZ86" s="14">
        <v>1.3332975441406599E-2</v>
      </c>
      <c r="BA86" s="14">
        <v>2.34881255552272E-2</v>
      </c>
      <c r="BB86" s="14">
        <v>3.2699214669260297E-2</v>
      </c>
      <c r="BC86" s="14">
        <v>1.8660625182714601E-2</v>
      </c>
      <c r="BD86" s="14">
        <v>2.0146474182082701E-2</v>
      </c>
      <c r="BE86" s="14">
        <v>8.4675617384500607E-2</v>
      </c>
      <c r="BF86" s="14">
        <v>4.6506664393726499E-2</v>
      </c>
      <c r="BG86" s="14"/>
      <c r="BH86" s="14">
        <v>2.7543574731925799E-2</v>
      </c>
      <c r="BI86" s="14">
        <v>1.0703161065938599E-2</v>
      </c>
    </row>
    <row r="87" spans="2:61" x14ac:dyDescent="0.35">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row>
    <row r="88" spans="2:61" x14ac:dyDescent="0.35">
      <c r="B88" s="6" t="s">
        <v>89</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row>
    <row r="89" spans="2:61" x14ac:dyDescent="0.35">
      <c r="B89" s="21" t="s">
        <v>81</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row>
    <row r="90" spans="2:61" x14ac:dyDescent="0.35">
      <c r="B90" t="s">
        <v>70</v>
      </c>
      <c r="C90" s="14">
        <v>6.8243241943859306E-2</v>
      </c>
      <c r="D90" s="14">
        <v>7.0306206292815102E-2</v>
      </c>
      <c r="E90" s="14">
        <v>6.6675179673019405E-2</v>
      </c>
      <c r="F90" s="14"/>
      <c r="G90" s="14">
        <v>9.9151211705913095E-2</v>
      </c>
      <c r="H90" s="14">
        <v>7.0079134335137294E-2</v>
      </c>
      <c r="I90" s="14">
        <v>6.8623094741852894E-2</v>
      </c>
      <c r="J90" s="14">
        <v>3.3907344109077697E-2</v>
      </c>
      <c r="K90" s="14">
        <v>8.1329305153668902E-2</v>
      </c>
      <c r="L90" s="14">
        <v>7.0379699263758602E-2</v>
      </c>
      <c r="M90" s="14"/>
      <c r="N90" s="14">
        <v>6.3131042116074801E-2</v>
      </c>
      <c r="O90" s="14">
        <v>7.1124807995855896E-2</v>
      </c>
      <c r="P90" s="14"/>
      <c r="Q90" s="14">
        <v>3.5901358464584802E-2</v>
      </c>
      <c r="R90" s="14">
        <v>5.8552998540344001E-2</v>
      </c>
      <c r="S90" s="14">
        <v>0.14234289777315001</v>
      </c>
      <c r="T90" s="14"/>
      <c r="U90" s="14">
        <v>6.8335262671373395E-2</v>
      </c>
      <c r="V90" s="14">
        <v>6.7847890711799294E-2</v>
      </c>
      <c r="W90" s="14"/>
      <c r="X90" s="14">
        <v>0.122426960544342</v>
      </c>
      <c r="Y90" s="14">
        <v>5.1023590964135598E-2</v>
      </c>
      <c r="Z90" s="14">
        <v>6.13551824311762E-2</v>
      </c>
      <c r="AA90" s="14"/>
      <c r="AB90" s="14">
        <v>5.2527755878689103E-2</v>
      </c>
      <c r="AC90" s="14">
        <v>6.99037015350914E-2</v>
      </c>
      <c r="AD90" s="14">
        <v>8.7432288960662893E-2</v>
      </c>
      <c r="AE90" s="14"/>
      <c r="AF90" s="14">
        <v>0.111564867337499</v>
      </c>
      <c r="AG90" s="14">
        <v>6.6253617092784003E-2</v>
      </c>
      <c r="AH90" s="14">
        <v>6.1230112374921E-2</v>
      </c>
      <c r="AI90" s="14"/>
      <c r="AJ90" s="14">
        <v>7.1014003254438601E-2</v>
      </c>
      <c r="AK90" s="14">
        <v>6.6105110784916293E-2</v>
      </c>
      <c r="AL90" s="14"/>
      <c r="AM90" s="14">
        <v>2.5294266332932899E-2</v>
      </c>
      <c r="AN90" s="14">
        <v>0.109797617225687</v>
      </c>
      <c r="AO90" s="14">
        <v>1.7240286235997399E-2</v>
      </c>
      <c r="AP90" s="14">
        <v>8.9541464980246802E-2</v>
      </c>
      <c r="AQ90" s="14">
        <v>4.2167987788117499E-2</v>
      </c>
      <c r="AR90" s="14">
        <v>4.6406929903948499E-2</v>
      </c>
      <c r="AS90" s="14">
        <v>6.9215520718454396E-2</v>
      </c>
      <c r="AT90" s="14">
        <v>5.9587591327739199E-2</v>
      </c>
      <c r="AU90" s="14">
        <v>0.12042700201233</v>
      </c>
      <c r="AV90" s="14"/>
      <c r="AW90" s="14">
        <v>4.05131708115994E-2</v>
      </c>
      <c r="AX90" s="14">
        <v>0.111822987598187</v>
      </c>
      <c r="AY90" s="14">
        <v>4.6801447970163099E-2</v>
      </c>
      <c r="AZ90" s="14">
        <v>8.4878485383694302E-2</v>
      </c>
      <c r="BA90" s="14">
        <v>5.0029612775523397E-2</v>
      </c>
      <c r="BB90" s="14">
        <v>4.1779979920131202E-2</v>
      </c>
      <c r="BC90" s="14">
        <v>4.6750162215679798E-2</v>
      </c>
      <c r="BD90" s="14">
        <v>6.5925167394700196E-2</v>
      </c>
      <c r="BE90" s="14">
        <v>5.8897877928740697E-2</v>
      </c>
      <c r="BF90" s="14">
        <v>0.236354767364026</v>
      </c>
      <c r="BG90" s="14"/>
      <c r="BH90" s="14">
        <v>8.4760885513324793E-2</v>
      </c>
      <c r="BI90" s="14">
        <v>5.2065605468964202E-2</v>
      </c>
    </row>
    <row r="91" spans="2:61" x14ac:dyDescent="0.35">
      <c r="B91" t="s">
        <v>71</v>
      </c>
      <c r="C91" s="14">
        <v>4.47428502337072E-2</v>
      </c>
      <c r="D91" s="14">
        <v>3.9943798255846798E-2</v>
      </c>
      <c r="E91" s="14">
        <v>4.95798452312812E-2</v>
      </c>
      <c r="F91" s="14"/>
      <c r="G91" s="14">
        <v>8.6063678009072303E-2</v>
      </c>
      <c r="H91" s="14">
        <v>5.80766714922136E-2</v>
      </c>
      <c r="I91" s="14">
        <v>2.4138181028955201E-2</v>
      </c>
      <c r="J91" s="14">
        <v>2.4589044216671602E-2</v>
      </c>
      <c r="K91" s="14">
        <v>2.26885411622216E-2</v>
      </c>
      <c r="L91" s="14">
        <v>6.5470656045865896E-2</v>
      </c>
      <c r="M91" s="14"/>
      <c r="N91" s="14">
        <v>4.4580999551378897E-2</v>
      </c>
      <c r="O91" s="14">
        <v>4.4834079733218297E-2</v>
      </c>
      <c r="P91" s="14"/>
      <c r="Q91" s="14">
        <v>2.0330280050081698E-2</v>
      </c>
      <c r="R91" s="14">
        <v>5.21046125575063E-2</v>
      </c>
      <c r="S91" s="14">
        <v>5.7642063485068402E-2</v>
      </c>
      <c r="T91" s="14"/>
      <c r="U91" s="14">
        <v>4.4064134339633097E-2</v>
      </c>
      <c r="V91" s="14">
        <v>4.7658836361940203E-2</v>
      </c>
      <c r="W91" s="14"/>
      <c r="X91" s="14">
        <v>6.5506616201508605E-2</v>
      </c>
      <c r="Y91" s="14">
        <v>3.2229419499780303E-2</v>
      </c>
      <c r="Z91" s="14">
        <v>4.4087700473257101E-2</v>
      </c>
      <c r="AA91" s="14"/>
      <c r="AB91" s="14">
        <v>3.4938667725298501E-2</v>
      </c>
      <c r="AC91" s="14">
        <v>5.0138280945530002E-2</v>
      </c>
      <c r="AD91" s="14">
        <v>4.4149215794477802E-2</v>
      </c>
      <c r="AE91" s="14"/>
      <c r="AF91" s="14">
        <v>3.2841950750318399E-2</v>
      </c>
      <c r="AG91" s="14">
        <v>3.8791020347301697E-2</v>
      </c>
      <c r="AH91" s="14">
        <v>5.8795540706760602E-2</v>
      </c>
      <c r="AI91" s="14"/>
      <c r="AJ91" s="14">
        <v>5.7969556710722597E-2</v>
      </c>
      <c r="AK91" s="14">
        <v>3.6285582844698502E-2</v>
      </c>
      <c r="AL91" s="14"/>
      <c r="AM91" s="14">
        <v>2.9377330716637201E-2</v>
      </c>
      <c r="AN91" s="14">
        <v>3.3411658434755603E-2</v>
      </c>
      <c r="AO91" s="14">
        <v>6.14080407506516E-2</v>
      </c>
      <c r="AP91" s="14">
        <v>4.1962383135225698E-2</v>
      </c>
      <c r="AQ91" s="14">
        <v>2.44349194399507E-2</v>
      </c>
      <c r="AR91" s="14">
        <v>4.7497153959334501E-2</v>
      </c>
      <c r="AS91" s="14">
        <v>0</v>
      </c>
      <c r="AT91" s="14">
        <v>2.26583512427697E-2</v>
      </c>
      <c r="AU91" s="14">
        <v>9.1912302760638095E-2</v>
      </c>
      <c r="AV91" s="14"/>
      <c r="AW91" s="14">
        <v>4.0480826780306602E-2</v>
      </c>
      <c r="AX91" s="14">
        <v>3.0795067746049901E-2</v>
      </c>
      <c r="AY91" s="14">
        <v>6.0023566333343797E-2</v>
      </c>
      <c r="AZ91" s="14">
        <v>3.8624668277095701E-2</v>
      </c>
      <c r="BA91" s="14">
        <v>0</v>
      </c>
      <c r="BB91" s="14">
        <v>5.2655286779163202E-2</v>
      </c>
      <c r="BC91" s="14">
        <v>4.96046302119015E-2</v>
      </c>
      <c r="BD91" s="14">
        <v>2.5879653837346701E-2</v>
      </c>
      <c r="BE91" s="14">
        <v>4.0889533072413199E-2</v>
      </c>
      <c r="BF91" s="14">
        <v>0.18134461554999201</v>
      </c>
      <c r="BG91" s="14"/>
      <c r="BH91" s="14">
        <v>5.65246660059332E-2</v>
      </c>
      <c r="BI91" s="14">
        <v>2.7872688148299001E-2</v>
      </c>
    </row>
    <row r="92" spans="2:61" x14ac:dyDescent="0.35">
      <c r="B92" t="s">
        <v>72</v>
      </c>
      <c r="C92" s="14">
        <v>3.9674936219331498E-2</v>
      </c>
      <c r="D92" s="14">
        <v>3.9155523763384902E-2</v>
      </c>
      <c r="E92" s="14">
        <v>4.0402014632237901E-2</v>
      </c>
      <c r="F92" s="14"/>
      <c r="G92" s="14">
        <v>4.4410851904356903E-2</v>
      </c>
      <c r="H92" s="14">
        <v>6.6903312708285007E-2</v>
      </c>
      <c r="I92" s="14">
        <v>5.8803139688053598E-2</v>
      </c>
      <c r="J92" s="14">
        <v>3.9220404912754601E-2</v>
      </c>
      <c r="K92" s="14">
        <v>1.0008045893799E-2</v>
      </c>
      <c r="L92" s="14">
        <v>1.8891226965487701E-2</v>
      </c>
      <c r="M92" s="14"/>
      <c r="N92" s="14">
        <v>2.2145120333778402E-2</v>
      </c>
      <c r="O92" s="14">
        <v>4.9555872813206898E-2</v>
      </c>
      <c r="P92" s="14"/>
      <c r="Q92" s="14">
        <v>2.3888670532872899E-2</v>
      </c>
      <c r="R92" s="14">
        <v>5.1068692404811801E-2</v>
      </c>
      <c r="S92" s="14">
        <v>4.1209754852052201E-2</v>
      </c>
      <c r="T92" s="14"/>
      <c r="U92" s="14">
        <v>2.9811633583999401E-2</v>
      </c>
      <c r="V92" s="14">
        <v>8.2050919917827897E-2</v>
      </c>
      <c r="W92" s="14"/>
      <c r="X92" s="14">
        <v>2.7206254953209299E-2</v>
      </c>
      <c r="Y92" s="14">
        <v>3.7614700795279898E-2</v>
      </c>
      <c r="Z92" s="14">
        <v>4.7874154786658199E-2</v>
      </c>
      <c r="AA92" s="14"/>
      <c r="AB92" s="14">
        <v>3.2759701263255003E-2</v>
      </c>
      <c r="AC92" s="14">
        <v>4.22638261203898E-2</v>
      </c>
      <c r="AD92" s="14">
        <v>5.23466769782591E-2</v>
      </c>
      <c r="AE92" s="14"/>
      <c r="AF92" s="14">
        <v>1.90603392997429E-2</v>
      </c>
      <c r="AG92" s="14">
        <v>3.8925984486334303E-2</v>
      </c>
      <c r="AH92" s="14">
        <v>4.22994772869544E-2</v>
      </c>
      <c r="AI92" s="14"/>
      <c r="AJ92" s="14">
        <v>4.3288533162760101E-2</v>
      </c>
      <c r="AK92" s="14">
        <v>3.6200209025534301E-2</v>
      </c>
      <c r="AL92" s="14"/>
      <c r="AM92" s="14">
        <v>0</v>
      </c>
      <c r="AN92" s="14">
        <v>1.20773792441966E-2</v>
      </c>
      <c r="AO92" s="14">
        <v>0</v>
      </c>
      <c r="AP92" s="14">
        <v>1.5950675614710599E-2</v>
      </c>
      <c r="AQ92" s="14">
        <v>7.9581849913887601E-2</v>
      </c>
      <c r="AR92" s="14">
        <v>3.65375763882533E-2</v>
      </c>
      <c r="AS92" s="14">
        <v>4.5612901626463101E-2</v>
      </c>
      <c r="AT92" s="14">
        <v>3.02201940781004E-2</v>
      </c>
      <c r="AU92" s="14">
        <v>0.105638152443209</v>
      </c>
      <c r="AV92" s="14"/>
      <c r="AW92" s="14">
        <v>5.3823822420206897E-3</v>
      </c>
      <c r="AX92" s="14">
        <v>1.4079918316706E-2</v>
      </c>
      <c r="AY92" s="14">
        <v>1.9477363365149099E-2</v>
      </c>
      <c r="AZ92" s="14">
        <v>3.7431637718864701E-2</v>
      </c>
      <c r="BA92" s="14">
        <v>4.2849379368751897E-2</v>
      </c>
      <c r="BB92" s="14">
        <v>3.9646475366074303E-2</v>
      </c>
      <c r="BC92" s="14">
        <v>3.5096619492371299E-2</v>
      </c>
      <c r="BD92" s="14">
        <v>8.8957134661697607E-2</v>
      </c>
      <c r="BE92" s="14">
        <v>0</v>
      </c>
      <c r="BF92" s="14">
        <v>0.12734293661544399</v>
      </c>
      <c r="BG92" s="14"/>
      <c r="BH92" s="14">
        <v>3.9657335520544602E-2</v>
      </c>
      <c r="BI92" s="14">
        <v>3.8698990211171E-2</v>
      </c>
    </row>
    <row r="93" spans="2:61" x14ac:dyDescent="0.35">
      <c r="B93" t="s">
        <v>73</v>
      </c>
      <c r="C93" s="14">
        <v>0.110798512189818</v>
      </c>
      <c r="D93" s="14">
        <v>0.106393105126028</v>
      </c>
      <c r="E93" s="14">
        <v>0.11564622557965901</v>
      </c>
      <c r="F93" s="14"/>
      <c r="G93" s="14">
        <v>0.103291613367271</v>
      </c>
      <c r="H93" s="14">
        <v>0.14290604953299499</v>
      </c>
      <c r="I93" s="14">
        <v>0.12377123857470899</v>
      </c>
      <c r="J93" s="14">
        <v>0.111133968929486</v>
      </c>
      <c r="K93" s="14">
        <v>4.86434651747428E-2</v>
      </c>
      <c r="L93" s="14">
        <v>0.12230250451571301</v>
      </c>
      <c r="M93" s="14"/>
      <c r="N93" s="14">
        <v>0.103325014235554</v>
      </c>
      <c r="O93" s="14">
        <v>0.11501105839695799</v>
      </c>
      <c r="P93" s="14"/>
      <c r="Q93" s="14">
        <v>7.85626532007596E-2</v>
      </c>
      <c r="R93" s="14">
        <v>0.132665325454841</v>
      </c>
      <c r="S93" s="14">
        <v>8.5835230848816599E-2</v>
      </c>
      <c r="T93" s="14"/>
      <c r="U93" s="14">
        <v>0.100522828593816</v>
      </c>
      <c r="V93" s="14">
        <v>0.154946219773612</v>
      </c>
      <c r="W93" s="14"/>
      <c r="X93" s="14">
        <v>9.1045629210962195E-2</v>
      </c>
      <c r="Y93" s="14">
        <v>9.1674320210261104E-2</v>
      </c>
      <c r="Z93" s="14">
        <v>0.12060062076112001</v>
      </c>
      <c r="AA93" s="14"/>
      <c r="AB93" s="14">
        <v>7.7824023265171793E-2</v>
      </c>
      <c r="AC93" s="14">
        <v>0.101506486247444</v>
      </c>
      <c r="AD93" s="14">
        <v>0.13665647831473801</v>
      </c>
      <c r="AE93" s="14"/>
      <c r="AF93" s="14">
        <v>9.3571308849187407E-2</v>
      </c>
      <c r="AG93" s="14">
        <v>9.2229175304893496E-2</v>
      </c>
      <c r="AH93" s="14">
        <v>0.12005172185775601</v>
      </c>
      <c r="AI93" s="14"/>
      <c r="AJ93" s="14">
        <v>0.11497676435489</v>
      </c>
      <c r="AK93" s="14">
        <v>0.106638223460001</v>
      </c>
      <c r="AL93" s="14"/>
      <c r="AM93" s="14">
        <v>6.4675782127487702E-2</v>
      </c>
      <c r="AN93" s="14">
        <v>5.06070030652448E-2</v>
      </c>
      <c r="AO93" s="14">
        <v>0.16915079798086899</v>
      </c>
      <c r="AP93" s="14">
        <v>8.4211723812041603E-2</v>
      </c>
      <c r="AQ93" s="14">
        <v>5.6347304324425702E-2</v>
      </c>
      <c r="AR93" s="14">
        <v>0.101635798225041</v>
      </c>
      <c r="AS93" s="14">
        <v>2.31447798210823E-2</v>
      </c>
      <c r="AT93" s="14">
        <v>0.13933449723178401</v>
      </c>
      <c r="AU93" s="14">
        <v>0.26741557666787902</v>
      </c>
      <c r="AV93" s="14"/>
      <c r="AW93" s="14">
        <v>5.2796267710661801E-2</v>
      </c>
      <c r="AX93" s="14">
        <v>3.8801931510963998E-2</v>
      </c>
      <c r="AY93" s="14">
        <v>0.12021733957844299</v>
      </c>
      <c r="AZ93" s="14">
        <v>7.3310521720583E-2</v>
      </c>
      <c r="BA93" s="14">
        <v>5.9971063314305899E-2</v>
      </c>
      <c r="BB93" s="14">
        <v>0.10252017017678</v>
      </c>
      <c r="BC93" s="14">
        <v>7.4235365202171902E-2</v>
      </c>
      <c r="BD93" s="14">
        <v>5.7577108413013001E-2</v>
      </c>
      <c r="BE93" s="14">
        <v>0.323664421256804</v>
      </c>
      <c r="BF93" s="14">
        <v>0.30110579206148103</v>
      </c>
      <c r="BG93" s="14"/>
      <c r="BH93" s="14">
        <v>0.131922017571445</v>
      </c>
      <c r="BI93" s="14">
        <v>7.8626529386789601E-2</v>
      </c>
    </row>
    <row r="94" spans="2:61" x14ac:dyDescent="0.35">
      <c r="B94" t="s">
        <v>74</v>
      </c>
      <c r="C94" s="14">
        <v>7.2308373196053696E-2</v>
      </c>
      <c r="D94" s="14">
        <v>7.3247995094497795E-2</v>
      </c>
      <c r="E94" s="14">
        <v>7.1835086170350199E-2</v>
      </c>
      <c r="F94" s="14"/>
      <c r="G94" s="14">
        <v>6.4506037970725905E-2</v>
      </c>
      <c r="H94" s="14">
        <v>0.114120556300165</v>
      </c>
      <c r="I94" s="14">
        <v>0.115999608929447</v>
      </c>
      <c r="J94" s="14">
        <v>3.60790689661796E-2</v>
      </c>
      <c r="K94" s="14">
        <v>9.9313641833799995E-2</v>
      </c>
      <c r="L94" s="14">
        <v>1.35771032399047E-2</v>
      </c>
      <c r="M94" s="14"/>
      <c r="N94" s="14">
        <v>7.5441851372572699E-2</v>
      </c>
      <c r="O94" s="14">
        <v>7.0542142484754794E-2</v>
      </c>
      <c r="P94" s="14"/>
      <c r="Q94" s="14">
        <v>8.4456571620403903E-2</v>
      </c>
      <c r="R94" s="14">
        <v>6.6494596872816197E-2</v>
      </c>
      <c r="S94" s="14">
        <v>5.8582017914523998E-2</v>
      </c>
      <c r="T94" s="14"/>
      <c r="U94" s="14">
        <v>7.4498264685860099E-2</v>
      </c>
      <c r="V94" s="14">
        <v>6.2899880979553E-2</v>
      </c>
      <c r="W94" s="14"/>
      <c r="X94" s="14">
        <v>5.8201529952002701E-2</v>
      </c>
      <c r="Y94" s="14">
        <v>9.2140157099634107E-2</v>
      </c>
      <c r="Z94" s="14">
        <v>5.6764072744041799E-2</v>
      </c>
      <c r="AA94" s="14"/>
      <c r="AB94" s="14">
        <v>4.6506528012081903E-2</v>
      </c>
      <c r="AC94" s="14">
        <v>9.0826744587067396E-2</v>
      </c>
      <c r="AD94" s="14">
        <v>7.0308821213734399E-2</v>
      </c>
      <c r="AE94" s="14"/>
      <c r="AF94" s="14">
        <v>4.0139576089559301E-2</v>
      </c>
      <c r="AG94" s="14">
        <v>7.1977118082760694E-2</v>
      </c>
      <c r="AH94" s="14">
        <v>8.4376768903003704E-2</v>
      </c>
      <c r="AI94" s="14"/>
      <c r="AJ94" s="14">
        <v>6.8009168075844603E-2</v>
      </c>
      <c r="AK94" s="14">
        <v>7.1791311549109393E-2</v>
      </c>
      <c r="AL94" s="14"/>
      <c r="AM94" s="14">
        <v>7.4493082611333097E-2</v>
      </c>
      <c r="AN94" s="14">
        <v>7.2207519272801696E-2</v>
      </c>
      <c r="AO94" s="14">
        <v>3.5243501181725402E-2</v>
      </c>
      <c r="AP94" s="14">
        <v>3.7747261193863201E-2</v>
      </c>
      <c r="AQ94" s="14">
        <v>0.123400575228775</v>
      </c>
      <c r="AR94" s="14">
        <v>6.2737085807984802E-2</v>
      </c>
      <c r="AS94" s="14">
        <v>5.63909248262301E-2</v>
      </c>
      <c r="AT94" s="14">
        <v>6.0674573037888202E-2</v>
      </c>
      <c r="AU94" s="14">
        <v>0.109244084633456</v>
      </c>
      <c r="AV94" s="14"/>
      <c r="AW94" s="14">
        <v>8.1768676487235806E-2</v>
      </c>
      <c r="AX94" s="14">
        <v>6.2827411807847094E-2</v>
      </c>
      <c r="AY94" s="14">
        <v>1.7718707447574301E-2</v>
      </c>
      <c r="AZ94" s="14">
        <v>7.7391918030851298E-2</v>
      </c>
      <c r="BA94" s="14">
        <v>0.123962412948656</v>
      </c>
      <c r="BB94" s="14">
        <v>7.3895023111042998E-2</v>
      </c>
      <c r="BC94" s="14">
        <v>3.9696815231100101E-2</v>
      </c>
      <c r="BD94" s="14">
        <v>0.13351247245903</v>
      </c>
      <c r="BE94" s="14">
        <v>0.164050532037636</v>
      </c>
      <c r="BF94" s="14">
        <v>3.6836772542225199E-2</v>
      </c>
      <c r="BG94" s="14"/>
      <c r="BH94" s="14">
        <v>7.0384339536405494E-2</v>
      </c>
      <c r="BI94" s="14">
        <v>7.8005672085168301E-2</v>
      </c>
    </row>
    <row r="95" spans="2:61" x14ac:dyDescent="0.35">
      <c r="B95" t="s">
        <v>75</v>
      </c>
      <c r="C95" s="14">
        <v>0.209583925959791</v>
      </c>
      <c r="D95" s="14">
        <v>0.193133519575623</v>
      </c>
      <c r="E95" s="14">
        <v>0.222970988352683</v>
      </c>
      <c r="F95" s="14"/>
      <c r="G95" s="14">
        <v>0.30143705551988897</v>
      </c>
      <c r="H95" s="14">
        <v>0.23203197859718599</v>
      </c>
      <c r="I95" s="14">
        <v>0.21724969118728599</v>
      </c>
      <c r="J95" s="14">
        <v>0.198710022834094</v>
      </c>
      <c r="K95" s="14">
        <v>0.22088999423983299</v>
      </c>
      <c r="L95" s="14">
        <v>0.133856200267787</v>
      </c>
      <c r="M95" s="14"/>
      <c r="N95" s="14">
        <v>0.22535848109406501</v>
      </c>
      <c r="O95" s="14">
        <v>0.20069236770863999</v>
      </c>
      <c r="P95" s="14"/>
      <c r="Q95" s="14">
        <v>0.23289919910642801</v>
      </c>
      <c r="R95" s="14">
        <v>0.21287092437201</v>
      </c>
      <c r="S95" s="14">
        <v>0.15235937137123201</v>
      </c>
      <c r="T95" s="14"/>
      <c r="U95" s="14">
        <v>0.20805069923050401</v>
      </c>
      <c r="V95" s="14">
        <v>0.21617117095150601</v>
      </c>
      <c r="W95" s="14"/>
      <c r="X95" s="14">
        <v>0.19707892808469599</v>
      </c>
      <c r="Y95" s="14">
        <v>0.22214724152123</v>
      </c>
      <c r="Z95" s="14">
        <v>0.19862181974527399</v>
      </c>
      <c r="AA95" s="14"/>
      <c r="AB95" s="14">
        <v>0.20569399885074899</v>
      </c>
      <c r="AC95" s="14">
        <v>0.23198142015846199</v>
      </c>
      <c r="AD95" s="14">
        <v>0.155431901589592</v>
      </c>
      <c r="AE95" s="14"/>
      <c r="AF95" s="14">
        <v>0.22755455880208</v>
      </c>
      <c r="AG95" s="14">
        <v>0.21007287405751801</v>
      </c>
      <c r="AH95" s="14">
        <v>0.199452256446256</v>
      </c>
      <c r="AI95" s="14"/>
      <c r="AJ95" s="14">
        <v>0.206934069388788</v>
      </c>
      <c r="AK95" s="14">
        <v>0.21668113045864101</v>
      </c>
      <c r="AL95" s="14"/>
      <c r="AM95" s="14">
        <v>0.23892015093543301</v>
      </c>
      <c r="AN95" s="14">
        <v>0.182255644050836</v>
      </c>
      <c r="AO95" s="14">
        <v>0.28473868687683301</v>
      </c>
      <c r="AP95" s="14">
        <v>0.30829197034658301</v>
      </c>
      <c r="AQ95" s="14">
        <v>0.168091718968296</v>
      </c>
      <c r="AR95" s="14">
        <v>0.19300473487188899</v>
      </c>
      <c r="AS95" s="14">
        <v>0.25131036997384798</v>
      </c>
      <c r="AT95" s="14">
        <v>0.24115070806130601</v>
      </c>
      <c r="AU95" s="14">
        <v>0.16175243514749801</v>
      </c>
      <c r="AV95" s="14"/>
      <c r="AW95" s="14">
        <v>0.24471390198757001</v>
      </c>
      <c r="AX95" s="14">
        <v>0.17305322692356601</v>
      </c>
      <c r="AY95" s="14">
        <v>0.26514825455201901</v>
      </c>
      <c r="AZ95" s="14">
        <v>0.28320276629983099</v>
      </c>
      <c r="BA95" s="14">
        <v>0.16014395962090699</v>
      </c>
      <c r="BB95" s="14">
        <v>0.20875467977296799</v>
      </c>
      <c r="BC95" s="14">
        <v>0.17427594535980501</v>
      </c>
      <c r="BD95" s="14">
        <v>0.126877835040521</v>
      </c>
      <c r="BE95" s="14">
        <v>0.32674222597578301</v>
      </c>
      <c r="BF95" s="14">
        <v>6.1935201530231097E-2</v>
      </c>
      <c r="BG95" s="14"/>
      <c r="BH95" s="14">
        <v>0.20822299942695099</v>
      </c>
      <c r="BI95" s="14">
        <v>0.20574501087581101</v>
      </c>
    </row>
    <row r="96" spans="2:61" x14ac:dyDescent="0.35">
      <c r="B96" t="s">
        <v>76</v>
      </c>
      <c r="C96" s="14">
        <v>0.44617012035343401</v>
      </c>
      <c r="D96" s="14">
        <v>0.46850230549169403</v>
      </c>
      <c r="E96" s="14">
        <v>0.425163478413007</v>
      </c>
      <c r="F96" s="14"/>
      <c r="G96" s="14">
        <v>0.29125497928563199</v>
      </c>
      <c r="H96" s="14">
        <v>0.291131884057166</v>
      </c>
      <c r="I96" s="14">
        <v>0.38523973086534102</v>
      </c>
      <c r="J96" s="14">
        <v>0.556360146031737</v>
      </c>
      <c r="K96" s="14">
        <v>0.50229785517926395</v>
      </c>
      <c r="L96" s="14">
        <v>0.57552260970148295</v>
      </c>
      <c r="M96" s="14"/>
      <c r="N96" s="14">
        <v>0.45447511969173698</v>
      </c>
      <c r="O96" s="14">
        <v>0.441488886254359</v>
      </c>
      <c r="P96" s="14"/>
      <c r="Q96" s="14">
        <v>0.51569122655600896</v>
      </c>
      <c r="R96" s="14">
        <v>0.42095702654001299</v>
      </c>
      <c r="S96" s="14">
        <v>0.455960512150834</v>
      </c>
      <c r="T96" s="14"/>
      <c r="U96" s="14">
        <v>0.465797281040356</v>
      </c>
      <c r="V96" s="14">
        <v>0.36184539951019201</v>
      </c>
      <c r="W96" s="14"/>
      <c r="X96" s="14">
        <v>0.43361154636256799</v>
      </c>
      <c r="Y96" s="14">
        <v>0.46693950912809501</v>
      </c>
      <c r="Z96" s="14">
        <v>0.46029481352181001</v>
      </c>
      <c r="AA96" s="14"/>
      <c r="AB96" s="14">
        <v>0.54739570123201298</v>
      </c>
      <c r="AC96" s="14">
        <v>0.405378960771968</v>
      </c>
      <c r="AD96" s="14">
        <v>0.43815950371401802</v>
      </c>
      <c r="AE96" s="14"/>
      <c r="AF96" s="14">
        <v>0.47526739887161401</v>
      </c>
      <c r="AG96" s="14">
        <v>0.47288147109461498</v>
      </c>
      <c r="AH96" s="14">
        <v>0.428104709309933</v>
      </c>
      <c r="AI96" s="14"/>
      <c r="AJ96" s="14">
        <v>0.42947397333746201</v>
      </c>
      <c r="AK96" s="14">
        <v>0.45718334196144</v>
      </c>
      <c r="AL96" s="14"/>
      <c r="AM96" s="14">
        <v>0.56081573999905299</v>
      </c>
      <c r="AN96" s="14">
        <v>0.52882959453086897</v>
      </c>
      <c r="AO96" s="14">
        <v>0.41229206820888897</v>
      </c>
      <c r="AP96" s="14">
        <v>0.422294520917329</v>
      </c>
      <c r="AQ96" s="14">
        <v>0.492703724859134</v>
      </c>
      <c r="AR96" s="14">
        <v>0.50483771964694601</v>
      </c>
      <c r="AS96" s="14">
        <v>0.55432550303392203</v>
      </c>
      <c r="AT96" s="14">
        <v>0.44637408502041298</v>
      </c>
      <c r="AU96" s="14">
        <v>0.13099943698854</v>
      </c>
      <c r="AV96" s="14"/>
      <c r="AW96" s="14">
        <v>0.52758392987481295</v>
      </c>
      <c r="AX96" s="14">
        <v>0.56861945609667996</v>
      </c>
      <c r="AY96" s="14">
        <v>0.43123339172264802</v>
      </c>
      <c r="AZ96" s="14">
        <v>0.40516000256908002</v>
      </c>
      <c r="BA96" s="14">
        <v>0.54891812031405096</v>
      </c>
      <c r="BB96" s="14">
        <v>0.476809637650774</v>
      </c>
      <c r="BC96" s="14">
        <v>0.58034046228697</v>
      </c>
      <c r="BD96" s="14">
        <v>0.50127062819369195</v>
      </c>
      <c r="BE96" s="14">
        <v>5.7587932274761798E-2</v>
      </c>
      <c r="BF96" s="14">
        <v>1.29569675633591E-2</v>
      </c>
      <c r="BG96" s="14"/>
      <c r="BH96" s="14">
        <v>0.40053140018337002</v>
      </c>
      <c r="BI96" s="14">
        <v>0.51321964293236499</v>
      </c>
    </row>
    <row r="97" spans="2:61" x14ac:dyDescent="0.35">
      <c r="B97" t="s">
        <v>77</v>
      </c>
      <c r="C97" s="14">
        <v>8.4780399040052298E-3</v>
      </c>
      <c r="D97" s="14">
        <v>9.3175464001105605E-3</v>
      </c>
      <c r="E97" s="14">
        <v>7.7271819477625703E-3</v>
      </c>
      <c r="F97" s="14"/>
      <c r="G97" s="14">
        <v>9.8845722371400397E-3</v>
      </c>
      <c r="H97" s="14">
        <v>2.47504129768517E-2</v>
      </c>
      <c r="I97" s="14">
        <v>6.1753149843548003E-3</v>
      </c>
      <c r="J97" s="14">
        <v>0</v>
      </c>
      <c r="K97" s="14">
        <v>1.4829151362671E-2</v>
      </c>
      <c r="L97" s="14">
        <v>0</v>
      </c>
      <c r="M97" s="14"/>
      <c r="N97" s="14">
        <v>1.1542371604838999E-2</v>
      </c>
      <c r="O97" s="14">
        <v>6.7507846130073004E-3</v>
      </c>
      <c r="P97" s="14"/>
      <c r="Q97" s="14">
        <v>8.2700404688594402E-3</v>
      </c>
      <c r="R97" s="14">
        <v>5.2858232576579898E-3</v>
      </c>
      <c r="S97" s="14">
        <v>6.0681516043226301E-3</v>
      </c>
      <c r="T97" s="14"/>
      <c r="U97" s="14">
        <v>8.9198958544578592E-3</v>
      </c>
      <c r="V97" s="14">
        <v>6.5796817935695603E-3</v>
      </c>
      <c r="W97" s="14"/>
      <c r="X97" s="14">
        <v>4.9225346907117397E-3</v>
      </c>
      <c r="Y97" s="14">
        <v>6.2310607815837804E-3</v>
      </c>
      <c r="Z97" s="14">
        <v>1.04016355366638E-2</v>
      </c>
      <c r="AA97" s="14"/>
      <c r="AB97" s="14">
        <v>2.35362377274241E-3</v>
      </c>
      <c r="AC97" s="14">
        <v>8.0005796340475999E-3</v>
      </c>
      <c r="AD97" s="14">
        <v>1.55151134345177E-2</v>
      </c>
      <c r="AE97" s="14"/>
      <c r="AF97" s="14">
        <v>0</v>
      </c>
      <c r="AG97" s="14">
        <v>8.8687395337931994E-3</v>
      </c>
      <c r="AH97" s="14">
        <v>5.6894131144155499E-3</v>
      </c>
      <c r="AI97" s="14"/>
      <c r="AJ97" s="14">
        <v>8.3339317150938202E-3</v>
      </c>
      <c r="AK97" s="14">
        <v>9.1150899156594301E-3</v>
      </c>
      <c r="AL97" s="14"/>
      <c r="AM97" s="14">
        <v>6.4236472771234902E-3</v>
      </c>
      <c r="AN97" s="14">
        <v>1.0813584175608799E-2</v>
      </c>
      <c r="AO97" s="14">
        <v>1.99266187650348E-2</v>
      </c>
      <c r="AP97" s="14">
        <v>0</v>
      </c>
      <c r="AQ97" s="14">
        <v>1.32719194774136E-2</v>
      </c>
      <c r="AR97" s="14">
        <v>7.3430011966030603E-3</v>
      </c>
      <c r="AS97" s="14">
        <v>0</v>
      </c>
      <c r="AT97" s="14">
        <v>0</v>
      </c>
      <c r="AU97" s="14">
        <v>1.2611009346449599E-2</v>
      </c>
      <c r="AV97" s="14"/>
      <c r="AW97" s="14">
        <v>6.7608441057927697E-3</v>
      </c>
      <c r="AX97" s="14">
        <v>0</v>
      </c>
      <c r="AY97" s="14">
        <v>3.9379929030659497E-2</v>
      </c>
      <c r="AZ97" s="14">
        <v>0</v>
      </c>
      <c r="BA97" s="14">
        <v>1.4125451657805699E-2</v>
      </c>
      <c r="BB97" s="14">
        <v>3.9387472230663304E-3</v>
      </c>
      <c r="BC97" s="14">
        <v>0</v>
      </c>
      <c r="BD97" s="14">
        <v>0</v>
      </c>
      <c r="BE97" s="14">
        <v>2.81674774538609E-2</v>
      </c>
      <c r="BF97" s="14">
        <v>4.2122946773241403E-2</v>
      </c>
      <c r="BG97" s="14"/>
      <c r="BH97" s="14">
        <v>7.9963562420252102E-3</v>
      </c>
      <c r="BI97" s="14">
        <v>5.7658608914317603E-3</v>
      </c>
    </row>
    <row r="98" spans="2:61" x14ac:dyDescent="0.35">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row>
    <row r="99" spans="2:61" x14ac:dyDescent="0.35">
      <c r="B99" s="6" t="s">
        <v>90</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row>
    <row r="100" spans="2:61" x14ac:dyDescent="0.35">
      <c r="B100" s="21" t="s">
        <v>81</v>
      </c>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row>
    <row r="101" spans="2:61" x14ac:dyDescent="0.35">
      <c r="B101" t="s">
        <v>70</v>
      </c>
      <c r="C101" s="14">
        <v>9.9893394363909996E-2</v>
      </c>
      <c r="D101" s="14">
        <v>7.7935278381390805E-2</v>
      </c>
      <c r="E101" s="14">
        <v>0.12141250637921901</v>
      </c>
      <c r="F101" s="14"/>
      <c r="G101" s="14">
        <v>8.1248147918072305E-2</v>
      </c>
      <c r="H101" s="14">
        <v>8.8963268007889701E-2</v>
      </c>
      <c r="I101" s="14">
        <v>8.7440571454566796E-2</v>
      </c>
      <c r="J101" s="14">
        <v>0.13142737823039799</v>
      </c>
      <c r="K101" s="14">
        <v>7.5801985564718399E-2</v>
      </c>
      <c r="L101" s="14">
        <v>0.12052573585323</v>
      </c>
      <c r="M101" s="14"/>
      <c r="N101" s="14">
        <v>8.2634776230411502E-2</v>
      </c>
      <c r="O101" s="14">
        <v>0.109621466386363</v>
      </c>
      <c r="P101" s="14"/>
      <c r="Q101" s="14">
        <v>5.7845703040380302E-2</v>
      </c>
      <c r="R101" s="14">
        <v>0.10614379870818</v>
      </c>
      <c r="S101" s="14">
        <v>0.16424760040463299</v>
      </c>
      <c r="T101" s="14"/>
      <c r="U101" s="14">
        <v>9.5807585667459505E-2</v>
      </c>
      <c r="V101" s="14">
        <v>0.117447368840546</v>
      </c>
      <c r="W101" s="14"/>
      <c r="X101" s="14">
        <v>0.11351546429899299</v>
      </c>
      <c r="Y101" s="14">
        <v>4.3165044082983703E-2</v>
      </c>
      <c r="Z101" s="14">
        <v>0.16922072732438101</v>
      </c>
      <c r="AA101" s="14"/>
      <c r="AB101" s="14">
        <v>5.57367434707364E-2</v>
      </c>
      <c r="AC101" s="14">
        <v>0.10179601175769</v>
      </c>
      <c r="AD101" s="14">
        <v>0.15313465456578201</v>
      </c>
      <c r="AE101" s="14"/>
      <c r="AF101" s="14">
        <v>8.2921660496243804E-2</v>
      </c>
      <c r="AG101" s="14">
        <v>9.4007694812537193E-2</v>
      </c>
      <c r="AH101" s="14">
        <v>0.130753724370055</v>
      </c>
      <c r="AI101" s="14"/>
      <c r="AJ101" s="14">
        <v>8.1185563075758194E-2</v>
      </c>
      <c r="AK101" s="14">
        <v>0.111900233291913</v>
      </c>
      <c r="AL101" s="14"/>
      <c r="AM101" s="14">
        <v>1.3808074705009599E-2</v>
      </c>
      <c r="AN101" s="14">
        <v>0.124296853933075</v>
      </c>
      <c r="AO101" s="14">
        <v>0</v>
      </c>
      <c r="AP101" s="14">
        <v>0.16447456844950201</v>
      </c>
      <c r="AQ101" s="14">
        <v>4.6318208491727499E-2</v>
      </c>
      <c r="AR101" s="14">
        <v>0.12849181209279301</v>
      </c>
      <c r="AS101" s="14">
        <v>2.40940796952708E-2</v>
      </c>
      <c r="AT101" s="14">
        <v>0.182916752040782</v>
      </c>
      <c r="AU101" s="14">
        <v>9.5495524270927806E-2</v>
      </c>
      <c r="AV101" s="14"/>
      <c r="AW101" s="14">
        <v>2.0852387565780499E-2</v>
      </c>
      <c r="AX101" s="14">
        <v>0.107280205393836</v>
      </c>
      <c r="AY101" s="14">
        <v>0</v>
      </c>
      <c r="AZ101" s="14">
        <v>0.126446282777222</v>
      </c>
      <c r="BA101" s="14">
        <v>5.0490306598598697E-2</v>
      </c>
      <c r="BB101" s="14">
        <v>0.14530063568809701</v>
      </c>
      <c r="BC101" s="14">
        <v>5.7040894101594498E-2</v>
      </c>
      <c r="BD101" s="14">
        <v>0.18273675571617201</v>
      </c>
      <c r="BE101" s="14">
        <v>8.4481061838234006E-2</v>
      </c>
      <c r="BF101" s="14">
        <v>0.16427293897547099</v>
      </c>
      <c r="BG101" s="14"/>
      <c r="BH101" s="14">
        <v>9.8509202292341905E-2</v>
      </c>
      <c r="BI101" s="14">
        <v>9.8669675702928006E-2</v>
      </c>
    </row>
    <row r="102" spans="2:61" x14ac:dyDescent="0.35">
      <c r="B102" t="s">
        <v>71</v>
      </c>
      <c r="C102" s="14">
        <v>0.10340878024424401</v>
      </c>
      <c r="D102" s="14">
        <v>9.4313203395901907E-2</v>
      </c>
      <c r="E102" s="14">
        <v>0.112685016331755</v>
      </c>
      <c r="F102" s="14"/>
      <c r="G102" s="14">
        <v>0.146985728632296</v>
      </c>
      <c r="H102" s="14">
        <v>7.6486783459666793E-2</v>
      </c>
      <c r="I102" s="14">
        <v>0.119641292714477</v>
      </c>
      <c r="J102" s="14">
        <v>0.127050770397901</v>
      </c>
      <c r="K102" s="14">
        <v>9.8535254318470794E-2</v>
      </c>
      <c r="L102" s="14">
        <v>6.6483565536508804E-2</v>
      </c>
      <c r="M102" s="14"/>
      <c r="N102" s="14">
        <v>0.105366411176334</v>
      </c>
      <c r="O102" s="14">
        <v>0.102305332995255</v>
      </c>
      <c r="P102" s="14"/>
      <c r="Q102" s="14">
        <v>8.5003635125815796E-2</v>
      </c>
      <c r="R102" s="14">
        <v>0.108613928235039</v>
      </c>
      <c r="S102" s="14">
        <v>0.13240217224888201</v>
      </c>
      <c r="T102" s="14"/>
      <c r="U102" s="14">
        <v>9.9665906906177104E-2</v>
      </c>
      <c r="V102" s="14">
        <v>0.119489391924078</v>
      </c>
      <c r="W102" s="14"/>
      <c r="X102" s="14">
        <v>6.2763383410677803E-2</v>
      </c>
      <c r="Y102" s="14">
        <v>7.7796134501740499E-2</v>
      </c>
      <c r="Z102" s="14">
        <v>0.14896536710292099</v>
      </c>
      <c r="AA102" s="14"/>
      <c r="AB102" s="14">
        <v>0.106724890007093</v>
      </c>
      <c r="AC102" s="14">
        <v>9.9482799051366394E-2</v>
      </c>
      <c r="AD102" s="14">
        <v>0.111723309232034</v>
      </c>
      <c r="AE102" s="14"/>
      <c r="AF102" s="14">
        <v>7.07385705280867E-2</v>
      </c>
      <c r="AG102" s="14">
        <v>0.106378577195323</v>
      </c>
      <c r="AH102" s="14">
        <v>0.117340552927076</v>
      </c>
      <c r="AI102" s="14"/>
      <c r="AJ102" s="14">
        <v>0.10518565610179</v>
      </c>
      <c r="AK102" s="14">
        <v>9.9970586564844394E-2</v>
      </c>
      <c r="AL102" s="14"/>
      <c r="AM102" s="14">
        <v>0.13641244297850599</v>
      </c>
      <c r="AN102" s="14">
        <v>4.4854299134784503E-2</v>
      </c>
      <c r="AO102" s="14">
        <v>6.6872105863138007E-2</v>
      </c>
      <c r="AP102" s="14">
        <v>9.1729145615620497E-2</v>
      </c>
      <c r="AQ102" s="14">
        <v>9.5386116600546703E-2</v>
      </c>
      <c r="AR102" s="14">
        <v>0.120623554215461</v>
      </c>
      <c r="AS102" s="14">
        <v>0.16312756616193699</v>
      </c>
      <c r="AT102" s="14">
        <v>0.150110732609885</v>
      </c>
      <c r="AU102" s="14">
        <v>0.106721049250461</v>
      </c>
      <c r="AV102" s="14"/>
      <c r="AW102" s="14">
        <v>0.11977671585465099</v>
      </c>
      <c r="AX102" s="14">
        <v>4.6872556248796098E-2</v>
      </c>
      <c r="AY102" s="14">
        <v>0.14911948887816701</v>
      </c>
      <c r="AZ102" s="14">
        <v>0.101895213716966</v>
      </c>
      <c r="BA102" s="14">
        <v>9.8978571079928399E-2</v>
      </c>
      <c r="BB102" s="14">
        <v>0.118266259120429</v>
      </c>
      <c r="BC102" s="14">
        <v>0.17612770275103601</v>
      </c>
      <c r="BD102" s="14">
        <v>0.108289517776544</v>
      </c>
      <c r="BE102" s="14">
        <v>2.81674774538609E-2</v>
      </c>
      <c r="BF102" s="14">
        <v>0.118315651320199</v>
      </c>
      <c r="BG102" s="14"/>
      <c r="BH102" s="14">
        <v>9.4163033642864297E-2</v>
      </c>
      <c r="BI102" s="14">
        <v>0.116008342260808</v>
      </c>
    </row>
    <row r="103" spans="2:61" x14ac:dyDescent="0.35">
      <c r="B103" t="s">
        <v>72</v>
      </c>
      <c r="C103" s="14">
        <v>0.12533756716479</v>
      </c>
      <c r="D103" s="14">
        <v>0.11840668620538</v>
      </c>
      <c r="E103" s="14">
        <v>0.13035601944325401</v>
      </c>
      <c r="F103" s="14"/>
      <c r="G103" s="14">
        <v>0.18821059895962</v>
      </c>
      <c r="H103" s="14">
        <v>0.13293052255687501</v>
      </c>
      <c r="I103" s="14">
        <v>0.13858775496862999</v>
      </c>
      <c r="J103" s="14">
        <v>8.8819124679373598E-2</v>
      </c>
      <c r="K103" s="14">
        <v>9.5062008296531997E-2</v>
      </c>
      <c r="L103" s="14">
        <v>0.126153630925952</v>
      </c>
      <c r="M103" s="14"/>
      <c r="N103" s="14">
        <v>0.12618610314112499</v>
      </c>
      <c r="O103" s="14">
        <v>0.124859277476266</v>
      </c>
      <c r="P103" s="14"/>
      <c r="Q103" s="14">
        <v>0.16437631977806599</v>
      </c>
      <c r="R103" s="14">
        <v>0.115307117928049</v>
      </c>
      <c r="S103" s="14">
        <v>0.102896297093178</v>
      </c>
      <c r="T103" s="14"/>
      <c r="U103" s="14">
        <v>0.13297306128245501</v>
      </c>
      <c r="V103" s="14">
        <v>9.2532979672861504E-2</v>
      </c>
      <c r="W103" s="14"/>
      <c r="X103" s="14">
        <v>0.12809334287895499</v>
      </c>
      <c r="Y103" s="14">
        <v>0.14954453517539701</v>
      </c>
      <c r="Z103" s="14">
        <v>0.100834694926205</v>
      </c>
      <c r="AA103" s="14"/>
      <c r="AB103" s="14">
        <v>0.12800987828379001</v>
      </c>
      <c r="AC103" s="14">
        <v>0.13216448939101499</v>
      </c>
      <c r="AD103" s="14">
        <v>0.109478020644659</v>
      </c>
      <c r="AE103" s="14"/>
      <c r="AF103" s="14">
        <v>0.17293675851215701</v>
      </c>
      <c r="AG103" s="14">
        <v>0.116420508905471</v>
      </c>
      <c r="AH103" s="14">
        <v>0.13075362890046299</v>
      </c>
      <c r="AI103" s="14"/>
      <c r="AJ103" s="14">
        <v>0.14626808134920299</v>
      </c>
      <c r="AK103" s="14">
        <v>0.113873440287086</v>
      </c>
      <c r="AL103" s="14"/>
      <c r="AM103" s="14">
        <v>0.100188074398809</v>
      </c>
      <c r="AN103" s="14">
        <v>0.15179608813196899</v>
      </c>
      <c r="AO103" s="14">
        <v>0.120527230227927</v>
      </c>
      <c r="AP103" s="14">
        <v>0.102334613789429</v>
      </c>
      <c r="AQ103" s="14">
        <v>0.13199963317014901</v>
      </c>
      <c r="AR103" s="14">
        <v>0.12640809492591801</v>
      </c>
      <c r="AS103" s="14">
        <v>0.158959945262487</v>
      </c>
      <c r="AT103" s="14">
        <v>0.103356116996009</v>
      </c>
      <c r="AU103" s="14">
        <v>0.142301774079342</v>
      </c>
      <c r="AV103" s="14"/>
      <c r="AW103" s="14">
        <v>0.11184727096896099</v>
      </c>
      <c r="AX103" s="14">
        <v>0.16566447443058299</v>
      </c>
      <c r="AY103" s="14">
        <v>9.9079780001641998E-2</v>
      </c>
      <c r="AZ103" s="14">
        <v>0.112358764031693</v>
      </c>
      <c r="BA103" s="14">
        <v>0.10042465571227301</v>
      </c>
      <c r="BB103" s="14">
        <v>0.12904421629128199</v>
      </c>
      <c r="BC103" s="14">
        <v>0.155686780226308</v>
      </c>
      <c r="BD103" s="14">
        <v>8.9102095024634398E-2</v>
      </c>
      <c r="BE103" s="14">
        <v>0.125001495714539</v>
      </c>
      <c r="BF103" s="14">
        <v>6.1261623053167499E-2</v>
      </c>
      <c r="BG103" s="14"/>
      <c r="BH103" s="14">
        <v>0.108502403103846</v>
      </c>
      <c r="BI103" s="14">
        <v>0.146974339348069</v>
      </c>
    </row>
    <row r="104" spans="2:61" x14ac:dyDescent="0.35">
      <c r="B104" t="s">
        <v>73</v>
      </c>
      <c r="C104" s="14">
        <v>0.17200770511504501</v>
      </c>
      <c r="D104" s="14">
        <v>0.16441538733285799</v>
      </c>
      <c r="E104" s="14">
        <v>0.180251592516285</v>
      </c>
      <c r="F104" s="14"/>
      <c r="G104" s="14">
        <v>0.220075363689302</v>
      </c>
      <c r="H104" s="14">
        <v>0.17443039825249901</v>
      </c>
      <c r="I104" s="14">
        <v>0.17179327271052</v>
      </c>
      <c r="J104" s="14">
        <v>0.15604527330404799</v>
      </c>
      <c r="K104" s="14">
        <v>0.183703810117052</v>
      </c>
      <c r="L104" s="14">
        <v>0.14896513175989101</v>
      </c>
      <c r="M104" s="14"/>
      <c r="N104" s="14">
        <v>0.173653597375654</v>
      </c>
      <c r="O104" s="14">
        <v>0.171079973918459</v>
      </c>
      <c r="P104" s="14"/>
      <c r="Q104" s="14">
        <v>0.19462438687271</v>
      </c>
      <c r="R104" s="14">
        <v>0.17495277661235101</v>
      </c>
      <c r="S104" s="14">
        <v>9.9065252478409499E-2</v>
      </c>
      <c r="T104" s="14"/>
      <c r="U104" s="14">
        <v>0.16398355394126901</v>
      </c>
      <c r="V104" s="14">
        <v>0.20648209081584601</v>
      </c>
      <c r="W104" s="14"/>
      <c r="X104" s="14">
        <v>0.1735259696899</v>
      </c>
      <c r="Y104" s="14">
        <v>0.16874470158364199</v>
      </c>
      <c r="Z104" s="14">
        <v>0.14013652994132</v>
      </c>
      <c r="AA104" s="14"/>
      <c r="AB104" s="14">
        <v>0.15799110456112</v>
      </c>
      <c r="AC104" s="14">
        <v>0.15233843796445801</v>
      </c>
      <c r="AD104" s="14">
        <v>0.189501375668406</v>
      </c>
      <c r="AE104" s="14"/>
      <c r="AF104" s="14">
        <v>0.13637361570885401</v>
      </c>
      <c r="AG104" s="14">
        <v>0.156693221861713</v>
      </c>
      <c r="AH104" s="14">
        <v>0.163045863552926</v>
      </c>
      <c r="AI104" s="14"/>
      <c r="AJ104" s="14">
        <v>0.18178625646211899</v>
      </c>
      <c r="AK104" s="14">
        <v>0.16940992052697901</v>
      </c>
      <c r="AL104" s="14"/>
      <c r="AM104" s="14">
        <v>0.18587197129008201</v>
      </c>
      <c r="AN104" s="14">
        <v>0.127116777797252</v>
      </c>
      <c r="AO104" s="14">
        <v>0.199091335413496</v>
      </c>
      <c r="AP104" s="14">
        <v>8.8840205546372203E-2</v>
      </c>
      <c r="AQ104" s="14">
        <v>0.15070015537325801</v>
      </c>
      <c r="AR104" s="14">
        <v>0.135051687516893</v>
      </c>
      <c r="AS104" s="14">
        <v>0.23549247977462101</v>
      </c>
      <c r="AT104" s="14">
        <v>0.104975379721922</v>
      </c>
      <c r="AU104" s="14">
        <v>0.31409996951068198</v>
      </c>
      <c r="AV104" s="14"/>
      <c r="AW104" s="14">
        <v>0.203498268065017</v>
      </c>
      <c r="AX104" s="14">
        <v>0.13425214427704599</v>
      </c>
      <c r="AY104" s="14">
        <v>0.194663852376039</v>
      </c>
      <c r="AZ104" s="14">
        <v>0.116840745029319</v>
      </c>
      <c r="BA104" s="14">
        <v>0.23012261239679299</v>
      </c>
      <c r="BB104" s="14">
        <v>0.12541100856256199</v>
      </c>
      <c r="BC104" s="14">
        <v>0.203717270518879</v>
      </c>
      <c r="BD104" s="14">
        <v>2.5467649182461902E-2</v>
      </c>
      <c r="BE104" s="14">
        <v>0.282712714007536</v>
      </c>
      <c r="BF104" s="14">
        <v>0.29675095118738798</v>
      </c>
      <c r="BG104" s="14"/>
      <c r="BH104" s="14">
        <v>0.17628955194639701</v>
      </c>
      <c r="BI104" s="14">
        <v>0.147146356828319</v>
      </c>
    </row>
    <row r="105" spans="2:61" x14ac:dyDescent="0.35">
      <c r="B105" t="s">
        <v>74</v>
      </c>
      <c r="C105" s="14">
        <v>0.210971440680391</v>
      </c>
      <c r="D105" s="14">
        <v>0.214918716617782</v>
      </c>
      <c r="E105" s="14">
        <v>0.206118868151421</v>
      </c>
      <c r="F105" s="14"/>
      <c r="G105" s="14">
        <v>0.13985567430353299</v>
      </c>
      <c r="H105" s="14">
        <v>0.23801135973722701</v>
      </c>
      <c r="I105" s="14">
        <v>0.22952835654732101</v>
      </c>
      <c r="J105" s="14">
        <v>0.23971472828582199</v>
      </c>
      <c r="K105" s="14">
        <v>0.25648972167202899</v>
      </c>
      <c r="L105" s="14">
        <v>0.15193847049345399</v>
      </c>
      <c r="M105" s="14"/>
      <c r="N105" s="14">
        <v>0.225713391112805</v>
      </c>
      <c r="O105" s="14">
        <v>0.20266192514162401</v>
      </c>
      <c r="P105" s="14"/>
      <c r="Q105" s="14">
        <v>0.19395055892727001</v>
      </c>
      <c r="R105" s="14">
        <v>0.20472793166822001</v>
      </c>
      <c r="S105" s="14">
        <v>0.21888492699866899</v>
      </c>
      <c r="T105" s="14"/>
      <c r="U105" s="14">
        <v>0.21423528223695301</v>
      </c>
      <c r="V105" s="14">
        <v>0.196948906676428</v>
      </c>
      <c r="W105" s="14"/>
      <c r="X105" s="14">
        <v>0.164951874878973</v>
      </c>
      <c r="Y105" s="14">
        <v>0.28277340483113</v>
      </c>
      <c r="Z105" s="14">
        <v>0.144715262402072</v>
      </c>
      <c r="AA105" s="14"/>
      <c r="AB105" s="14">
        <v>0.224959230743038</v>
      </c>
      <c r="AC105" s="14">
        <v>0.22554006042065</v>
      </c>
      <c r="AD105" s="14">
        <v>0.162187376322804</v>
      </c>
      <c r="AE105" s="14"/>
      <c r="AF105" s="14">
        <v>0.27516454879062902</v>
      </c>
      <c r="AG105" s="14">
        <v>0.22095168604073001</v>
      </c>
      <c r="AH105" s="14">
        <v>0.17889930053373199</v>
      </c>
      <c r="AI105" s="14"/>
      <c r="AJ105" s="14">
        <v>0.217120694882389</v>
      </c>
      <c r="AK105" s="14">
        <v>0.21020025130779699</v>
      </c>
      <c r="AL105" s="14"/>
      <c r="AM105" s="14">
        <v>0.26600672856681501</v>
      </c>
      <c r="AN105" s="14">
        <v>0.22873589438463801</v>
      </c>
      <c r="AO105" s="14">
        <v>0.25857280218114298</v>
      </c>
      <c r="AP105" s="14">
        <v>0.16401607988384201</v>
      </c>
      <c r="AQ105" s="14">
        <v>0.170249239616971</v>
      </c>
      <c r="AR105" s="14">
        <v>0.18980470754703499</v>
      </c>
      <c r="AS105" s="14">
        <v>0.16637959739966901</v>
      </c>
      <c r="AT105" s="14">
        <v>0.36567346767034598</v>
      </c>
      <c r="AU105" s="14">
        <v>0.167208106938044</v>
      </c>
      <c r="AV105" s="14"/>
      <c r="AW105" s="14">
        <v>0.233826278357402</v>
      </c>
      <c r="AX105" s="14">
        <v>0.24826225215773001</v>
      </c>
      <c r="AY105" s="14">
        <v>0.27591294434525698</v>
      </c>
      <c r="AZ105" s="14">
        <v>0.169521778803431</v>
      </c>
      <c r="BA105" s="14">
        <v>0.141927679974718</v>
      </c>
      <c r="BB105" s="14">
        <v>0.211147239884449</v>
      </c>
      <c r="BC105" s="14">
        <v>0.153888555139408</v>
      </c>
      <c r="BD105" s="14">
        <v>0.35443531238239001</v>
      </c>
      <c r="BE105" s="14">
        <v>0.230457713698211</v>
      </c>
      <c r="BF105" s="14">
        <v>0.13451720973398401</v>
      </c>
      <c r="BG105" s="14"/>
      <c r="BH105" s="14">
        <v>0.195625808032096</v>
      </c>
      <c r="BI105" s="14">
        <v>0.22746233912923999</v>
      </c>
    </row>
    <row r="106" spans="2:61" x14ac:dyDescent="0.35">
      <c r="B106" t="s">
        <v>75</v>
      </c>
      <c r="C106" s="14">
        <v>0.17392093326109001</v>
      </c>
      <c r="D106" s="14">
        <v>0.20247867315463899</v>
      </c>
      <c r="E106" s="14">
        <v>0.14650992094526499</v>
      </c>
      <c r="F106" s="14"/>
      <c r="G106" s="14">
        <v>0.156236766549818</v>
      </c>
      <c r="H106" s="14">
        <v>0.14929525408583399</v>
      </c>
      <c r="I106" s="14">
        <v>0.138374304739942</v>
      </c>
      <c r="J106" s="14">
        <v>0.143177707470936</v>
      </c>
      <c r="K106" s="14">
        <v>0.177587201078586</v>
      </c>
      <c r="L106" s="14">
        <v>0.263417466492534</v>
      </c>
      <c r="M106" s="14"/>
      <c r="N106" s="14">
        <v>0.17426788583019601</v>
      </c>
      <c r="O106" s="14">
        <v>0.17372536838129901</v>
      </c>
      <c r="P106" s="14"/>
      <c r="Q106" s="14">
        <v>0.19220442403253499</v>
      </c>
      <c r="R106" s="14">
        <v>0.184078301176998</v>
      </c>
      <c r="S106" s="14">
        <v>0.13651930136549101</v>
      </c>
      <c r="T106" s="14"/>
      <c r="U106" s="14">
        <v>0.17388742553664399</v>
      </c>
      <c r="V106" s="14">
        <v>0.17406489343724901</v>
      </c>
      <c r="W106" s="14"/>
      <c r="X106" s="14">
        <v>0.23976100526604199</v>
      </c>
      <c r="Y106" s="14">
        <v>0.18310429993243801</v>
      </c>
      <c r="Z106" s="14">
        <v>0.15301118176749201</v>
      </c>
      <c r="AA106" s="14"/>
      <c r="AB106" s="14">
        <v>0.22159763793710599</v>
      </c>
      <c r="AC106" s="14">
        <v>0.17989141355364299</v>
      </c>
      <c r="AD106" s="14">
        <v>0.112335530641089</v>
      </c>
      <c r="AE106" s="14"/>
      <c r="AF106" s="14">
        <v>0.19025860810872899</v>
      </c>
      <c r="AG106" s="14">
        <v>0.18214921452162999</v>
      </c>
      <c r="AH106" s="14">
        <v>0.16310075044226199</v>
      </c>
      <c r="AI106" s="14"/>
      <c r="AJ106" s="14">
        <v>0.179605206506459</v>
      </c>
      <c r="AK106" s="14">
        <v>0.177546436009905</v>
      </c>
      <c r="AL106" s="14"/>
      <c r="AM106" s="14">
        <v>0.16924987995999399</v>
      </c>
      <c r="AN106" s="14">
        <v>0.239703701114513</v>
      </c>
      <c r="AO106" s="14">
        <v>0.24136885405793401</v>
      </c>
      <c r="AP106" s="14">
        <v>0.21081420353765301</v>
      </c>
      <c r="AQ106" s="14">
        <v>0.33356086867537998</v>
      </c>
      <c r="AR106" s="14">
        <v>0.16361916901685</v>
      </c>
      <c r="AS106" s="14">
        <v>0.15017335709351401</v>
      </c>
      <c r="AT106" s="14">
        <v>7.7779891645475094E-2</v>
      </c>
      <c r="AU106" s="14">
        <v>8.1440115024279697E-2</v>
      </c>
      <c r="AV106" s="14"/>
      <c r="AW106" s="14">
        <v>0.20641958876003</v>
      </c>
      <c r="AX106" s="14">
        <v>0.20885908323692501</v>
      </c>
      <c r="AY106" s="14">
        <v>0.17527272034331401</v>
      </c>
      <c r="AZ106" s="14">
        <v>0.21219906704800001</v>
      </c>
      <c r="BA106" s="14">
        <v>0.313347040096075</v>
      </c>
      <c r="BB106" s="14">
        <v>0.14751036554535299</v>
      </c>
      <c r="BC106" s="14">
        <v>0.18385288786430601</v>
      </c>
      <c r="BD106" s="14">
        <v>0.17946655291976499</v>
      </c>
      <c r="BE106" s="14">
        <v>0.12624310265135</v>
      </c>
      <c r="BF106" s="14">
        <v>5.1738851309300803E-2</v>
      </c>
      <c r="BG106" s="14"/>
      <c r="BH106" s="14">
        <v>0.192537151967239</v>
      </c>
      <c r="BI106" s="14">
        <v>0.17345447324992599</v>
      </c>
    </row>
    <row r="107" spans="2:61" x14ac:dyDescent="0.35">
      <c r="B107" t="s">
        <v>76</v>
      </c>
      <c r="C107" s="14">
        <v>0.101182861479319</v>
      </c>
      <c r="D107" s="14">
        <v>0.11945322115196599</v>
      </c>
      <c r="E107" s="14">
        <v>8.4354820476884806E-2</v>
      </c>
      <c r="F107" s="14"/>
      <c r="G107" s="14">
        <v>5.0707581394943101E-2</v>
      </c>
      <c r="H107" s="14">
        <v>0.114556190692038</v>
      </c>
      <c r="I107" s="14">
        <v>0.104870160082961</v>
      </c>
      <c r="J107" s="14">
        <v>0.113765017631522</v>
      </c>
      <c r="K107" s="14">
        <v>0.100191813670859</v>
      </c>
      <c r="L107" s="14">
        <v>0.10480288182299601</v>
      </c>
      <c r="M107" s="14"/>
      <c r="N107" s="14">
        <v>0.101164801488292</v>
      </c>
      <c r="O107" s="14">
        <v>0.101193041256869</v>
      </c>
      <c r="P107" s="14"/>
      <c r="Q107" s="14">
        <v>9.7577309233046694E-2</v>
      </c>
      <c r="R107" s="14">
        <v>9.5305025725372097E-2</v>
      </c>
      <c r="S107" s="14">
        <v>0.12720531185619299</v>
      </c>
      <c r="T107" s="14"/>
      <c r="U107" s="14">
        <v>0.10615007768950201</v>
      </c>
      <c r="V107" s="14">
        <v>7.9842071185037999E-2</v>
      </c>
      <c r="W107" s="14"/>
      <c r="X107" s="14">
        <v>9.38487138709828E-2</v>
      </c>
      <c r="Y107" s="14">
        <v>8.81968286975435E-2</v>
      </c>
      <c r="Z107" s="14">
        <v>0.13198342399541901</v>
      </c>
      <c r="AA107" s="14"/>
      <c r="AB107" s="14">
        <v>9.4386691027670694E-2</v>
      </c>
      <c r="AC107" s="14">
        <v>9.76440874353732E-2</v>
      </c>
      <c r="AD107" s="14">
        <v>0.14716622660369499</v>
      </c>
      <c r="AE107" s="14"/>
      <c r="AF107" s="14">
        <v>6.4981583208426494E-2</v>
      </c>
      <c r="AG107" s="14">
        <v>0.109785696400184</v>
      </c>
      <c r="AH107" s="14">
        <v>0.109794456638531</v>
      </c>
      <c r="AI107" s="14"/>
      <c r="AJ107" s="14">
        <v>8.4158459566535795E-2</v>
      </c>
      <c r="AK107" s="14">
        <v>0.105876456949052</v>
      </c>
      <c r="AL107" s="14"/>
      <c r="AM107" s="14">
        <v>0.11917651793494299</v>
      </c>
      <c r="AN107" s="14">
        <v>6.3616314870062002E-2</v>
      </c>
      <c r="AO107" s="14">
        <v>0.113567672256361</v>
      </c>
      <c r="AP107" s="14">
        <v>0.177791183177581</v>
      </c>
      <c r="AQ107" s="14">
        <v>7.1785778071967704E-2</v>
      </c>
      <c r="AR107" s="14">
        <v>0.124909881594476</v>
      </c>
      <c r="AS107" s="14">
        <v>7.8060300610378497E-2</v>
      </c>
      <c r="AT107" s="14">
        <v>1.51876593155807E-2</v>
      </c>
      <c r="AU107" s="14">
        <v>8.1614741113095607E-2</v>
      </c>
      <c r="AV107" s="14"/>
      <c r="AW107" s="14">
        <v>9.4005713531521706E-2</v>
      </c>
      <c r="AX107" s="14">
        <v>6.5632917512487898E-2</v>
      </c>
      <c r="AY107" s="14">
        <v>7.9164570595292305E-2</v>
      </c>
      <c r="AZ107" s="14">
        <v>0.16073814859336899</v>
      </c>
      <c r="BA107" s="14">
        <v>6.4709134141614305E-2</v>
      </c>
      <c r="BB107" s="14">
        <v>0.119155442567646</v>
      </c>
      <c r="BC107" s="14">
        <v>6.9685909398468596E-2</v>
      </c>
      <c r="BD107" s="14">
        <v>6.0502116998031999E-2</v>
      </c>
      <c r="BE107" s="14">
        <v>9.2584581345459993E-2</v>
      </c>
      <c r="BF107" s="14">
        <v>0.16018580685713099</v>
      </c>
      <c r="BG107" s="14"/>
      <c r="BH107" s="14">
        <v>0.115678313391128</v>
      </c>
      <c r="BI107" s="14">
        <v>8.8633108543508296E-2</v>
      </c>
    </row>
    <row r="108" spans="2:61" x14ac:dyDescent="0.35">
      <c r="B108" t="s">
        <v>77</v>
      </c>
      <c r="C108" s="14">
        <v>1.3277317691211101E-2</v>
      </c>
      <c r="D108" s="14">
        <v>8.07883376008252E-3</v>
      </c>
      <c r="E108" s="14">
        <v>1.8311255755917001E-2</v>
      </c>
      <c r="F108" s="14"/>
      <c r="G108" s="14">
        <v>1.6680138552415399E-2</v>
      </c>
      <c r="H108" s="14">
        <v>2.5326223207969401E-2</v>
      </c>
      <c r="I108" s="14">
        <v>9.76428678158291E-3</v>
      </c>
      <c r="J108" s="14">
        <v>0</v>
      </c>
      <c r="K108" s="14">
        <v>1.2628205281752399E-2</v>
      </c>
      <c r="L108" s="14">
        <v>1.77131171154341E-2</v>
      </c>
      <c r="M108" s="14"/>
      <c r="N108" s="14">
        <v>1.10130336451812E-2</v>
      </c>
      <c r="O108" s="14">
        <v>1.45536144438645E-2</v>
      </c>
      <c r="P108" s="14"/>
      <c r="Q108" s="14">
        <v>1.4417662990177001E-2</v>
      </c>
      <c r="R108" s="14">
        <v>1.0871119945790099E-2</v>
      </c>
      <c r="S108" s="14">
        <v>1.8779137554543902E-2</v>
      </c>
      <c r="T108" s="14"/>
      <c r="U108" s="14">
        <v>1.32971067395397E-2</v>
      </c>
      <c r="V108" s="14">
        <v>1.3192297447953199E-2</v>
      </c>
      <c r="W108" s="14"/>
      <c r="X108" s="14">
        <v>2.3540245705476099E-2</v>
      </c>
      <c r="Y108" s="14">
        <v>6.6750511951261396E-3</v>
      </c>
      <c r="Z108" s="14">
        <v>1.11328125401904E-2</v>
      </c>
      <c r="AA108" s="14"/>
      <c r="AB108" s="14">
        <v>1.05938239694455E-2</v>
      </c>
      <c r="AC108" s="14">
        <v>1.1142700425804E-2</v>
      </c>
      <c r="AD108" s="14">
        <v>1.4473506321530299E-2</v>
      </c>
      <c r="AE108" s="14"/>
      <c r="AF108" s="14">
        <v>6.6246546468742996E-3</v>
      </c>
      <c r="AG108" s="14">
        <v>1.36134002624115E-2</v>
      </c>
      <c r="AH108" s="14">
        <v>6.3117226349546996E-3</v>
      </c>
      <c r="AI108" s="14"/>
      <c r="AJ108" s="14">
        <v>4.6900820557464898E-3</v>
      </c>
      <c r="AK108" s="14">
        <v>1.1222675062424E-2</v>
      </c>
      <c r="AL108" s="14"/>
      <c r="AM108" s="14">
        <v>9.2863101658417092E-3</v>
      </c>
      <c r="AN108" s="14">
        <v>1.98800706337059E-2</v>
      </c>
      <c r="AO108" s="14">
        <v>0</v>
      </c>
      <c r="AP108" s="14">
        <v>0</v>
      </c>
      <c r="AQ108" s="14">
        <v>0</v>
      </c>
      <c r="AR108" s="14">
        <v>1.10910930905749E-2</v>
      </c>
      <c r="AS108" s="14">
        <v>2.37126740021225E-2</v>
      </c>
      <c r="AT108" s="14">
        <v>0</v>
      </c>
      <c r="AU108" s="14">
        <v>1.11187198131678E-2</v>
      </c>
      <c r="AV108" s="14"/>
      <c r="AW108" s="14">
        <v>9.7737768966369501E-3</v>
      </c>
      <c r="AX108" s="14">
        <v>2.31763667425967E-2</v>
      </c>
      <c r="AY108" s="14">
        <v>2.6786643460288501E-2</v>
      </c>
      <c r="AZ108" s="14">
        <v>0</v>
      </c>
      <c r="BA108" s="14">
        <v>0</v>
      </c>
      <c r="BB108" s="14">
        <v>4.1648323401824198E-3</v>
      </c>
      <c r="BC108" s="14">
        <v>0</v>
      </c>
      <c r="BD108" s="14">
        <v>0</v>
      </c>
      <c r="BE108" s="14">
        <v>3.0351853290809E-2</v>
      </c>
      <c r="BF108" s="14">
        <v>1.29569675633591E-2</v>
      </c>
      <c r="BG108" s="14"/>
      <c r="BH108" s="14">
        <v>1.8694535624087801E-2</v>
      </c>
      <c r="BI108" s="14">
        <v>1.65136493720175E-3</v>
      </c>
    </row>
    <row r="109" spans="2:61" x14ac:dyDescent="0.35">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row>
    <row r="110" spans="2:61" x14ac:dyDescent="0.35">
      <c r="B110" s="6" t="s">
        <v>91</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row>
    <row r="111" spans="2:61" x14ac:dyDescent="0.35">
      <c r="B111" s="21" t="s">
        <v>81</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row>
    <row r="112" spans="2:61" x14ac:dyDescent="0.35">
      <c r="B112" t="s">
        <v>70</v>
      </c>
      <c r="C112" s="14">
        <v>0.12223976688596699</v>
      </c>
      <c r="D112" s="14">
        <v>0.12206360132381899</v>
      </c>
      <c r="E112" s="14">
        <v>0.12312209346796101</v>
      </c>
      <c r="F112" s="14"/>
      <c r="G112" s="14">
        <v>7.7648301623560304E-2</v>
      </c>
      <c r="H112" s="14">
        <v>0.13386106781297399</v>
      </c>
      <c r="I112" s="14">
        <v>0.14880128373852</v>
      </c>
      <c r="J112" s="14">
        <v>0.186557669397693</v>
      </c>
      <c r="K112" s="14">
        <v>0.11101857197103</v>
      </c>
      <c r="L112" s="14">
        <v>6.2245687634228601E-2</v>
      </c>
      <c r="M112" s="14"/>
      <c r="N112" s="14">
        <v>9.2792788021571093E-2</v>
      </c>
      <c r="O112" s="14">
        <v>0.13883798633903499</v>
      </c>
      <c r="P112" s="14"/>
      <c r="Q112" s="14">
        <v>6.9620405892875201E-2</v>
      </c>
      <c r="R112" s="14">
        <v>0.142838633675336</v>
      </c>
      <c r="S112" s="14">
        <v>0.16308962260694801</v>
      </c>
      <c r="T112" s="14"/>
      <c r="U112" s="14">
        <v>0.10882945846934899</v>
      </c>
      <c r="V112" s="14">
        <v>0.17985485098758899</v>
      </c>
      <c r="W112" s="14"/>
      <c r="X112" s="14">
        <v>0</v>
      </c>
      <c r="Y112" s="14">
        <v>4.25315947598413E-2</v>
      </c>
      <c r="Z112" s="14">
        <v>0.27420031686118601</v>
      </c>
      <c r="AA112" s="14"/>
      <c r="AB112" s="14">
        <v>8.1077084905013697E-2</v>
      </c>
      <c r="AC112" s="14">
        <v>8.4069310016321994E-2</v>
      </c>
      <c r="AD112" s="14">
        <v>0.29183123338209799</v>
      </c>
      <c r="AE112" s="14"/>
      <c r="AF112" s="14">
        <v>5.6010397467066701E-2</v>
      </c>
      <c r="AG112" s="14">
        <v>9.6533170538933705E-2</v>
      </c>
      <c r="AH112" s="14">
        <v>0.20638818458986</v>
      </c>
      <c r="AI112" s="14"/>
      <c r="AJ112" s="14">
        <v>9.7710328184347203E-2</v>
      </c>
      <c r="AK112" s="14">
        <v>0.12616693775969401</v>
      </c>
      <c r="AL112" s="14"/>
      <c r="AM112" s="14">
        <v>2.7087346001619599E-2</v>
      </c>
      <c r="AN112" s="14">
        <v>4.9331213359002798E-2</v>
      </c>
      <c r="AO112" s="14">
        <v>5.0995760478321099E-2</v>
      </c>
      <c r="AP112" s="14">
        <v>0.22060421521134499</v>
      </c>
      <c r="AQ112" s="14">
        <v>4.9185086905375201E-2</v>
      </c>
      <c r="AR112" s="14">
        <v>0.118089425209587</v>
      </c>
      <c r="AS112" s="14">
        <v>7.1608052047720194E-2</v>
      </c>
      <c r="AT112" s="14">
        <v>0.355321826971502</v>
      </c>
      <c r="AU112" s="14">
        <v>0.221930087679514</v>
      </c>
      <c r="AV112" s="14"/>
      <c r="AW112" s="14">
        <v>3.68751283133242E-2</v>
      </c>
      <c r="AX112" s="14">
        <v>2.9662167115867302E-2</v>
      </c>
      <c r="AY112" s="14">
        <v>6.3781429314865704E-2</v>
      </c>
      <c r="AZ112" s="14">
        <v>0.157827218245259</v>
      </c>
      <c r="BA112" s="14">
        <v>3.10353118523733E-2</v>
      </c>
      <c r="BB112" s="14">
        <v>0.109109664255475</v>
      </c>
      <c r="BC112" s="14">
        <v>0.103119924628299</v>
      </c>
      <c r="BD112" s="14">
        <v>0.376126502989857</v>
      </c>
      <c r="BE112" s="14">
        <v>2.88743253463178E-2</v>
      </c>
      <c r="BF112" s="14">
        <v>0.454558305582347</v>
      </c>
      <c r="BG112" s="14"/>
      <c r="BH112" s="14">
        <v>0.145543790416408</v>
      </c>
      <c r="BI112" s="14">
        <v>8.3257698406061897E-2</v>
      </c>
    </row>
    <row r="113" spans="2:61" x14ac:dyDescent="0.35">
      <c r="B113" t="s">
        <v>71</v>
      </c>
      <c r="C113" s="14">
        <v>0.10475530504186099</v>
      </c>
      <c r="D113" s="14">
        <v>8.9134426942126796E-2</v>
      </c>
      <c r="E113" s="14">
        <v>0.11793870405883</v>
      </c>
      <c r="F113" s="14"/>
      <c r="G113" s="14">
        <v>0.11019888573341299</v>
      </c>
      <c r="H113" s="14">
        <v>9.3186017570693294E-2</v>
      </c>
      <c r="I113" s="14">
        <v>0.15011168749031001</v>
      </c>
      <c r="J113" s="14">
        <v>0.124328261024116</v>
      </c>
      <c r="K113" s="14">
        <v>0.10591884871860099</v>
      </c>
      <c r="L113" s="14">
        <v>4.78774237090306E-2</v>
      </c>
      <c r="M113" s="14"/>
      <c r="N113" s="14">
        <v>0.102097983615074</v>
      </c>
      <c r="O113" s="14">
        <v>0.106253143051059</v>
      </c>
      <c r="P113" s="14"/>
      <c r="Q113" s="14">
        <v>0.107469871798743</v>
      </c>
      <c r="R113" s="14">
        <v>0.11770934271312999</v>
      </c>
      <c r="S113" s="14">
        <v>5.4965847027288399E-2</v>
      </c>
      <c r="T113" s="14"/>
      <c r="U113" s="14">
        <v>0.10462317197241</v>
      </c>
      <c r="V113" s="14">
        <v>0.105322992053414</v>
      </c>
      <c r="W113" s="14"/>
      <c r="X113" s="14">
        <v>2.8362117130247701E-2</v>
      </c>
      <c r="Y113" s="14">
        <v>9.0832506178851705E-2</v>
      </c>
      <c r="Z113" s="14">
        <v>0.16103902506152901</v>
      </c>
      <c r="AA113" s="14"/>
      <c r="AB113" s="14">
        <v>6.3386668674306104E-2</v>
      </c>
      <c r="AC113" s="14">
        <v>0.12689257738540999</v>
      </c>
      <c r="AD113" s="14">
        <v>0.117254629146853</v>
      </c>
      <c r="AE113" s="14"/>
      <c r="AF113" s="14">
        <v>5.3176352490998897E-2</v>
      </c>
      <c r="AG113" s="14">
        <v>8.0817858652729793E-2</v>
      </c>
      <c r="AH113" s="14">
        <v>0.159108790967258</v>
      </c>
      <c r="AI113" s="14"/>
      <c r="AJ113" s="14">
        <v>0.10030849726077801</v>
      </c>
      <c r="AK113" s="14">
        <v>0.110802353760032</v>
      </c>
      <c r="AL113" s="14"/>
      <c r="AM113" s="14">
        <v>6.5701612070023493E-2</v>
      </c>
      <c r="AN113" s="14">
        <v>5.5016038127613999E-2</v>
      </c>
      <c r="AO113" s="14">
        <v>0.145627629229338</v>
      </c>
      <c r="AP113" s="14">
        <v>8.2612462035868001E-2</v>
      </c>
      <c r="AQ113" s="14">
        <v>8.0576374163744496E-2</v>
      </c>
      <c r="AR113" s="14">
        <v>0.138564876362746</v>
      </c>
      <c r="AS113" s="14">
        <v>0.136852545080064</v>
      </c>
      <c r="AT113" s="14">
        <v>0.12625882701198801</v>
      </c>
      <c r="AU113" s="14">
        <v>0.14516739275329901</v>
      </c>
      <c r="AV113" s="14"/>
      <c r="AW113" s="14">
        <v>6.2895173110544503E-2</v>
      </c>
      <c r="AX113" s="14">
        <v>2.5004771660043099E-2</v>
      </c>
      <c r="AY113" s="14">
        <v>0.104884173521509</v>
      </c>
      <c r="AZ113" s="14">
        <v>0.13676772577152099</v>
      </c>
      <c r="BA113" s="14">
        <v>7.6676978892932901E-2</v>
      </c>
      <c r="BB113" s="14">
        <v>0.106946423412631</v>
      </c>
      <c r="BC113" s="14">
        <v>0.20653625523112501</v>
      </c>
      <c r="BD113" s="14">
        <v>0.129886410029043</v>
      </c>
      <c r="BE113" s="14">
        <v>5.10561794370121E-2</v>
      </c>
      <c r="BF113" s="14">
        <v>0.16125593056746501</v>
      </c>
      <c r="BG113" s="14"/>
      <c r="BH113" s="14">
        <v>0.108907144181074</v>
      </c>
      <c r="BI113" s="14">
        <v>0.104810686575194</v>
      </c>
    </row>
    <row r="114" spans="2:61" x14ac:dyDescent="0.35">
      <c r="B114" t="s">
        <v>72</v>
      </c>
      <c r="C114" s="14">
        <v>0.10205070855081499</v>
      </c>
      <c r="D114" s="14">
        <v>0.109929918792809</v>
      </c>
      <c r="E114" s="14">
        <v>9.51348832221625E-2</v>
      </c>
      <c r="F114" s="14"/>
      <c r="G114" s="14">
        <v>0.16439575216935401</v>
      </c>
      <c r="H114" s="14">
        <v>0.11756858486541</v>
      </c>
      <c r="I114" s="14">
        <v>0.12798676838053499</v>
      </c>
      <c r="J114" s="14">
        <v>0.10618250170622399</v>
      </c>
      <c r="K114" s="14">
        <v>7.1885222131461493E-2</v>
      </c>
      <c r="L114" s="14">
        <v>4.7577624602761097E-2</v>
      </c>
      <c r="M114" s="14"/>
      <c r="N114" s="14">
        <v>0.100774288990312</v>
      </c>
      <c r="O114" s="14">
        <v>0.102770181067061</v>
      </c>
      <c r="P114" s="14"/>
      <c r="Q114" s="14">
        <v>9.7662043757871395E-2</v>
      </c>
      <c r="R114" s="14">
        <v>0.102996181039728</v>
      </c>
      <c r="S114" s="14">
        <v>0.10159555790797099</v>
      </c>
      <c r="T114" s="14"/>
      <c r="U114" s="14">
        <v>0.10210231641130101</v>
      </c>
      <c r="V114" s="14">
        <v>0.10182898425261901</v>
      </c>
      <c r="W114" s="14"/>
      <c r="X114" s="14">
        <v>4.9206411846983503E-2</v>
      </c>
      <c r="Y114" s="14">
        <v>0.11670722879605901</v>
      </c>
      <c r="Z114" s="14">
        <v>9.9828375265327507E-2</v>
      </c>
      <c r="AA114" s="14"/>
      <c r="AB114" s="14">
        <v>7.3224589712976504E-2</v>
      </c>
      <c r="AC114" s="14">
        <v>0.118963553558543</v>
      </c>
      <c r="AD114" s="14">
        <v>0.108538790964968</v>
      </c>
      <c r="AE114" s="14"/>
      <c r="AF114" s="14">
        <v>0.117385329477979</v>
      </c>
      <c r="AG114" s="14">
        <v>9.43200912043861E-2</v>
      </c>
      <c r="AH114" s="14">
        <v>0.111846528213395</v>
      </c>
      <c r="AI114" s="14"/>
      <c r="AJ114" s="14">
        <v>0.105051904365801</v>
      </c>
      <c r="AK114" s="14">
        <v>0.100818610224075</v>
      </c>
      <c r="AL114" s="14"/>
      <c r="AM114" s="14">
        <v>6.5998379308506105E-2</v>
      </c>
      <c r="AN114" s="14">
        <v>9.03861598521217E-2</v>
      </c>
      <c r="AO114" s="14">
        <v>5.5500518008146503E-2</v>
      </c>
      <c r="AP114" s="14">
        <v>0.180974938544988</v>
      </c>
      <c r="AQ114" s="14">
        <v>0.10454353156856699</v>
      </c>
      <c r="AR114" s="14">
        <v>9.2460855171587294E-2</v>
      </c>
      <c r="AS114" s="14">
        <v>8.9469684115765197E-2</v>
      </c>
      <c r="AT114" s="14">
        <v>0</v>
      </c>
      <c r="AU114" s="14">
        <v>0.16426695417277601</v>
      </c>
      <c r="AV114" s="14"/>
      <c r="AW114" s="14">
        <v>5.1595677939080001E-2</v>
      </c>
      <c r="AX114" s="14">
        <v>9.7540145034921893E-2</v>
      </c>
      <c r="AY114" s="14">
        <v>0.149523413160048</v>
      </c>
      <c r="AZ114" s="14">
        <v>0.18122958505015799</v>
      </c>
      <c r="BA114" s="14">
        <v>8.0579021530557696E-2</v>
      </c>
      <c r="BB114" s="14">
        <v>8.7389325004232299E-2</v>
      </c>
      <c r="BC114" s="14">
        <v>7.0400415769655597E-2</v>
      </c>
      <c r="BD114" s="14">
        <v>4.3075967005205003E-2</v>
      </c>
      <c r="BE114" s="14">
        <v>7.4836609317603303E-2</v>
      </c>
      <c r="BF114" s="14">
        <v>7.1896791965204904E-2</v>
      </c>
      <c r="BG114" s="14"/>
      <c r="BH114" s="14">
        <v>0.1084971999664</v>
      </c>
      <c r="BI114" s="14">
        <v>9.8865434141914593E-2</v>
      </c>
    </row>
    <row r="115" spans="2:61" x14ac:dyDescent="0.35">
      <c r="B115" t="s">
        <v>73</v>
      </c>
      <c r="C115" s="14">
        <v>0.20917239532777401</v>
      </c>
      <c r="D115" s="14">
        <v>0.192713046918595</v>
      </c>
      <c r="E115" s="14">
        <v>0.226087488925824</v>
      </c>
      <c r="F115" s="14"/>
      <c r="G115" s="14">
        <v>0.235095011092711</v>
      </c>
      <c r="H115" s="14">
        <v>0.209999335670359</v>
      </c>
      <c r="I115" s="14">
        <v>0.20893735205146</v>
      </c>
      <c r="J115" s="14">
        <v>0.19706002944613901</v>
      </c>
      <c r="K115" s="14">
        <v>0.18447742792401001</v>
      </c>
      <c r="L115" s="14">
        <v>0.22325396906882899</v>
      </c>
      <c r="M115" s="14"/>
      <c r="N115" s="14">
        <v>0.17992939256664001</v>
      </c>
      <c r="O115" s="14">
        <v>0.22565564067294699</v>
      </c>
      <c r="P115" s="14"/>
      <c r="Q115" s="14">
        <v>0.191238038096679</v>
      </c>
      <c r="R115" s="14">
        <v>0.24194714262834299</v>
      </c>
      <c r="S115" s="14">
        <v>0.115287046938466</v>
      </c>
      <c r="T115" s="14"/>
      <c r="U115" s="14">
        <v>0.205027722472548</v>
      </c>
      <c r="V115" s="14">
        <v>0.226979269540421</v>
      </c>
      <c r="W115" s="14"/>
      <c r="X115" s="14">
        <v>0.15717165908632899</v>
      </c>
      <c r="Y115" s="14">
        <v>0.24120528330357099</v>
      </c>
      <c r="Z115" s="14">
        <v>0.145086052285511</v>
      </c>
      <c r="AA115" s="14"/>
      <c r="AB115" s="14">
        <v>0.199344701785902</v>
      </c>
      <c r="AC115" s="14">
        <v>0.20240101812063499</v>
      </c>
      <c r="AD115" s="14">
        <v>0.165439700572487</v>
      </c>
      <c r="AE115" s="14"/>
      <c r="AF115" s="14">
        <v>0.163244040532806</v>
      </c>
      <c r="AG115" s="14">
        <v>0.20438808179102899</v>
      </c>
      <c r="AH115" s="14">
        <v>0.16703732492939299</v>
      </c>
      <c r="AI115" s="14"/>
      <c r="AJ115" s="14">
        <v>0.198473743202671</v>
      </c>
      <c r="AK115" s="14">
        <v>0.21307687055135599</v>
      </c>
      <c r="AL115" s="14"/>
      <c r="AM115" s="14">
        <v>0.20358240919703899</v>
      </c>
      <c r="AN115" s="14">
        <v>0.22629299302322001</v>
      </c>
      <c r="AO115" s="14">
        <v>0.205862975912149</v>
      </c>
      <c r="AP115" s="14">
        <v>0.15284665495188701</v>
      </c>
      <c r="AQ115" s="14">
        <v>0.24019620590431101</v>
      </c>
      <c r="AR115" s="14">
        <v>0.17147429427508201</v>
      </c>
      <c r="AS115" s="14">
        <v>0.242687370217056</v>
      </c>
      <c r="AT115" s="14">
        <v>0.23465998223433501</v>
      </c>
      <c r="AU115" s="14">
        <v>0.25834833552640901</v>
      </c>
      <c r="AV115" s="14"/>
      <c r="AW115" s="14">
        <v>0.16061760881397</v>
      </c>
      <c r="AX115" s="14">
        <v>0.19041954158334001</v>
      </c>
      <c r="AY115" s="14">
        <v>0.26774300189616301</v>
      </c>
      <c r="AZ115" s="14">
        <v>0.12898226797702</v>
      </c>
      <c r="BA115" s="14">
        <v>0.289587452873801</v>
      </c>
      <c r="BB115" s="14">
        <v>0.153702028539668</v>
      </c>
      <c r="BC115" s="14">
        <v>0.273009605906266</v>
      </c>
      <c r="BD115" s="14">
        <v>6.0593110898818303E-2</v>
      </c>
      <c r="BE115" s="14">
        <v>0.487369744214042</v>
      </c>
      <c r="BF115" s="14">
        <v>0.20255913422636901</v>
      </c>
      <c r="BG115" s="14"/>
      <c r="BH115" s="14">
        <v>0.19503183271246</v>
      </c>
      <c r="BI115" s="14">
        <v>0.215610771712891</v>
      </c>
    </row>
    <row r="116" spans="2:61" x14ac:dyDescent="0.35">
      <c r="B116" t="s">
        <v>74</v>
      </c>
      <c r="C116" s="14">
        <v>0.2111895827502</v>
      </c>
      <c r="D116" s="14">
        <v>0.227667465866709</v>
      </c>
      <c r="E116" s="14">
        <v>0.195513561297568</v>
      </c>
      <c r="F116" s="14"/>
      <c r="G116" s="14">
        <v>0.18822402364298499</v>
      </c>
      <c r="H116" s="14">
        <v>0.20134710933528499</v>
      </c>
      <c r="I116" s="14">
        <v>0.21255780311115699</v>
      </c>
      <c r="J116" s="14">
        <v>0.211506547955126</v>
      </c>
      <c r="K116" s="14">
        <v>0.25042429430843999</v>
      </c>
      <c r="L116" s="14">
        <v>0.20145353249200701</v>
      </c>
      <c r="M116" s="14"/>
      <c r="N116" s="14">
        <v>0.25096229969397399</v>
      </c>
      <c r="O116" s="14">
        <v>0.18877111031139501</v>
      </c>
      <c r="P116" s="14"/>
      <c r="Q116" s="14">
        <v>0.211325919442375</v>
      </c>
      <c r="R116" s="14">
        <v>0.21909108560489299</v>
      </c>
      <c r="S116" s="14">
        <v>0.18799057390361201</v>
      </c>
      <c r="T116" s="14"/>
      <c r="U116" s="14">
        <v>0.20660834781811799</v>
      </c>
      <c r="V116" s="14">
        <v>0.230872070855699</v>
      </c>
      <c r="W116" s="14"/>
      <c r="X116" s="14">
        <v>0.18796544238871599</v>
      </c>
      <c r="Y116" s="14">
        <v>0.27101866503013999</v>
      </c>
      <c r="Z116" s="14">
        <v>0.17134010286806001</v>
      </c>
      <c r="AA116" s="14"/>
      <c r="AB116" s="14">
        <v>0.240689460178974</v>
      </c>
      <c r="AC116" s="14">
        <v>0.23044779427798101</v>
      </c>
      <c r="AD116" s="14">
        <v>0.138394306627206</v>
      </c>
      <c r="AE116" s="14"/>
      <c r="AF116" s="14">
        <v>0.25989544885180099</v>
      </c>
      <c r="AG116" s="14">
        <v>0.22820436955426701</v>
      </c>
      <c r="AH116" s="14">
        <v>0.19559232694891199</v>
      </c>
      <c r="AI116" s="14"/>
      <c r="AJ116" s="14">
        <v>0.222741056821534</v>
      </c>
      <c r="AK116" s="14">
        <v>0.20925468946751299</v>
      </c>
      <c r="AL116" s="14"/>
      <c r="AM116" s="14">
        <v>0.233829617649394</v>
      </c>
      <c r="AN116" s="14">
        <v>0.22903999715304499</v>
      </c>
      <c r="AO116" s="14">
        <v>0.26574677311094502</v>
      </c>
      <c r="AP116" s="14">
        <v>0.29003662546143899</v>
      </c>
      <c r="AQ116" s="14">
        <v>0.274879046836498</v>
      </c>
      <c r="AR116" s="14">
        <v>0.23976201209963899</v>
      </c>
      <c r="AS116" s="14">
        <v>0.16321723316940301</v>
      </c>
      <c r="AT116" s="14">
        <v>0.11866195356672</v>
      </c>
      <c r="AU116" s="14">
        <v>8.2588544815720699E-2</v>
      </c>
      <c r="AV116" s="14"/>
      <c r="AW116" s="14">
        <v>0.26206496784980099</v>
      </c>
      <c r="AX116" s="14">
        <v>0.25519975045203402</v>
      </c>
      <c r="AY116" s="14">
        <v>0.208399038847464</v>
      </c>
      <c r="AZ116" s="14">
        <v>0.262851146820899</v>
      </c>
      <c r="BA116" s="14">
        <v>0.22169779468116499</v>
      </c>
      <c r="BB116" s="14">
        <v>0.27770296198696498</v>
      </c>
      <c r="BC116" s="14">
        <v>0.133852968091801</v>
      </c>
      <c r="BD116" s="14">
        <v>0.22582597837855301</v>
      </c>
      <c r="BE116" s="14">
        <v>8.9394813602644604E-2</v>
      </c>
      <c r="BF116" s="14">
        <v>5.0046665328995203E-2</v>
      </c>
      <c r="BG116" s="14"/>
      <c r="BH116" s="14">
        <v>0.18399859057867901</v>
      </c>
      <c r="BI116" s="14">
        <v>0.24603586185435</v>
      </c>
    </row>
    <row r="117" spans="2:61" x14ac:dyDescent="0.35">
      <c r="B117" t="s">
        <v>75</v>
      </c>
      <c r="C117" s="14">
        <v>0.14986529637749099</v>
      </c>
      <c r="D117" s="14">
        <v>0.16070007218894899</v>
      </c>
      <c r="E117" s="14">
        <v>0.138088931244192</v>
      </c>
      <c r="F117" s="14"/>
      <c r="G117" s="14">
        <v>0.18689852806934701</v>
      </c>
      <c r="H117" s="14">
        <v>0.15823834620771801</v>
      </c>
      <c r="I117" s="14">
        <v>9.4658412646721798E-2</v>
      </c>
      <c r="J117" s="14">
        <v>9.9341564630106696E-2</v>
      </c>
      <c r="K117" s="14">
        <v>0.18545150343286099</v>
      </c>
      <c r="L117" s="14">
        <v>0.19586829376231499</v>
      </c>
      <c r="M117" s="14"/>
      <c r="N117" s="14">
        <v>0.19448759360853601</v>
      </c>
      <c r="O117" s="14">
        <v>0.124713287223967</v>
      </c>
      <c r="P117" s="14"/>
      <c r="Q117" s="14">
        <v>0.22411860559949401</v>
      </c>
      <c r="R117" s="14">
        <v>0.113144532241991</v>
      </c>
      <c r="S117" s="14">
        <v>0.16709401947026301</v>
      </c>
      <c r="T117" s="14"/>
      <c r="U117" s="14">
        <v>0.16058674612226201</v>
      </c>
      <c r="V117" s="14">
        <v>0.103802431188585</v>
      </c>
      <c r="W117" s="14"/>
      <c r="X117" s="14">
        <v>0.27520812495498598</v>
      </c>
      <c r="Y117" s="14">
        <v>0.15978163417592001</v>
      </c>
      <c r="Z117" s="14">
        <v>9.7127818028753699E-2</v>
      </c>
      <c r="AA117" s="14"/>
      <c r="AB117" s="14">
        <v>0.211843933711516</v>
      </c>
      <c r="AC117" s="14">
        <v>0.14692699743635501</v>
      </c>
      <c r="AD117" s="14">
        <v>8.7960702570804294E-2</v>
      </c>
      <c r="AE117" s="14"/>
      <c r="AF117" s="14">
        <v>0.18161478016108801</v>
      </c>
      <c r="AG117" s="14">
        <v>0.17474866541641501</v>
      </c>
      <c r="AH117" s="14">
        <v>0.11611547792346701</v>
      </c>
      <c r="AI117" s="14"/>
      <c r="AJ117" s="14">
        <v>0.18024675677496499</v>
      </c>
      <c r="AK117" s="14">
        <v>0.13460113133328999</v>
      </c>
      <c r="AL117" s="14"/>
      <c r="AM117" s="14">
        <v>0.23109122713236799</v>
      </c>
      <c r="AN117" s="14">
        <v>0.18370081733413501</v>
      </c>
      <c r="AO117" s="14">
        <v>0.21598147553786701</v>
      </c>
      <c r="AP117" s="14">
        <v>5.5477230672244297E-2</v>
      </c>
      <c r="AQ117" s="14">
        <v>0.234794473792037</v>
      </c>
      <c r="AR117" s="14">
        <v>0.14663792230931499</v>
      </c>
      <c r="AS117" s="14">
        <v>0.17472949199891699</v>
      </c>
      <c r="AT117" s="14">
        <v>0.134388326858941</v>
      </c>
      <c r="AU117" s="14">
        <v>6.9481871418782801E-2</v>
      </c>
      <c r="AV117" s="14"/>
      <c r="AW117" s="14">
        <v>0.25578739895517</v>
      </c>
      <c r="AX117" s="14">
        <v>0.20542268919158599</v>
      </c>
      <c r="AY117" s="14">
        <v>0.17932211025454101</v>
      </c>
      <c r="AZ117" s="14">
        <v>9.4862828168676E-2</v>
      </c>
      <c r="BA117" s="14">
        <v>0.26673739502577698</v>
      </c>
      <c r="BB117" s="14">
        <v>0.16288166600030399</v>
      </c>
      <c r="BC117" s="14">
        <v>0.142825964059837</v>
      </c>
      <c r="BD117" s="14">
        <v>0.11871960832450799</v>
      </c>
      <c r="BE117" s="14">
        <v>8.9101386339581895E-2</v>
      </c>
      <c r="BF117" s="14">
        <v>3.2194135477998202E-2</v>
      </c>
      <c r="BG117" s="14"/>
      <c r="BH117" s="14">
        <v>0.14771755683172599</v>
      </c>
      <c r="BI117" s="14">
        <v>0.164300836274791</v>
      </c>
    </row>
    <row r="118" spans="2:61" x14ac:dyDescent="0.35">
      <c r="B118" t="s">
        <v>76</v>
      </c>
      <c r="C118" s="14">
        <v>8.3460162665322496E-2</v>
      </c>
      <c r="D118" s="14">
        <v>8.7596362481107706E-2</v>
      </c>
      <c r="E118" s="14">
        <v>8.0004360739271696E-2</v>
      </c>
      <c r="F118" s="14"/>
      <c r="G118" s="14">
        <v>9.4027931190251799E-3</v>
      </c>
      <c r="H118" s="14">
        <v>7.0555186456199001E-2</v>
      </c>
      <c r="I118" s="14">
        <v>3.25380170010766E-2</v>
      </c>
      <c r="J118" s="14">
        <v>6.7525789918320506E-2</v>
      </c>
      <c r="K118" s="14">
        <v>8.3024018259664198E-2</v>
      </c>
      <c r="L118" s="14">
        <v>0.200172331714185</v>
      </c>
      <c r="M118" s="14"/>
      <c r="N118" s="14">
        <v>5.7294802306471201E-2</v>
      </c>
      <c r="O118" s="14">
        <v>9.8208649948339596E-2</v>
      </c>
      <c r="P118" s="14"/>
      <c r="Q118" s="14">
        <v>9.6609607761330304E-2</v>
      </c>
      <c r="R118" s="14">
        <v>5.19426172726783E-2</v>
      </c>
      <c r="S118" s="14">
        <v>0.17827141746716799</v>
      </c>
      <c r="T118" s="14"/>
      <c r="U118" s="14">
        <v>0.101433304260425</v>
      </c>
      <c r="V118" s="14">
        <v>6.2416504281980296E-3</v>
      </c>
      <c r="W118" s="14"/>
      <c r="X118" s="14">
        <v>0.26751255931168699</v>
      </c>
      <c r="Y118" s="14">
        <v>7.0726220051453403E-2</v>
      </c>
      <c r="Z118" s="14">
        <v>3.5050709497998399E-2</v>
      </c>
      <c r="AA118" s="14"/>
      <c r="AB118" s="14">
        <v>0.11542007681064299</v>
      </c>
      <c r="AC118" s="14">
        <v>7.4291513175205007E-2</v>
      </c>
      <c r="AD118" s="14">
        <v>7.7740840750858006E-2</v>
      </c>
      <c r="AE118" s="14"/>
      <c r="AF118" s="14">
        <v>0.13392995339789801</v>
      </c>
      <c r="AG118" s="14">
        <v>0.106329842489848</v>
      </c>
      <c r="AH118" s="14">
        <v>3.6159685508008903E-2</v>
      </c>
      <c r="AI118" s="14"/>
      <c r="AJ118" s="14">
        <v>7.7445342396684699E-2</v>
      </c>
      <c r="AK118" s="14">
        <v>8.8922337143377897E-2</v>
      </c>
      <c r="AL118" s="14"/>
      <c r="AM118" s="14">
        <v>0.17270940864105</v>
      </c>
      <c r="AN118" s="14">
        <v>0.13867864025572399</v>
      </c>
      <c r="AO118" s="14">
        <v>6.0284867723234201E-2</v>
      </c>
      <c r="AP118" s="14">
        <v>1.7447873122229101E-2</v>
      </c>
      <c r="AQ118" s="14">
        <v>1.5825280829466101E-2</v>
      </c>
      <c r="AR118" s="14">
        <v>9.0517120761612793E-2</v>
      </c>
      <c r="AS118" s="14">
        <v>0.121435623371074</v>
      </c>
      <c r="AT118" s="14">
        <v>3.0709083356513799E-2</v>
      </c>
      <c r="AU118" s="14">
        <v>0</v>
      </c>
      <c r="AV118" s="14"/>
      <c r="AW118" s="14">
        <v>0.16556334828920899</v>
      </c>
      <c r="AX118" s="14">
        <v>0.16855278937537299</v>
      </c>
      <c r="AY118" s="14">
        <v>2.6346833005409801E-2</v>
      </c>
      <c r="AZ118" s="14">
        <v>3.7479227966468201E-2</v>
      </c>
      <c r="BA118" s="14">
        <v>3.36860451433941E-2</v>
      </c>
      <c r="BB118" s="14">
        <v>9.6048253040812506E-2</v>
      </c>
      <c r="BC118" s="14">
        <v>7.0254866313016598E-2</v>
      </c>
      <c r="BD118" s="14">
        <v>4.57724223740162E-2</v>
      </c>
      <c r="BE118" s="14">
        <v>0</v>
      </c>
      <c r="BF118" s="14">
        <v>0</v>
      </c>
      <c r="BG118" s="14"/>
      <c r="BH118" s="14">
        <v>9.0117793005033905E-2</v>
      </c>
      <c r="BI118" s="14">
        <v>8.1030392481350105E-2</v>
      </c>
    </row>
    <row r="119" spans="2:61" x14ac:dyDescent="0.35">
      <c r="B119" t="s">
        <v>77</v>
      </c>
      <c r="C119" s="14">
        <v>1.7266782400571098E-2</v>
      </c>
      <c r="D119" s="14">
        <v>1.0195105485884899E-2</v>
      </c>
      <c r="E119" s="14">
        <v>2.41099770441912E-2</v>
      </c>
      <c r="F119" s="14"/>
      <c r="G119" s="14">
        <v>2.81367045496046E-2</v>
      </c>
      <c r="H119" s="14">
        <v>1.52443520813621E-2</v>
      </c>
      <c r="I119" s="14">
        <v>2.4408675580218999E-2</v>
      </c>
      <c r="J119" s="14">
        <v>7.4976359222744399E-3</v>
      </c>
      <c r="K119" s="14">
        <v>7.8001132539316899E-3</v>
      </c>
      <c r="L119" s="14">
        <v>2.15511370166429E-2</v>
      </c>
      <c r="M119" s="14"/>
      <c r="N119" s="14">
        <v>2.1660851197421699E-2</v>
      </c>
      <c r="O119" s="14">
        <v>1.47900013861973E-2</v>
      </c>
      <c r="P119" s="14"/>
      <c r="Q119" s="14">
        <v>1.95550765063202E-3</v>
      </c>
      <c r="R119" s="14">
        <v>1.03304648239006E-2</v>
      </c>
      <c r="S119" s="14">
        <v>3.1705914678282897E-2</v>
      </c>
      <c r="T119" s="14"/>
      <c r="U119" s="14">
        <v>1.0788932473586201E-2</v>
      </c>
      <c r="V119" s="14">
        <v>4.5097750693472598E-2</v>
      </c>
      <c r="W119" s="14"/>
      <c r="X119" s="14">
        <v>3.4573685281050599E-2</v>
      </c>
      <c r="Y119" s="14">
        <v>7.19686770416422E-3</v>
      </c>
      <c r="Z119" s="14">
        <v>1.6327600131634801E-2</v>
      </c>
      <c r="AA119" s="14"/>
      <c r="AB119" s="14">
        <v>1.50134842206691E-2</v>
      </c>
      <c r="AC119" s="14">
        <v>1.6007236029548701E-2</v>
      </c>
      <c r="AD119" s="14">
        <v>1.2839795984725001E-2</v>
      </c>
      <c r="AE119" s="14"/>
      <c r="AF119" s="14">
        <v>3.4743697620362599E-2</v>
      </c>
      <c r="AG119" s="14">
        <v>1.46579203523908E-2</v>
      </c>
      <c r="AH119" s="14">
        <v>7.7516809197050096E-3</v>
      </c>
      <c r="AI119" s="14"/>
      <c r="AJ119" s="14">
        <v>1.8022370993219398E-2</v>
      </c>
      <c r="AK119" s="14">
        <v>1.6357069760662798E-2</v>
      </c>
      <c r="AL119" s="14"/>
      <c r="AM119" s="14">
        <v>0</v>
      </c>
      <c r="AN119" s="14">
        <v>2.7554140895137299E-2</v>
      </c>
      <c r="AO119" s="14">
        <v>0</v>
      </c>
      <c r="AP119" s="14">
        <v>0</v>
      </c>
      <c r="AQ119" s="14">
        <v>0</v>
      </c>
      <c r="AR119" s="14">
        <v>2.4934938104312601E-3</v>
      </c>
      <c r="AS119" s="14">
        <v>0</v>
      </c>
      <c r="AT119" s="14">
        <v>0</v>
      </c>
      <c r="AU119" s="14">
        <v>5.8216813633498198E-2</v>
      </c>
      <c r="AV119" s="14"/>
      <c r="AW119" s="14">
        <v>4.6006967289010502E-3</v>
      </c>
      <c r="AX119" s="14">
        <v>2.81981455868348E-2</v>
      </c>
      <c r="AY119" s="14">
        <v>0</v>
      </c>
      <c r="AZ119" s="14">
        <v>0</v>
      </c>
      <c r="BA119" s="14">
        <v>0</v>
      </c>
      <c r="BB119" s="14">
        <v>6.2196777599124601E-3</v>
      </c>
      <c r="BC119" s="14">
        <v>0</v>
      </c>
      <c r="BD119" s="14">
        <v>0</v>
      </c>
      <c r="BE119" s="14">
        <v>0.17936694174279799</v>
      </c>
      <c r="BF119" s="14">
        <v>2.7489036851619901E-2</v>
      </c>
      <c r="BG119" s="14"/>
      <c r="BH119" s="14">
        <v>2.0186092308219002E-2</v>
      </c>
      <c r="BI119" s="14">
        <v>6.0883185534480301E-3</v>
      </c>
    </row>
    <row r="120" spans="2:61" x14ac:dyDescent="0.35">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row>
    <row r="121" spans="2:61" x14ac:dyDescent="0.35">
      <c r="B121" s="6" t="s">
        <v>102</v>
      </c>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row>
    <row r="122" spans="2:61" x14ac:dyDescent="0.35">
      <c r="B122" s="21" t="s">
        <v>81</v>
      </c>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row>
    <row r="123" spans="2:61" x14ac:dyDescent="0.35">
      <c r="B123" t="s">
        <v>92</v>
      </c>
      <c r="C123" s="14">
        <v>0.64270955987229905</v>
      </c>
      <c r="D123" s="14">
        <v>0.603133867103956</v>
      </c>
      <c r="E123" s="14">
        <v>0.68067594153413902</v>
      </c>
      <c r="F123" s="14"/>
      <c r="G123" s="14">
        <v>0.60733513768436698</v>
      </c>
      <c r="H123" s="14">
        <v>0.52223312229234098</v>
      </c>
      <c r="I123" s="14">
        <v>0.64836330134911102</v>
      </c>
      <c r="J123" s="14">
        <v>0.71420048703327799</v>
      </c>
      <c r="K123" s="14">
        <v>0.65665710398070998</v>
      </c>
      <c r="L123" s="14">
        <v>0.67793343430039898</v>
      </c>
      <c r="M123" s="14"/>
      <c r="N123" s="14">
        <v>0.63673011549871505</v>
      </c>
      <c r="O123" s="14">
        <v>0.64607996097107401</v>
      </c>
      <c r="P123" s="14"/>
      <c r="Q123" s="14">
        <v>0.64464764761751803</v>
      </c>
      <c r="R123" s="14">
        <v>0.67550484664824395</v>
      </c>
      <c r="S123" s="14">
        <v>0.56663185561350504</v>
      </c>
      <c r="T123" s="14"/>
      <c r="U123" s="14">
        <v>0.64789804983372301</v>
      </c>
      <c r="V123" s="14">
        <v>0.620418104955616</v>
      </c>
      <c r="W123" s="14"/>
      <c r="X123" s="14">
        <v>0.60710925287177997</v>
      </c>
      <c r="Y123" s="14">
        <v>0.64743886313821997</v>
      </c>
      <c r="Z123" s="14">
        <v>0.66799201530424102</v>
      </c>
      <c r="AA123" s="14"/>
      <c r="AB123" s="14">
        <v>0.62554675486275901</v>
      </c>
      <c r="AC123" s="14">
        <v>0.68615683590072796</v>
      </c>
      <c r="AD123" s="14">
        <v>0.58394876714140098</v>
      </c>
      <c r="AE123" s="14"/>
      <c r="AF123" s="14">
        <v>0.55820064513769496</v>
      </c>
      <c r="AG123" s="14">
        <v>0.675270011557768</v>
      </c>
      <c r="AH123" s="14">
        <v>0.64869621251341902</v>
      </c>
      <c r="AI123" s="14"/>
      <c r="AJ123" s="14">
        <v>0.61353344216193495</v>
      </c>
      <c r="AK123" s="14">
        <v>0.66835247445053703</v>
      </c>
      <c r="AL123" s="14"/>
      <c r="AM123" s="14">
        <v>0.719658319956472</v>
      </c>
      <c r="AN123" s="14">
        <v>0.63242945006958196</v>
      </c>
      <c r="AO123" s="14">
        <v>0.45312234228232801</v>
      </c>
      <c r="AP123" s="14">
        <v>0.60011726013802702</v>
      </c>
      <c r="AQ123" s="14">
        <v>0.65720037899683403</v>
      </c>
      <c r="AR123" s="14">
        <v>0.66273560262360998</v>
      </c>
      <c r="AS123" s="14">
        <v>0.65249041297942001</v>
      </c>
      <c r="AT123" s="14">
        <v>0.72947459888577604</v>
      </c>
      <c r="AU123" s="14">
        <v>0.58956733443850895</v>
      </c>
      <c r="AV123" s="14"/>
      <c r="AW123" s="14">
        <v>0.68789042684403501</v>
      </c>
      <c r="AX123" s="14">
        <v>0.61327280109752702</v>
      </c>
      <c r="AY123" s="14">
        <v>0.52797737356760299</v>
      </c>
      <c r="AZ123" s="14">
        <v>0.581157969660689</v>
      </c>
      <c r="BA123" s="14">
        <v>0.69242544927129301</v>
      </c>
      <c r="BB123" s="14">
        <v>0.64968090157486003</v>
      </c>
      <c r="BC123" s="14">
        <v>0.71731936476958202</v>
      </c>
      <c r="BD123" s="14">
        <v>0.64614911199025704</v>
      </c>
      <c r="BE123" s="14">
        <v>0.52171491784485202</v>
      </c>
      <c r="BF123" s="14">
        <v>0.57310004930484004</v>
      </c>
      <c r="BG123" s="14"/>
      <c r="BH123" s="14">
        <v>0.63723878332700501</v>
      </c>
      <c r="BI123" s="14">
        <v>0.66655051157697498</v>
      </c>
    </row>
    <row r="124" spans="2:61" x14ac:dyDescent="0.35">
      <c r="B124" t="s">
        <v>93</v>
      </c>
      <c r="C124" s="14">
        <v>0.61846296289217695</v>
      </c>
      <c r="D124" s="14">
        <v>0.63503205862686796</v>
      </c>
      <c r="E124" s="14">
        <v>0.60275800642170096</v>
      </c>
      <c r="F124" s="14"/>
      <c r="G124" s="14">
        <v>0.46270772844550601</v>
      </c>
      <c r="H124" s="14">
        <v>0.50258255708593402</v>
      </c>
      <c r="I124" s="14">
        <v>0.63545726423156301</v>
      </c>
      <c r="J124" s="14">
        <v>0.73069286124694799</v>
      </c>
      <c r="K124" s="14">
        <v>0.70748889109174096</v>
      </c>
      <c r="L124" s="14">
        <v>0.61475807933235704</v>
      </c>
      <c r="M124" s="14"/>
      <c r="N124" s="14">
        <v>0.69871334573259303</v>
      </c>
      <c r="O124" s="14">
        <v>0.57322866324765598</v>
      </c>
      <c r="P124" s="14"/>
      <c r="Q124" s="14">
        <v>0.60141961183788595</v>
      </c>
      <c r="R124" s="14">
        <v>0.628328637683227</v>
      </c>
      <c r="S124" s="14">
        <v>0.65142693022815301</v>
      </c>
      <c r="T124" s="14"/>
      <c r="U124" s="14">
        <v>0.64069353344923796</v>
      </c>
      <c r="V124" s="14">
        <v>0.52295313921914599</v>
      </c>
      <c r="W124" s="14"/>
      <c r="X124" s="14">
        <v>0.647212339312358</v>
      </c>
      <c r="Y124" s="14">
        <v>0.67652612433544701</v>
      </c>
      <c r="Z124" s="14">
        <v>0.55202955198276704</v>
      </c>
      <c r="AA124" s="14"/>
      <c r="AB124" s="14">
        <v>0.62549045004748505</v>
      </c>
      <c r="AC124" s="14">
        <v>0.65024112226437802</v>
      </c>
      <c r="AD124" s="14">
        <v>0.54203875084670305</v>
      </c>
      <c r="AE124" s="14"/>
      <c r="AF124" s="14">
        <v>0.58309483215093305</v>
      </c>
      <c r="AG124" s="14">
        <v>0.686915075521073</v>
      </c>
      <c r="AH124" s="14">
        <v>0.53247257024601102</v>
      </c>
      <c r="AI124" s="14"/>
      <c r="AJ124" s="14">
        <v>0.61150211375617103</v>
      </c>
      <c r="AK124" s="14">
        <v>0.630449603311937</v>
      </c>
      <c r="AL124" s="14"/>
      <c r="AM124" s="14">
        <v>0.69616504786951305</v>
      </c>
      <c r="AN124" s="14">
        <v>0.71289306237830397</v>
      </c>
      <c r="AO124" s="14">
        <v>0.42930001366079701</v>
      </c>
      <c r="AP124" s="14">
        <v>0.56434052719832895</v>
      </c>
      <c r="AQ124" s="14">
        <v>0.69328568619210196</v>
      </c>
      <c r="AR124" s="14">
        <v>0.65805193217253299</v>
      </c>
      <c r="AS124" s="14">
        <v>0.68631218958302698</v>
      </c>
      <c r="AT124" s="14">
        <v>0.470096732380339</v>
      </c>
      <c r="AU124" s="14">
        <v>0.43331308910480998</v>
      </c>
      <c r="AV124" s="14"/>
      <c r="AW124" s="14">
        <v>0.71440387084350798</v>
      </c>
      <c r="AX124" s="14">
        <v>0.71842701981931201</v>
      </c>
      <c r="AY124" s="14">
        <v>0.53584568332954097</v>
      </c>
      <c r="AZ124" s="14">
        <v>0.54269728685357599</v>
      </c>
      <c r="BA124" s="14">
        <v>0.65888903429847301</v>
      </c>
      <c r="BB124" s="14">
        <v>0.64581572457514602</v>
      </c>
      <c r="BC124" s="14">
        <v>0.620913458905334</v>
      </c>
      <c r="BD124" s="14">
        <v>0.456364783690758</v>
      </c>
      <c r="BE124" s="14">
        <v>0.59688032000087599</v>
      </c>
      <c r="BF124" s="14">
        <v>0.37145358744615797</v>
      </c>
      <c r="BG124" s="14"/>
      <c r="BH124" s="14">
        <v>0.56961244488265605</v>
      </c>
      <c r="BI124" s="14">
        <v>0.70322514630464605</v>
      </c>
    </row>
    <row r="125" spans="2:61" x14ac:dyDescent="0.35">
      <c r="B125" t="s">
        <v>94</v>
      </c>
      <c r="C125" s="14">
        <v>0.38965527817225099</v>
      </c>
      <c r="D125" s="14">
        <v>0.38840924766547302</v>
      </c>
      <c r="E125" s="14">
        <v>0.39312040736035497</v>
      </c>
      <c r="F125" s="14"/>
      <c r="G125" s="14">
        <v>0.36952653581008099</v>
      </c>
      <c r="H125" s="14">
        <v>0.40798555210939902</v>
      </c>
      <c r="I125" s="14">
        <v>0.39831681822327902</v>
      </c>
      <c r="J125" s="14">
        <v>0.42312571866707999</v>
      </c>
      <c r="K125" s="14">
        <v>0.34782758872596198</v>
      </c>
      <c r="L125" s="14">
        <v>0.37850419411740899</v>
      </c>
      <c r="M125" s="14"/>
      <c r="N125" s="14">
        <v>0.37578363159807698</v>
      </c>
      <c r="O125" s="14">
        <v>0.397474234238128</v>
      </c>
      <c r="P125" s="14"/>
      <c r="Q125" s="14">
        <v>0.33662568492496298</v>
      </c>
      <c r="R125" s="14">
        <v>0.37228444301939101</v>
      </c>
      <c r="S125" s="14">
        <v>0.52747751444257795</v>
      </c>
      <c r="T125" s="14"/>
      <c r="U125" s="14">
        <v>0.39040760713991701</v>
      </c>
      <c r="V125" s="14">
        <v>0.386423026131688</v>
      </c>
      <c r="W125" s="14"/>
      <c r="X125" s="14">
        <v>0.34379715357498197</v>
      </c>
      <c r="Y125" s="14">
        <v>0.31760998303898202</v>
      </c>
      <c r="Z125" s="14">
        <v>0.50573203149926005</v>
      </c>
      <c r="AA125" s="14"/>
      <c r="AB125" s="14">
        <v>0.33154887829824098</v>
      </c>
      <c r="AC125" s="14">
        <v>0.38951404382919702</v>
      </c>
      <c r="AD125" s="14">
        <v>0.51409023372830798</v>
      </c>
      <c r="AE125" s="14"/>
      <c r="AF125" s="14">
        <v>0.400210147246021</v>
      </c>
      <c r="AG125" s="14">
        <v>0.34557652281333301</v>
      </c>
      <c r="AH125" s="14">
        <v>0.48865637530234401</v>
      </c>
      <c r="AI125" s="14"/>
      <c r="AJ125" s="14">
        <v>0.40148718760782798</v>
      </c>
      <c r="AK125" s="14">
        <v>0.376900565098096</v>
      </c>
      <c r="AL125" s="14"/>
      <c r="AM125" s="14">
        <v>0.30538220635772501</v>
      </c>
      <c r="AN125" s="14">
        <v>0.36204420938918203</v>
      </c>
      <c r="AO125" s="14">
        <v>0.219546135975873</v>
      </c>
      <c r="AP125" s="14">
        <v>0.56278485347281204</v>
      </c>
      <c r="AQ125" s="14">
        <v>0.27356363421646801</v>
      </c>
      <c r="AR125" s="14">
        <v>0.44294968906374999</v>
      </c>
      <c r="AS125" s="14">
        <v>0.21465630691919399</v>
      </c>
      <c r="AT125" s="14">
        <v>0.47040882666482497</v>
      </c>
      <c r="AU125" s="14">
        <v>0.38936963842949701</v>
      </c>
      <c r="AV125" s="14"/>
      <c r="AW125" s="14">
        <v>0.30383465550592198</v>
      </c>
      <c r="AX125" s="14">
        <v>0.36538322281094199</v>
      </c>
      <c r="AY125" s="14">
        <v>0.16477098505121501</v>
      </c>
      <c r="AZ125" s="14">
        <v>0.60682061236909102</v>
      </c>
      <c r="BA125" s="14">
        <v>0.23571335268454599</v>
      </c>
      <c r="BB125" s="14">
        <v>0.415585990154549</v>
      </c>
      <c r="BC125" s="14">
        <v>0.26637151789478603</v>
      </c>
      <c r="BD125" s="14">
        <v>0.63366955744619802</v>
      </c>
      <c r="BE125" s="14">
        <v>0.42935285614881102</v>
      </c>
      <c r="BF125" s="14">
        <v>0.35172325154013201</v>
      </c>
      <c r="BG125" s="14"/>
      <c r="BH125" s="14">
        <v>0.42279064519877702</v>
      </c>
      <c r="BI125" s="14">
        <v>0.365334274859414</v>
      </c>
    </row>
    <row r="126" spans="2:61" x14ac:dyDescent="0.35">
      <c r="B126" t="s">
        <v>95</v>
      </c>
      <c r="C126" s="14">
        <v>0.28362251234770902</v>
      </c>
      <c r="D126" s="14">
        <v>0.27745028697135898</v>
      </c>
      <c r="E126" s="14">
        <v>0.29116472782601899</v>
      </c>
      <c r="F126" s="14"/>
      <c r="G126" s="14">
        <v>0.46538058594901499</v>
      </c>
      <c r="H126" s="14">
        <v>0.30054764795991501</v>
      </c>
      <c r="I126" s="14">
        <v>0.31104836668438801</v>
      </c>
      <c r="J126" s="14">
        <v>0.288560498767097</v>
      </c>
      <c r="K126" s="14">
        <v>0.19578372645478401</v>
      </c>
      <c r="L126" s="14">
        <v>0.20087199921893301</v>
      </c>
      <c r="M126" s="14"/>
      <c r="N126" s="14">
        <v>0.30504571480417803</v>
      </c>
      <c r="O126" s="14">
        <v>0.27154701158420202</v>
      </c>
      <c r="P126" s="14"/>
      <c r="Q126" s="14">
        <v>0.23512733282461201</v>
      </c>
      <c r="R126" s="14">
        <v>0.34119952012389498</v>
      </c>
      <c r="S126" s="14">
        <v>0.21837554664359499</v>
      </c>
      <c r="T126" s="14"/>
      <c r="U126" s="14">
        <v>0.28686682077318199</v>
      </c>
      <c r="V126" s="14">
        <v>0.269683899082588</v>
      </c>
      <c r="W126" s="14"/>
      <c r="X126" s="14">
        <v>0.22968489337524201</v>
      </c>
      <c r="Y126" s="14">
        <v>0.31881823932249298</v>
      </c>
      <c r="Z126" s="14">
        <v>0.26692307251778102</v>
      </c>
      <c r="AA126" s="14"/>
      <c r="AB126" s="14">
        <v>0.29042643338117102</v>
      </c>
      <c r="AC126" s="14">
        <v>0.28602709987062402</v>
      </c>
      <c r="AD126" s="14">
        <v>0.25833608691149301</v>
      </c>
      <c r="AE126" s="14"/>
      <c r="AF126" s="14">
        <v>0.25703930176582401</v>
      </c>
      <c r="AG126" s="14">
        <v>0.28685390928662402</v>
      </c>
      <c r="AH126" s="14">
        <v>0.29112890819362303</v>
      </c>
      <c r="AI126" s="14"/>
      <c r="AJ126" s="14">
        <v>0.32775129071897402</v>
      </c>
      <c r="AK126" s="14">
        <v>0.26127271137253999</v>
      </c>
      <c r="AL126" s="14"/>
      <c r="AM126" s="14">
        <v>0.37582286896468597</v>
      </c>
      <c r="AN126" s="14">
        <v>0.295370382961889</v>
      </c>
      <c r="AO126" s="14">
        <v>0.23424798569132499</v>
      </c>
      <c r="AP126" s="14">
        <v>0.34552471476838698</v>
      </c>
      <c r="AQ126" s="14">
        <v>0.190838248235562</v>
      </c>
      <c r="AR126" s="14">
        <v>0.24750587194579801</v>
      </c>
      <c r="AS126" s="14">
        <v>0.35397816557726097</v>
      </c>
      <c r="AT126" s="14">
        <v>0.158418340810213</v>
      </c>
      <c r="AU126" s="14">
        <v>0.26139663314752798</v>
      </c>
      <c r="AV126" s="14"/>
      <c r="AW126" s="14">
        <v>0.28872808187461602</v>
      </c>
      <c r="AX126" s="14">
        <v>0.32671286684536399</v>
      </c>
      <c r="AY126" s="14">
        <v>0.328369189037787</v>
      </c>
      <c r="AZ126" s="14">
        <v>0.304743111743143</v>
      </c>
      <c r="BA126" s="14">
        <v>0.188645444643911</v>
      </c>
      <c r="BB126" s="14">
        <v>0.25083149578317698</v>
      </c>
      <c r="BC126" s="14">
        <v>0.353556602969127</v>
      </c>
      <c r="BD126" s="14">
        <v>0.27507582478141201</v>
      </c>
      <c r="BE126" s="14">
        <v>0.213955739419111</v>
      </c>
      <c r="BF126" s="14">
        <v>0.21386786887009601</v>
      </c>
      <c r="BG126" s="14"/>
      <c r="BH126" s="14">
        <v>0.25988834458909699</v>
      </c>
      <c r="BI126" s="14">
        <v>0.32224226887681701</v>
      </c>
    </row>
    <row r="127" spans="2:61" x14ac:dyDescent="0.35">
      <c r="B127" t="s">
        <v>96</v>
      </c>
      <c r="C127" s="14">
        <v>0.21059898307271499</v>
      </c>
      <c r="D127" s="14">
        <v>0.214190595890909</v>
      </c>
      <c r="E127" s="14">
        <v>0.20488348790070099</v>
      </c>
      <c r="F127" s="14"/>
      <c r="G127" s="14">
        <v>0.24214036861624</v>
      </c>
      <c r="H127" s="14">
        <v>0.18978642007193</v>
      </c>
      <c r="I127" s="14">
        <v>0.18362659805856599</v>
      </c>
      <c r="J127" s="14">
        <v>0.17700581749798699</v>
      </c>
      <c r="K127" s="14">
        <v>0.19298840531355099</v>
      </c>
      <c r="L127" s="14">
        <v>0.27911144726586001</v>
      </c>
      <c r="M127" s="14"/>
      <c r="N127" s="14">
        <v>0.219895655742085</v>
      </c>
      <c r="O127" s="14">
        <v>0.20535877782584999</v>
      </c>
      <c r="P127" s="14"/>
      <c r="Q127" s="14">
        <v>0.29403984856958099</v>
      </c>
      <c r="R127" s="14">
        <v>0.19510460944320901</v>
      </c>
      <c r="S127" s="14">
        <v>0.12756169073894899</v>
      </c>
      <c r="T127" s="14"/>
      <c r="U127" s="14">
        <v>0.223591458692046</v>
      </c>
      <c r="V127" s="14">
        <v>0.15477904573492801</v>
      </c>
      <c r="W127" s="14"/>
      <c r="X127" s="14">
        <v>0.29591219704669203</v>
      </c>
      <c r="Y127" s="14">
        <v>0.248500089260379</v>
      </c>
      <c r="Z127" s="14">
        <v>0.12826872722242999</v>
      </c>
      <c r="AA127" s="14"/>
      <c r="AB127" s="14">
        <v>0.308607476773199</v>
      </c>
      <c r="AC127" s="14">
        <v>0.187967133950078</v>
      </c>
      <c r="AD127" s="14">
        <v>0.11951621369775001</v>
      </c>
      <c r="AE127" s="14"/>
      <c r="AF127" s="14">
        <v>0.235452310899465</v>
      </c>
      <c r="AG127" s="14">
        <v>0.23707997223387201</v>
      </c>
      <c r="AH127" s="14">
        <v>0.159223652765419</v>
      </c>
      <c r="AI127" s="14"/>
      <c r="AJ127" s="14">
        <v>0.18207432759434999</v>
      </c>
      <c r="AK127" s="14">
        <v>0.22296511339681299</v>
      </c>
      <c r="AL127" s="14"/>
      <c r="AM127" s="14">
        <v>0.265231202069727</v>
      </c>
      <c r="AN127" s="14">
        <v>0.219869115450362</v>
      </c>
      <c r="AO127" s="14">
        <v>0.43158822916605299</v>
      </c>
      <c r="AP127" s="14">
        <v>0.192093803077901</v>
      </c>
      <c r="AQ127" s="14">
        <v>0.26870402060626503</v>
      </c>
      <c r="AR127" s="14">
        <v>0.16188929718995701</v>
      </c>
      <c r="AS127" s="14">
        <v>0.39288858417014699</v>
      </c>
      <c r="AT127" s="14">
        <v>0.10446658347919199</v>
      </c>
      <c r="AU127" s="14">
        <v>0.170190438709835</v>
      </c>
      <c r="AV127" s="14"/>
      <c r="AW127" s="14">
        <v>0.25606798095704603</v>
      </c>
      <c r="AX127" s="14">
        <v>0.21316919529483599</v>
      </c>
      <c r="AY127" s="14">
        <v>0.49880688780180898</v>
      </c>
      <c r="AZ127" s="14">
        <v>0.17436945669874501</v>
      </c>
      <c r="BA127" s="14">
        <v>0.33872537916010298</v>
      </c>
      <c r="BB127" s="14">
        <v>0.15795143926819</v>
      </c>
      <c r="BC127" s="14">
        <v>0.33672008712377999</v>
      </c>
      <c r="BD127" s="14">
        <v>9.0324837279886896E-2</v>
      </c>
      <c r="BE127" s="14">
        <v>0.17426022191093801</v>
      </c>
      <c r="BF127" s="14">
        <v>0.140274480427304</v>
      </c>
      <c r="BG127" s="14"/>
      <c r="BH127" s="14">
        <v>0.21551654105177401</v>
      </c>
      <c r="BI127" s="14">
        <v>0.20542160575837501</v>
      </c>
    </row>
    <row r="128" spans="2:61" x14ac:dyDescent="0.35">
      <c r="B128" t="s">
        <v>97</v>
      </c>
      <c r="C128" s="14">
        <v>0.20505692439251999</v>
      </c>
      <c r="D128" s="14">
        <v>0.20706909525793901</v>
      </c>
      <c r="E128" s="14">
        <v>0.204336825933077</v>
      </c>
      <c r="F128" s="14"/>
      <c r="G128" s="14">
        <v>0.158047323950948</v>
      </c>
      <c r="H128" s="14">
        <v>0.19531408494101399</v>
      </c>
      <c r="I128" s="14">
        <v>0.19094533675469599</v>
      </c>
      <c r="J128" s="14">
        <v>0.153586312295345</v>
      </c>
      <c r="K128" s="14">
        <v>0.25007271907251699</v>
      </c>
      <c r="L128" s="14">
        <v>0.26658842161846502</v>
      </c>
      <c r="M128" s="14"/>
      <c r="N128" s="14">
        <v>0.18498152598669301</v>
      </c>
      <c r="O128" s="14">
        <v>0.216372715729967</v>
      </c>
      <c r="P128" s="14"/>
      <c r="Q128" s="14">
        <v>0.25634373942747202</v>
      </c>
      <c r="R128" s="14">
        <v>0.18147482675326401</v>
      </c>
      <c r="S128" s="14">
        <v>0.21326385013242199</v>
      </c>
      <c r="T128" s="14"/>
      <c r="U128" s="14">
        <v>0.21659187415355299</v>
      </c>
      <c r="V128" s="14">
        <v>0.15549899627161801</v>
      </c>
      <c r="W128" s="14"/>
      <c r="X128" s="14">
        <v>0.28834400976180202</v>
      </c>
      <c r="Y128" s="14">
        <v>0.18325533422544699</v>
      </c>
      <c r="Z128" s="14">
        <v>0.19965837339918799</v>
      </c>
      <c r="AA128" s="14"/>
      <c r="AB128" s="14">
        <v>0.245313145174999</v>
      </c>
      <c r="AC128" s="14">
        <v>0.20191159967487901</v>
      </c>
      <c r="AD128" s="14">
        <v>0.16987666900588</v>
      </c>
      <c r="AE128" s="14"/>
      <c r="AF128" s="14">
        <v>0.20586299184763801</v>
      </c>
      <c r="AG128" s="14">
        <v>0.23119837668357801</v>
      </c>
      <c r="AH128" s="14">
        <v>0.16305852980229199</v>
      </c>
      <c r="AI128" s="14"/>
      <c r="AJ128" s="14">
        <v>0.18123684426706499</v>
      </c>
      <c r="AK128" s="14">
        <v>0.21944288190825501</v>
      </c>
      <c r="AL128" s="14"/>
      <c r="AM128" s="14">
        <v>0.25533751310840502</v>
      </c>
      <c r="AN128" s="14">
        <v>0.195398095445449</v>
      </c>
      <c r="AO128" s="14">
        <v>3.3330331468895497E-2</v>
      </c>
      <c r="AP128" s="14">
        <v>8.3764268068056605E-2</v>
      </c>
      <c r="AQ128" s="14">
        <v>0.278381923114912</v>
      </c>
      <c r="AR128" s="14">
        <v>0.26741285143106502</v>
      </c>
      <c r="AS128" s="14">
        <v>0.24105845167748499</v>
      </c>
      <c r="AT128" s="14">
        <v>0.22588364143547399</v>
      </c>
      <c r="AU128" s="14">
        <v>0.13922186625994201</v>
      </c>
      <c r="AV128" s="14"/>
      <c r="AW128" s="14">
        <v>0.27635889947363601</v>
      </c>
      <c r="AX128" s="14">
        <v>0.22039727235117901</v>
      </c>
      <c r="AY128" s="14">
        <v>2.84423567982445E-2</v>
      </c>
      <c r="AZ128" s="14">
        <v>9.1850780517542002E-2</v>
      </c>
      <c r="BA128" s="14">
        <v>0.292271399718736</v>
      </c>
      <c r="BB128" s="14">
        <v>0.27348853398712297</v>
      </c>
      <c r="BC128" s="14">
        <v>0.16151384483804801</v>
      </c>
      <c r="BD128" s="14">
        <v>0.18658011181137499</v>
      </c>
      <c r="BE128" s="14">
        <v>0.17385747311501601</v>
      </c>
      <c r="BF128" s="14">
        <v>0.18869521045151</v>
      </c>
      <c r="BG128" s="14"/>
      <c r="BH128" s="14">
        <v>0.21836047114850601</v>
      </c>
      <c r="BI128" s="14">
        <v>0.20025456105786599</v>
      </c>
    </row>
    <row r="129" spans="2:61" x14ac:dyDescent="0.35">
      <c r="B129" t="s">
        <v>98</v>
      </c>
      <c r="C129" s="14">
        <v>0.100091119917989</v>
      </c>
      <c r="D129" s="14">
        <v>0.116130759400336</v>
      </c>
      <c r="E129" s="14">
        <v>8.5383515115889694E-2</v>
      </c>
      <c r="F129" s="14"/>
      <c r="G129" s="14">
        <v>5.9921632589749398E-2</v>
      </c>
      <c r="H129" s="14">
        <v>0.13443505948423501</v>
      </c>
      <c r="I129" s="14">
        <v>9.9691758227359706E-2</v>
      </c>
      <c r="J129" s="14">
        <v>8.2301723664931506E-2</v>
      </c>
      <c r="K129" s="14">
        <v>0.110753203573418</v>
      </c>
      <c r="L129" s="14">
        <v>0.104123683283032</v>
      </c>
      <c r="M129" s="14"/>
      <c r="N129" s="14">
        <v>8.6567099512530596E-2</v>
      </c>
      <c r="O129" s="14">
        <v>0.107714131419823</v>
      </c>
      <c r="P129" s="14"/>
      <c r="Q129" s="14">
        <v>0.102538844784136</v>
      </c>
      <c r="R129" s="14">
        <v>0.107621219332954</v>
      </c>
      <c r="S129" s="14">
        <v>7.9751706957673404E-2</v>
      </c>
      <c r="T129" s="14"/>
      <c r="U129" s="14">
        <v>0.106626717112487</v>
      </c>
      <c r="V129" s="14">
        <v>7.2012050420323007E-2</v>
      </c>
      <c r="W129" s="14"/>
      <c r="X129" s="14">
        <v>0.126976015686528</v>
      </c>
      <c r="Y129" s="14">
        <v>0.105115359605327</v>
      </c>
      <c r="Z129" s="14">
        <v>9.1937752057763403E-2</v>
      </c>
      <c r="AA129" s="14"/>
      <c r="AB129" s="14">
        <v>0.104060109372554</v>
      </c>
      <c r="AC129" s="14">
        <v>9.4793570151548198E-2</v>
      </c>
      <c r="AD129" s="14">
        <v>9.8667364670916496E-2</v>
      </c>
      <c r="AE129" s="14"/>
      <c r="AF129" s="14">
        <v>0.161058186312938</v>
      </c>
      <c r="AG129" s="14">
        <v>9.2225677557756305E-2</v>
      </c>
      <c r="AH129" s="14">
        <v>8.1971661641723995E-2</v>
      </c>
      <c r="AI129" s="14"/>
      <c r="AJ129" s="14">
        <v>9.5516068289011102E-2</v>
      </c>
      <c r="AK129" s="14">
        <v>0.10643765830455799</v>
      </c>
      <c r="AL129" s="14"/>
      <c r="AM129" s="14">
        <v>9.8149163492400604E-2</v>
      </c>
      <c r="AN129" s="14">
        <v>0.13743766769983401</v>
      </c>
      <c r="AO129" s="14">
        <v>0.230273218496098</v>
      </c>
      <c r="AP129" s="14">
        <v>3.9929464468327999E-2</v>
      </c>
      <c r="AQ129" s="14">
        <v>0.16868422001674799</v>
      </c>
      <c r="AR129" s="14">
        <v>0.11591679509885</v>
      </c>
      <c r="AS129" s="14">
        <v>4.9626862140683299E-2</v>
      </c>
      <c r="AT129" s="14">
        <v>9.4819065034885602E-2</v>
      </c>
      <c r="AU129" s="14">
        <v>4.1609346962704699E-2</v>
      </c>
      <c r="AV129" s="14"/>
      <c r="AW129" s="14">
        <v>0.10448335724195799</v>
      </c>
      <c r="AX129" s="14">
        <v>0.147444504022858</v>
      </c>
      <c r="AY129" s="14">
        <v>6.7312161404747106E-2</v>
      </c>
      <c r="AZ129" s="14">
        <v>8.3785026250963304E-2</v>
      </c>
      <c r="BA129" s="14">
        <v>0.17953249334704199</v>
      </c>
      <c r="BB129" s="14">
        <v>0.11267331412096999</v>
      </c>
      <c r="BC129" s="14">
        <v>0.10414525116123299</v>
      </c>
      <c r="BD129" s="14">
        <v>0.132299019821362</v>
      </c>
      <c r="BE129" s="14">
        <v>3.1431645634931102E-2</v>
      </c>
      <c r="BF129" s="14">
        <v>4.5967256807412898E-2</v>
      </c>
      <c r="BG129" s="14"/>
      <c r="BH129" s="14">
        <v>0.10959098749752801</v>
      </c>
      <c r="BI129" s="14">
        <v>9.3161790523404897E-2</v>
      </c>
    </row>
    <row r="130" spans="2:61" x14ac:dyDescent="0.35">
      <c r="B130" t="s">
        <v>99</v>
      </c>
      <c r="C130" s="14">
        <v>9.4837179175113404E-2</v>
      </c>
      <c r="D130" s="14">
        <v>0.117728065850702</v>
      </c>
      <c r="E130" s="14">
        <v>7.1244677092148795E-2</v>
      </c>
      <c r="F130" s="14"/>
      <c r="G130" s="14">
        <v>0.12647813990805201</v>
      </c>
      <c r="H130" s="14">
        <v>0.11419767504900501</v>
      </c>
      <c r="I130" s="14">
        <v>0.11383566493465901</v>
      </c>
      <c r="J130" s="14">
        <v>7.1139067139300793E-2</v>
      </c>
      <c r="K130" s="14">
        <v>5.3708241372564698E-2</v>
      </c>
      <c r="L130" s="14">
        <v>9.4709798645919996E-2</v>
      </c>
      <c r="M130" s="14"/>
      <c r="N130" s="14">
        <v>0.112725056277482</v>
      </c>
      <c r="O130" s="14">
        <v>8.47544161500208E-2</v>
      </c>
      <c r="P130" s="14"/>
      <c r="Q130" s="14">
        <v>9.8783567070643397E-2</v>
      </c>
      <c r="R130" s="14">
        <v>8.2506779363047705E-2</v>
      </c>
      <c r="S130" s="14">
        <v>0.13437219685433399</v>
      </c>
      <c r="T130" s="14"/>
      <c r="U130" s="14">
        <v>0.100323554579621</v>
      </c>
      <c r="V130" s="14">
        <v>7.1265910676020297E-2</v>
      </c>
      <c r="W130" s="14"/>
      <c r="X130" s="14">
        <v>0.14621534920683599</v>
      </c>
      <c r="Y130" s="14">
        <v>0.105441578384649</v>
      </c>
      <c r="Z130" s="14">
        <v>6.7800226055703003E-2</v>
      </c>
      <c r="AA130" s="14"/>
      <c r="AB130" s="14">
        <v>8.0186689430918195E-2</v>
      </c>
      <c r="AC130" s="14">
        <v>9.6339658744278703E-2</v>
      </c>
      <c r="AD130" s="14">
        <v>0.120067666488841</v>
      </c>
      <c r="AE130" s="14"/>
      <c r="AF130" s="14">
        <v>0.153146550452818</v>
      </c>
      <c r="AG130" s="14">
        <v>8.2415250285519395E-2</v>
      </c>
      <c r="AH130" s="14">
        <v>9.2577489151077996E-2</v>
      </c>
      <c r="AI130" s="14"/>
      <c r="AJ130" s="14">
        <v>0.13782572195703199</v>
      </c>
      <c r="AK130" s="14">
        <v>6.7981278116307595E-2</v>
      </c>
      <c r="AL130" s="14"/>
      <c r="AM130" s="14">
        <v>6.5207664162314494E-2</v>
      </c>
      <c r="AN130" s="14">
        <v>0.135474868738482</v>
      </c>
      <c r="AO130" s="14">
        <v>0.13025520742202901</v>
      </c>
      <c r="AP130" s="14">
        <v>0.13633369011725199</v>
      </c>
      <c r="AQ130" s="14">
        <v>9.2659034527500003E-2</v>
      </c>
      <c r="AR130" s="14">
        <v>7.2777063031029904E-2</v>
      </c>
      <c r="AS130" s="14">
        <v>0.12776400770377899</v>
      </c>
      <c r="AT130" s="14">
        <v>9.2715653325627895E-2</v>
      </c>
      <c r="AU130" s="14">
        <v>8.1102928677855193E-2</v>
      </c>
      <c r="AV130" s="14"/>
      <c r="AW130" s="14">
        <v>8.7989097849029599E-2</v>
      </c>
      <c r="AX130" s="14">
        <v>0.14963343885212399</v>
      </c>
      <c r="AY130" s="14">
        <v>9.2869620692116503E-2</v>
      </c>
      <c r="AZ130" s="14">
        <v>0.11252479866284699</v>
      </c>
      <c r="BA130" s="14">
        <v>0.128308474356187</v>
      </c>
      <c r="BB130" s="14">
        <v>8.7176032856274593E-2</v>
      </c>
      <c r="BC130" s="14">
        <v>8.5570578948893306E-2</v>
      </c>
      <c r="BD130" s="14">
        <v>2.5467649182461902E-2</v>
      </c>
      <c r="BE130" s="14">
        <v>6.1490071662677399E-2</v>
      </c>
      <c r="BF130" s="14">
        <v>4.2730150003695601E-2</v>
      </c>
      <c r="BG130" s="14"/>
      <c r="BH130" s="14">
        <v>0.100548388473972</v>
      </c>
      <c r="BI130" s="14">
        <v>9.7336768596095205E-2</v>
      </c>
    </row>
    <row r="131" spans="2:61" x14ac:dyDescent="0.35">
      <c r="B131" t="s">
        <v>100</v>
      </c>
      <c r="C131" s="14">
        <v>7.4487970925419894E-2</v>
      </c>
      <c r="D131" s="14">
        <v>7.1193624916450302E-2</v>
      </c>
      <c r="E131" s="14">
        <v>7.5742109098513505E-2</v>
      </c>
      <c r="F131" s="14"/>
      <c r="G131" s="14">
        <v>7.3253869129582899E-2</v>
      </c>
      <c r="H131" s="14">
        <v>0.12151415051469</v>
      </c>
      <c r="I131" s="14">
        <v>0.110927087271161</v>
      </c>
      <c r="J131" s="14">
        <v>5.3360208396043302E-2</v>
      </c>
      <c r="K131" s="14">
        <v>6.3156106653318597E-2</v>
      </c>
      <c r="L131" s="14">
        <v>2.9585165107088501E-2</v>
      </c>
      <c r="M131" s="14"/>
      <c r="N131" s="14">
        <v>8.2483811851645605E-2</v>
      </c>
      <c r="O131" s="14">
        <v>6.9980998477873493E-2</v>
      </c>
      <c r="P131" s="14"/>
      <c r="Q131" s="14">
        <v>0.117123070879479</v>
      </c>
      <c r="R131" s="14">
        <v>5.4772607974910702E-2</v>
      </c>
      <c r="S131" s="14">
        <v>7.1993727879127001E-2</v>
      </c>
      <c r="T131" s="14"/>
      <c r="U131" s="14">
        <v>7.86418047169887E-2</v>
      </c>
      <c r="V131" s="14">
        <v>5.66417383250701E-2</v>
      </c>
      <c r="W131" s="14"/>
      <c r="X131" s="14">
        <v>0.122231905400963</v>
      </c>
      <c r="Y131" s="14">
        <v>8.0280132995809106E-2</v>
      </c>
      <c r="Z131" s="14">
        <v>5.2106029041463102E-2</v>
      </c>
      <c r="AA131" s="14"/>
      <c r="AB131" s="14">
        <v>0.101485540961005</v>
      </c>
      <c r="AC131" s="14">
        <v>6.7710671281167298E-2</v>
      </c>
      <c r="AD131" s="14">
        <v>6.8207363798425194E-2</v>
      </c>
      <c r="AE131" s="14"/>
      <c r="AF131" s="14">
        <v>9.5051280223688805E-2</v>
      </c>
      <c r="AG131" s="14">
        <v>6.7116990977491103E-2</v>
      </c>
      <c r="AH131" s="14">
        <v>8.0316721636439006E-2</v>
      </c>
      <c r="AI131" s="14"/>
      <c r="AJ131" s="14">
        <v>0.105067519409171</v>
      </c>
      <c r="AK131" s="14">
        <v>5.6784473439090502E-2</v>
      </c>
      <c r="AL131" s="14"/>
      <c r="AM131" s="14">
        <v>7.2802582797976606E-2</v>
      </c>
      <c r="AN131" s="14">
        <v>7.3440467982044594E-2</v>
      </c>
      <c r="AO131" s="14">
        <v>0.202028363020789</v>
      </c>
      <c r="AP131" s="14">
        <v>7.6989785236752595E-2</v>
      </c>
      <c r="AQ131" s="14">
        <v>0.135090912923541</v>
      </c>
      <c r="AR131" s="14">
        <v>6.3991895279404798E-2</v>
      </c>
      <c r="AS131" s="14">
        <v>7.9250052666030205E-2</v>
      </c>
      <c r="AT131" s="14">
        <v>5.9836432113374201E-2</v>
      </c>
      <c r="AU131" s="14">
        <v>5.7162507379079602E-2</v>
      </c>
      <c r="AV131" s="14"/>
      <c r="AW131" s="14">
        <v>0.100127254811765</v>
      </c>
      <c r="AX131" s="14">
        <v>6.5894058062643396E-2</v>
      </c>
      <c r="AY131" s="14">
        <v>0.130445732484537</v>
      </c>
      <c r="AZ131" s="14">
        <v>0.106755260503726</v>
      </c>
      <c r="BA131" s="14">
        <v>0.15204980454359401</v>
      </c>
      <c r="BB131" s="14">
        <v>6.2874731041300397E-2</v>
      </c>
      <c r="BC131" s="14">
        <v>7.6694036561572906E-2</v>
      </c>
      <c r="BD131" s="14">
        <v>6.34341714512551E-2</v>
      </c>
      <c r="BE131" s="14">
        <v>9.3569850079607497E-2</v>
      </c>
      <c r="BF131" s="14">
        <v>1.3673607917344901E-2</v>
      </c>
      <c r="BG131" s="14"/>
      <c r="BH131" s="14">
        <v>8.1291296845355507E-2</v>
      </c>
      <c r="BI131" s="14">
        <v>7.3337713749866001E-2</v>
      </c>
    </row>
    <row r="132" spans="2:61" x14ac:dyDescent="0.35">
      <c r="B132" t="s">
        <v>101</v>
      </c>
      <c r="C132" s="14">
        <v>5.9663580092445198E-2</v>
      </c>
      <c r="D132" s="14">
        <v>5.6668709303401697E-2</v>
      </c>
      <c r="E132" s="14">
        <v>6.2867626601886203E-2</v>
      </c>
      <c r="F132" s="14"/>
      <c r="G132" s="14">
        <v>1.9433251974732599E-2</v>
      </c>
      <c r="H132" s="14">
        <v>7.4450746157213393E-2</v>
      </c>
      <c r="I132" s="14">
        <v>4.1505941142363598E-2</v>
      </c>
      <c r="J132" s="14">
        <v>2.2725585948714301E-2</v>
      </c>
      <c r="K132" s="14">
        <v>0.124902104854909</v>
      </c>
      <c r="L132" s="14">
        <v>7.3787096163845697E-2</v>
      </c>
      <c r="M132" s="14"/>
      <c r="N132" s="14">
        <v>4.5472076718087798E-2</v>
      </c>
      <c r="O132" s="14">
        <v>6.7662828112463505E-2</v>
      </c>
      <c r="P132" s="14"/>
      <c r="Q132" s="14">
        <v>7.4566522568005097E-2</v>
      </c>
      <c r="R132" s="14">
        <v>5.7255667064306598E-2</v>
      </c>
      <c r="S132" s="14">
        <v>3.2043536851520199E-2</v>
      </c>
      <c r="T132" s="14"/>
      <c r="U132" s="14">
        <v>5.5304740566942102E-2</v>
      </c>
      <c r="V132" s="14">
        <v>7.8390584576259401E-2</v>
      </c>
      <c r="W132" s="14"/>
      <c r="X132" s="14">
        <v>3.0497957152943601E-2</v>
      </c>
      <c r="Y132" s="14">
        <v>5.2648109597192801E-2</v>
      </c>
      <c r="Z132" s="14">
        <v>8.5644917472970303E-2</v>
      </c>
      <c r="AA132" s="14"/>
      <c r="AB132" s="14">
        <v>5.8278395629056803E-2</v>
      </c>
      <c r="AC132" s="14">
        <v>6.0570471772768399E-2</v>
      </c>
      <c r="AD132" s="14">
        <v>5.79378718665262E-2</v>
      </c>
      <c r="AE132" s="14"/>
      <c r="AF132" s="14">
        <v>8.4518623945711094E-2</v>
      </c>
      <c r="AG132" s="14">
        <v>6.5932726696787194E-2</v>
      </c>
      <c r="AH132" s="14">
        <v>4.8924079657973497E-2</v>
      </c>
      <c r="AI132" s="14"/>
      <c r="AJ132" s="14">
        <v>3.90679561037659E-2</v>
      </c>
      <c r="AK132" s="14">
        <v>7.34503215181386E-2</v>
      </c>
      <c r="AL132" s="14"/>
      <c r="AM132" s="14">
        <v>2.2847367167567099E-2</v>
      </c>
      <c r="AN132" s="14">
        <v>2.82039451437213E-2</v>
      </c>
      <c r="AO132" s="14">
        <v>3.6334266737636199E-2</v>
      </c>
      <c r="AP132" s="14">
        <v>3.2110742964390003E-2</v>
      </c>
      <c r="AQ132" s="14">
        <v>9.3820731049290701E-2</v>
      </c>
      <c r="AR132" s="14">
        <v>7.4732206502708398E-2</v>
      </c>
      <c r="AS132" s="14">
        <v>8.0912539123813104E-2</v>
      </c>
      <c r="AT132" s="14">
        <v>0.167461829602847</v>
      </c>
      <c r="AU132" s="14">
        <v>6.7595789640916296E-2</v>
      </c>
      <c r="AV132" s="14"/>
      <c r="AW132" s="14">
        <v>2.1321484718582001E-2</v>
      </c>
      <c r="AX132" s="14">
        <v>3.2880415179747997E-2</v>
      </c>
      <c r="AY132" s="14">
        <v>1.6784988194485199E-2</v>
      </c>
      <c r="AZ132" s="14">
        <v>4.3459866362531199E-2</v>
      </c>
      <c r="BA132" s="14">
        <v>8.5297326991880099E-2</v>
      </c>
      <c r="BB132" s="14">
        <v>6.7544922013590594E-2</v>
      </c>
      <c r="BC132" s="14">
        <v>6.5544545449796807E-2</v>
      </c>
      <c r="BD132" s="14">
        <v>0.18758734419950199</v>
      </c>
      <c r="BE132" s="14">
        <v>7.2825418503573006E-2</v>
      </c>
      <c r="BF132" s="14">
        <v>9.2693254918087206E-2</v>
      </c>
      <c r="BG132" s="14"/>
      <c r="BH132" s="14">
        <v>5.3756885433988003E-2</v>
      </c>
      <c r="BI132" s="14">
        <v>6.5690515170943695E-2</v>
      </c>
    </row>
    <row r="133" spans="2:61" x14ac:dyDescent="0.35">
      <c r="B133" t="s">
        <v>77</v>
      </c>
      <c r="C133" s="14">
        <v>4.3280598660819201E-2</v>
      </c>
      <c r="D133" s="14">
        <v>3.8640045228136202E-2</v>
      </c>
      <c r="E133" s="14">
        <v>4.79579323905183E-2</v>
      </c>
      <c r="F133" s="14"/>
      <c r="G133" s="14">
        <v>6.4850950261258006E-2</v>
      </c>
      <c r="H133" s="14">
        <v>4.7442944512726397E-2</v>
      </c>
      <c r="I133" s="14">
        <v>4.4113527060274001E-2</v>
      </c>
      <c r="J133" s="14">
        <v>3.9333182106737197E-2</v>
      </c>
      <c r="K133" s="14">
        <v>2.42041210763661E-2</v>
      </c>
      <c r="L133" s="14">
        <v>4.4596956702521097E-2</v>
      </c>
      <c r="M133" s="14"/>
      <c r="N133" s="14">
        <v>1.7734535907998401E-2</v>
      </c>
      <c r="O133" s="14">
        <v>5.7680009808760202E-2</v>
      </c>
      <c r="P133" s="14"/>
      <c r="Q133" s="14">
        <v>2.9692353409067299E-2</v>
      </c>
      <c r="R133" s="14">
        <v>4.78617516212941E-2</v>
      </c>
      <c r="S133" s="14">
        <v>1.29767440836034E-2</v>
      </c>
      <c r="T133" s="14"/>
      <c r="U133" s="14">
        <v>2.9605731353966401E-2</v>
      </c>
      <c r="V133" s="14">
        <v>0.102032314541307</v>
      </c>
      <c r="W133" s="14"/>
      <c r="X133" s="14">
        <v>0</v>
      </c>
      <c r="Y133" s="14">
        <v>2.7071434056647199E-2</v>
      </c>
      <c r="Z133" s="14">
        <v>5.48040356293567E-2</v>
      </c>
      <c r="AA133" s="14"/>
      <c r="AB133" s="14">
        <v>3.1279492849558901E-2</v>
      </c>
      <c r="AC133" s="14">
        <v>3.4359030553060797E-2</v>
      </c>
      <c r="AD133" s="14">
        <v>4.1931267093423097E-2</v>
      </c>
      <c r="AE133" s="14"/>
      <c r="AF133" s="14">
        <v>1.2160151247602599E-2</v>
      </c>
      <c r="AG133" s="14">
        <v>1.8198023076894901E-2</v>
      </c>
      <c r="AH133" s="14">
        <v>6.5183707599556204E-2</v>
      </c>
      <c r="AI133" s="14"/>
      <c r="AJ133" s="14">
        <v>2.5793982845178299E-2</v>
      </c>
      <c r="AK133" s="14">
        <v>4.9660778130437302E-2</v>
      </c>
      <c r="AL133" s="14"/>
      <c r="AM133" s="14">
        <v>7.31156576659315E-3</v>
      </c>
      <c r="AN133" s="14">
        <v>8.2482474805008893E-3</v>
      </c>
      <c r="AO133" s="14">
        <v>0.100047403956465</v>
      </c>
      <c r="AP133" s="14">
        <v>2.2760457070697401E-2</v>
      </c>
      <c r="AQ133" s="14">
        <v>0</v>
      </c>
      <c r="AR133" s="14">
        <v>3.1034128109215301E-2</v>
      </c>
      <c r="AS133" s="14">
        <v>0</v>
      </c>
      <c r="AT133" s="14">
        <v>3.1275143243656198E-2</v>
      </c>
      <c r="AU133" s="14">
        <v>0.155291303120629</v>
      </c>
      <c r="AV133" s="14"/>
      <c r="AW133" s="14">
        <v>0</v>
      </c>
      <c r="AX133" s="14">
        <v>0</v>
      </c>
      <c r="AY133" s="14">
        <v>6.6001829216473698E-2</v>
      </c>
      <c r="AZ133" s="14">
        <v>2.4456977309606699E-2</v>
      </c>
      <c r="BA133" s="14">
        <v>0</v>
      </c>
      <c r="BB133" s="14">
        <v>3.8213554184604703E-2</v>
      </c>
      <c r="BC133" s="14">
        <v>0</v>
      </c>
      <c r="BD133" s="14">
        <v>0</v>
      </c>
      <c r="BE133" s="14">
        <v>0.16920708782913299</v>
      </c>
      <c r="BF133" s="14">
        <v>0.215085211677814</v>
      </c>
      <c r="BG133" s="14"/>
      <c r="BH133" s="14">
        <v>4.0532586420693698E-2</v>
      </c>
      <c r="BI133" s="14">
        <v>1.30480733343538E-2</v>
      </c>
    </row>
    <row r="134" spans="2:61" x14ac:dyDescent="0.35">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row>
    <row r="135" spans="2:61" x14ac:dyDescent="0.35">
      <c r="B135" s="6" t="s">
        <v>111</v>
      </c>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row>
    <row r="136" spans="2:61" x14ac:dyDescent="0.35">
      <c r="B136" s="21" t="s">
        <v>81</v>
      </c>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row>
    <row r="137" spans="2:61" x14ac:dyDescent="0.35">
      <c r="B137" t="s">
        <v>103</v>
      </c>
      <c r="C137" s="14">
        <v>4.3909120333576003E-2</v>
      </c>
      <c r="D137" s="14">
        <v>3.16818704808682E-2</v>
      </c>
      <c r="E137" s="14">
        <v>5.58234456746972E-2</v>
      </c>
      <c r="F137" s="14"/>
      <c r="G137" s="14">
        <v>1.55132594093432E-2</v>
      </c>
      <c r="H137" s="14">
        <v>3.1263993890002797E-2</v>
      </c>
      <c r="I137" s="14">
        <v>5.1349405744032503E-2</v>
      </c>
      <c r="J137" s="14">
        <v>2.50860295031539E-2</v>
      </c>
      <c r="K137" s="14">
        <v>1.0586497443992799E-2</v>
      </c>
      <c r="L137" s="14">
        <v>0.10429194852168799</v>
      </c>
      <c r="M137" s="14"/>
      <c r="N137" s="14">
        <v>3.4716369610013502E-2</v>
      </c>
      <c r="O137" s="14">
        <v>4.90907484588139E-2</v>
      </c>
      <c r="P137" s="14"/>
      <c r="Q137" s="14">
        <v>0</v>
      </c>
      <c r="R137" s="14">
        <v>0</v>
      </c>
      <c r="S137" s="14">
        <v>0.26235885089661498</v>
      </c>
      <c r="T137" s="14"/>
      <c r="U137" s="14">
        <v>4.6104002462124601E-2</v>
      </c>
      <c r="V137" s="14">
        <v>3.4479186695900298E-2</v>
      </c>
      <c r="W137" s="14"/>
      <c r="X137" s="14">
        <v>0.13196041890134699</v>
      </c>
      <c r="Y137" s="14">
        <v>2.0814552709763401E-2</v>
      </c>
      <c r="Z137" s="14">
        <v>4.2715182903969598E-2</v>
      </c>
      <c r="AA137" s="14"/>
      <c r="AB137" s="14">
        <v>1.5913240517625198E-2</v>
      </c>
      <c r="AC137" s="14">
        <v>5.5442387656748998E-2</v>
      </c>
      <c r="AD137" s="14">
        <v>6.9660892887939793E-2</v>
      </c>
      <c r="AE137" s="14"/>
      <c r="AF137" s="14">
        <v>5.9166602904259499E-2</v>
      </c>
      <c r="AG137" s="14">
        <v>3.49496618568906E-2</v>
      </c>
      <c r="AH137" s="14">
        <v>5.9634481658793599E-2</v>
      </c>
      <c r="AI137" s="14"/>
      <c r="AJ137" s="14">
        <v>1.40610023275858E-2</v>
      </c>
      <c r="AK137" s="14">
        <v>5.90513243448062E-2</v>
      </c>
      <c r="AL137" s="14"/>
      <c r="AM137" s="14">
        <v>4.2457409304057902E-3</v>
      </c>
      <c r="AN137" s="14">
        <v>0.133425254255711</v>
      </c>
      <c r="AO137" s="14">
        <v>3.96976949242695E-2</v>
      </c>
      <c r="AP137" s="14">
        <v>6.1039078781734299E-2</v>
      </c>
      <c r="AQ137" s="14">
        <v>0</v>
      </c>
      <c r="AR137" s="14">
        <v>2.5794256060802E-2</v>
      </c>
      <c r="AS137" s="14">
        <v>1.7769105511090202E-2</v>
      </c>
      <c r="AT137" s="14">
        <v>3.2465599705916698E-2</v>
      </c>
      <c r="AU137" s="14">
        <v>2.9667078686712801E-2</v>
      </c>
      <c r="AV137" s="14"/>
      <c r="AW137" s="14">
        <v>0</v>
      </c>
      <c r="AX137" s="14">
        <v>0.153901114643933</v>
      </c>
      <c r="AY137" s="14">
        <v>2.0072586241906699E-2</v>
      </c>
      <c r="AZ137" s="14">
        <v>9.8248723802792801E-2</v>
      </c>
      <c r="BA137" s="14">
        <v>1.6843022571697001E-2</v>
      </c>
      <c r="BB137" s="14">
        <v>2.3058690341921699E-2</v>
      </c>
      <c r="BC137" s="14">
        <v>9.7012677401036498E-3</v>
      </c>
      <c r="BD137" s="14">
        <v>2.26374701255278E-2</v>
      </c>
      <c r="BE137" s="14">
        <v>0</v>
      </c>
      <c r="BF137" s="14">
        <v>4.06763288302356E-2</v>
      </c>
      <c r="BG137" s="14"/>
      <c r="BH137" s="14">
        <v>6.2844826702905796E-2</v>
      </c>
      <c r="BI137" s="14">
        <v>2.64762570596528E-2</v>
      </c>
    </row>
    <row r="138" spans="2:61" x14ac:dyDescent="0.35">
      <c r="B138" t="s">
        <v>104</v>
      </c>
      <c r="C138" s="14">
        <v>3.6206414239420302E-2</v>
      </c>
      <c r="D138" s="14">
        <v>3.4456610547952203E-2</v>
      </c>
      <c r="E138" s="14">
        <v>3.80863039899293E-2</v>
      </c>
      <c r="F138" s="14"/>
      <c r="G138" s="14">
        <v>4.1413678965596903E-2</v>
      </c>
      <c r="H138" s="14">
        <v>3.8416495519487198E-2</v>
      </c>
      <c r="I138" s="14">
        <v>2.90565618552397E-2</v>
      </c>
      <c r="J138" s="14">
        <v>3.7854023521043799E-2</v>
      </c>
      <c r="K138" s="14">
        <v>1.6015123654158601E-2</v>
      </c>
      <c r="L138" s="14">
        <v>5.1896266684091599E-2</v>
      </c>
      <c r="M138" s="14"/>
      <c r="N138" s="14">
        <v>3.9033886207684103E-2</v>
      </c>
      <c r="O138" s="14">
        <v>3.4612668393954903E-2</v>
      </c>
      <c r="P138" s="14"/>
      <c r="Q138" s="14">
        <v>0</v>
      </c>
      <c r="R138" s="14">
        <v>0</v>
      </c>
      <c r="S138" s="14">
        <v>0.216334856238909</v>
      </c>
      <c r="T138" s="14"/>
      <c r="U138" s="14">
        <v>3.5869838594583599E-2</v>
      </c>
      <c r="V138" s="14">
        <v>3.7652453620572401E-2</v>
      </c>
      <c r="W138" s="14"/>
      <c r="X138" s="14">
        <v>1.7320940803882402E-2</v>
      </c>
      <c r="Y138" s="14">
        <v>3.8844067804025398E-2</v>
      </c>
      <c r="Z138" s="14">
        <v>4.5378211577176697E-2</v>
      </c>
      <c r="AA138" s="14"/>
      <c r="AB138" s="14">
        <v>2.1682151076455099E-2</v>
      </c>
      <c r="AC138" s="14">
        <v>3.3014422322245898E-2</v>
      </c>
      <c r="AD138" s="14">
        <v>7.9647323325288899E-2</v>
      </c>
      <c r="AE138" s="14"/>
      <c r="AF138" s="14">
        <v>1.04480309678434E-2</v>
      </c>
      <c r="AG138" s="14">
        <v>3.3701367066808999E-2</v>
      </c>
      <c r="AH138" s="14">
        <v>5.5739763729569902E-2</v>
      </c>
      <c r="AI138" s="14"/>
      <c r="AJ138" s="14">
        <v>5.5683305328043602E-2</v>
      </c>
      <c r="AK138" s="14">
        <v>2.5430850171031801E-2</v>
      </c>
      <c r="AL138" s="14"/>
      <c r="AM138" s="14">
        <v>5.2661876504120797E-2</v>
      </c>
      <c r="AN138" s="14">
        <v>8.9886459662849097E-3</v>
      </c>
      <c r="AO138" s="14">
        <v>9.4072320305831097E-2</v>
      </c>
      <c r="AP138" s="14">
        <v>7.7158779217802204E-2</v>
      </c>
      <c r="AQ138" s="14">
        <v>0</v>
      </c>
      <c r="AR138" s="14">
        <v>2.18414047327984E-2</v>
      </c>
      <c r="AS138" s="14">
        <v>0</v>
      </c>
      <c r="AT138" s="14">
        <v>6.8236415873218895E-2</v>
      </c>
      <c r="AU138" s="14">
        <v>6.07550864288295E-2</v>
      </c>
      <c r="AV138" s="14"/>
      <c r="AW138" s="14">
        <v>7.3063434668717397E-2</v>
      </c>
      <c r="AX138" s="14">
        <v>1.4403766936601101E-2</v>
      </c>
      <c r="AY138" s="14">
        <v>6.4903462304783305E-2</v>
      </c>
      <c r="AZ138" s="14">
        <v>7.4188841562882302E-2</v>
      </c>
      <c r="BA138" s="14">
        <v>0</v>
      </c>
      <c r="BB138" s="14">
        <v>2.4182011366651001E-2</v>
      </c>
      <c r="BC138" s="14">
        <v>0</v>
      </c>
      <c r="BD138" s="14">
        <v>4.5043724409121702E-2</v>
      </c>
      <c r="BE138" s="14">
        <v>0</v>
      </c>
      <c r="BF138" s="14">
        <v>0.111049814385748</v>
      </c>
      <c r="BG138" s="14"/>
      <c r="BH138" s="14">
        <v>3.6364680958288001E-2</v>
      </c>
      <c r="BI138" s="14">
        <v>4.0630592648447802E-2</v>
      </c>
    </row>
    <row r="139" spans="2:61" x14ac:dyDescent="0.35">
      <c r="B139" t="s">
        <v>105</v>
      </c>
      <c r="C139" s="14">
        <v>8.7247297607111404E-2</v>
      </c>
      <c r="D139" s="14">
        <v>8.7766941017123706E-2</v>
      </c>
      <c r="E139" s="14">
        <v>8.4939661968966101E-2</v>
      </c>
      <c r="F139" s="14"/>
      <c r="G139" s="14">
        <v>5.32952912404904E-2</v>
      </c>
      <c r="H139" s="14">
        <v>9.1753787291712199E-2</v>
      </c>
      <c r="I139" s="14">
        <v>6.9007853071738207E-2</v>
      </c>
      <c r="J139" s="14">
        <v>4.7304726666754601E-2</v>
      </c>
      <c r="K139" s="14">
        <v>8.08336851257873E-2</v>
      </c>
      <c r="L139" s="14">
        <v>0.161579194411716</v>
      </c>
      <c r="M139" s="14"/>
      <c r="N139" s="14">
        <v>0.10685750119538499</v>
      </c>
      <c r="O139" s="14">
        <v>7.6193720118690397E-2</v>
      </c>
      <c r="P139" s="14"/>
      <c r="Q139" s="14">
        <v>0</v>
      </c>
      <c r="R139" s="14">
        <v>0</v>
      </c>
      <c r="S139" s="14">
        <v>0.52130629286447605</v>
      </c>
      <c r="T139" s="14"/>
      <c r="U139" s="14">
        <v>9.4325748457218E-2</v>
      </c>
      <c r="V139" s="14">
        <v>5.6835950726176497E-2</v>
      </c>
      <c r="W139" s="14"/>
      <c r="X139" s="14">
        <v>0.116548608426764</v>
      </c>
      <c r="Y139" s="14">
        <v>9.9414615341368598E-2</v>
      </c>
      <c r="Z139" s="14">
        <v>6.5325301837166505E-2</v>
      </c>
      <c r="AA139" s="14"/>
      <c r="AB139" s="14">
        <v>6.1516184017327502E-2</v>
      </c>
      <c r="AC139" s="14">
        <v>8.9330208186477605E-2</v>
      </c>
      <c r="AD139" s="14">
        <v>0.131145605918077</v>
      </c>
      <c r="AE139" s="14"/>
      <c r="AF139" s="14">
        <v>0.10725342340010199</v>
      </c>
      <c r="AG139" s="14">
        <v>9.5756423440302399E-2</v>
      </c>
      <c r="AH139" s="14">
        <v>7.5689483771208405E-2</v>
      </c>
      <c r="AI139" s="14"/>
      <c r="AJ139" s="14">
        <v>0.107654713188266</v>
      </c>
      <c r="AK139" s="14">
        <v>7.1437288908584695E-2</v>
      </c>
      <c r="AL139" s="14"/>
      <c r="AM139" s="14">
        <v>0.11145034778219599</v>
      </c>
      <c r="AN139" s="14">
        <v>0.117759678391454</v>
      </c>
      <c r="AO139" s="14">
        <v>8.4703024654171899E-2</v>
      </c>
      <c r="AP139" s="14">
        <v>7.8801499519240897E-2</v>
      </c>
      <c r="AQ139" s="14">
        <v>6.6036037700099803E-2</v>
      </c>
      <c r="AR139" s="14">
        <v>7.8517432449152005E-2</v>
      </c>
      <c r="AS139" s="14">
        <v>4.5078107806826903E-2</v>
      </c>
      <c r="AT139" s="14">
        <v>7.4400557654443103E-2</v>
      </c>
      <c r="AU139" s="14">
        <v>6.1567118528462202E-2</v>
      </c>
      <c r="AV139" s="14"/>
      <c r="AW139" s="14">
        <v>0.10836920854033499</v>
      </c>
      <c r="AX139" s="14">
        <v>0.15060795828468501</v>
      </c>
      <c r="AY139" s="14">
        <v>9.6728746676611299E-2</v>
      </c>
      <c r="AZ139" s="14">
        <v>7.1616788411721505E-2</v>
      </c>
      <c r="BA139" s="14">
        <v>1.63435676321293E-2</v>
      </c>
      <c r="BB139" s="14">
        <v>8.0038036270054902E-2</v>
      </c>
      <c r="BC139" s="14">
        <v>6.0753819134579702E-2</v>
      </c>
      <c r="BD139" s="14">
        <v>0.13460880787214299</v>
      </c>
      <c r="BE139" s="14">
        <v>0.21329598679904599</v>
      </c>
      <c r="BF139" s="14">
        <v>6.9160882315111805E-2</v>
      </c>
      <c r="BG139" s="14"/>
      <c r="BH139" s="14">
        <v>9.0816441914958301E-2</v>
      </c>
      <c r="BI139" s="14">
        <v>8.4075276803651094E-2</v>
      </c>
    </row>
    <row r="140" spans="2:61" x14ac:dyDescent="0.35">
      <c r="B140" t="s">
        <v>106</v>
      </c>
      <c r="C140" s="14">
        <v>0.49473095261622502</v>
      </c>
      <c r="D140" s="14">
        <v>0.51672159210549995</v>
      </c>
      <c r="E140" s="14">
        <v>0.47665580389221801</v>
      </c>
      <c r="F140" s="14"/>
      <c r="G140" s="14">
        <v>0.47197421140804602</v>
      </c>
      <c r="H140" s="14">
        <v>0.46963130289253402</v>
      </c>
      <c r="I140" s="14">
        <v>0.43839129771337099</v>
      </c>
      <c r="J140" s="14">
        <v>0.63512484055511298</v>
      </c>
      <c r="K140" s="14">
        <v>0.56382102886235796</v>
      </c>
      <c r="L140" s="14">
        <v>0.40478812103553602</v>
      </c>
      <c r="M140" s="14"/>
      <c r="N140" s="14">
        <v>0.44192963037715699</v>
      </c>
      <c r="O140" s="14">
        <v>0.524493188598805</v>
      </c>
      <c r="P140" s="14"/>
      <c r="Q140" s="14">
        <v>0</v>
      </c>
      <c r="R140" s="14">
        <v>1</v>
      </c>
      <c r="S140" s="14">
        <v>0</v>
      </c>
      <c r="T140" s="14"/>
      <c r="U140" s="14">
        <v>0.47165592241919801</v>
      </c>
      <c r="V140" s="14">
        <v>0.59386885192074002</v>
      </c>
      <c r="W140" s="14"/>
      <c r="X140" s="14">
        <v>0.442722152017612</v>
      </c>
      <c r="Y140" s="14">
        <v>0.486212886510344</v>
      </c>
      <c r="Z140" s="14">
        <v>0.523718403657355</v>
      </c>
      <c r="AA140" s="14"/>
      <c r="AB140" s="14">
        <v>0.50737320522228901</v>
      </c>
      <c r="AC140" s="14">
        <v>0.48118198365309101</v>
      </c>
      <c r="AD140" s="14">
        <v>0.51480088855900896</v>
      </c>
      <c r="AE140" s="14"/>
      <c r="AF140" s="14">
        <v>0.48042688555568003</v>
      </c>
      <c r="AG140" s="14">
        <v>0.49635874059700702</v>
      </c>
      <c r="AH140" s="14">
        <v>0.499399655248142</v>
      </c>
      <c r="AI140" s="14"/>
      <c r="AJ140" s="14">
        <v>0.48700309234434602</v>
      </c>
      <c r="AK140" s="14">
        <v>0.50252448747973499</v>
      </c>
      <c r="AL140" s="14"/>
      <c r="AM140" s="14">
        <v>0.57901747142940596</v>
      </c>
      <c r="AN140" s="14">
        <v>0.51248844389788895</v>
      </c>
      <c r="AO140" s="14">
        <v>0.27682624184281202</v>
      </c>
      <c r="AP140" s="14">
        <v>0.52404157336275403</v>
      </c>
      <c r="AQ140" s="14">
        <v>0.45035272821670302</v>
      </c>
      <c r="AR140" s="14">
        <v>0.46596289070957903</v>
      </c>
      <c r="AS140" s="14">
        <v>0.17433714215666299</v>
      </c>
      <c r="AT140" s="14">
        <v>0.56383896171763503</v>
      </c>
      <c r="AU140" s="14">
        <v>0.56921510564280497</v>
      </c>
      <c r="AV140" s="14"/>
      <c r="AW140" s="14">
        <v>0.57176417358686304</v>
      </c>
      <c r="AX140" s="14">
        <v>0.461702685330728</v>
      </c>
      <c r="AY140" s="14">
        <v>0.30961878398652698</v>
      </c>
      <c r="AZ140" s="14">
        <v>0.45057123595425402</v>
      </c>
      <c r="BA140" s="14">
        <v>0.45315871645539602</v>
      </c>
      <c r="BB140" s="14">
        <v>0.48206061961941998</v>
      </c>
      <c r="BC140" s="14">
        <v>0.37085021990036798</v>
      </c>
      <c r="BD140" s="14">
        <v>0.444576340063005</v>
      </c>
      <c r="BE140" s="14">
        <v>0.24808340750332</v>
      </c>
      <c r="BF140" s="14">
        <v>0.59797475401780897</v>
      </c>
      <c r="BG140" s="14"/>
      <c r="BH140" s="14">
        <v>0.46894444182081801</v>
      </c>
      <c r="BI140" s="14">
        <v>0.52661023918544803</v>
      </c>
    </row>
    <row r="141" spans="2:61" x14ac:dyDescent="0.35">
      <c r="B141" t="s">
        <v>107</v>
      </c>
      <c r="C141" s="14">
        <v>0.14584613634976201</v>
      </c>
      <c r="D141" s="14">
        <v>0.16090143952938701</v>
      </c>
      <c r="E141" s="14">
        <v>0.13114456732309299</v>
      </c>
      <c r="F141" s="14"/>
      <c r="G141" s="14">
        <v>0.197072410815605</v>
      </c>
      <c r="H141" s="14">
        <v>0.144396333576225</v>
      </c>
      <c r="I141" s="14">
        <v>0.14520190026638899</v>
      </c>
      <c r="J141" s="14">
        <v>0.10542873763456399</v>
      </c>
      <c r="K141" s="14">
        <v>0.18385546959242199</v>
      </c>
      <c r="L141" s="14">
        <v>0.127260440463625</v>
      </c>
      <c r="M141" s="14"/>
      <c r="N141" s="14">
        <v>0.19005972052518999</v>
      </c>
      <c r="O141" s="14">
        <v>0.120924504275724</v>
      </c>
      <c r="P141" s="14"/>
      <c r="Q141" s="14">
        <v>0.50454304939349104</v>
      </c>
      <c r="R141" s="14">
        <v>0</v>
      </c>
      <c r="S141" s="14">
        <v>0</v>
      </c>
      <c r="T141" s="14"/>
      <c r="U141" s="14">
        <v>0.16549475050586501</v>
      </c>
      <c r="V141" s="14">
        <v>6.14292443652842E-2</v>
      </c>
      <c r="W141" s="14"/>
      <c r="X141" s="14">
        <v>0.182599454554742</v>
      </c>
      <c r="Y141" s="14">
        <v>0.17182202599250601</v>
      </c>
      <c r="Z141" s="14">
        <v>0.10255307416002001</v>
      </c>
      <c r="AA141" s="14"/>
      <c r="AB141" s="14">
        <v>0.19658187369053801</v>
      </c>
      <c r="AC141" s="14">
        <v>0.14671372745245001</v>
      </c>
      <c r="AD141" s="14">
        <v>5.23595306552848E-2</v>
      </c>
      <c r="AE141" s="14"/>
      <c r="AF141" s="14">
        <v>0.186384549687062</v>
      </c>
      <c r="AG141" s="14">
        <v>0.15448036218521199</v>
      </c>
      <c r="AH141" s="14">
        <v>0.106742935148917</v>
      </c>
      <c r="AI141" s="14"/>
      <c r="AJ141" s="14">
        <v>0.144113938383647</v>
      </c>
      <c r="AK141" s="14">
        <v>0.15208065225442099</v>
      </c>
      <c r="AL141" s="14"/>
      <c r="AM141" s="14">
        <v>0.10327929550932299</v>
      </c>
      <c r="AN141" s="14">
        <v>0.116383080569237</v>
      </c>
      <c r="AO141" s="14">
        <v>0.22520954709209001</v>
      </c>
      <c r="AP141" s="14">
        <v>0.13969947929662599</v>
      </c>
      <c r="AQ141" s="14">
        <v>0.25323714903351602</v>
      </c>
      <c r="AR141" s="14">
        <v>0.145592192070605</v>
      </c>
      <c r="AS141" s="14">
        <v>0.35980926574111399</v>
      </c>
      <c r="AT141" s="14">
        <v>0.14742113963640899</v>
      </c>
      <c r="AU141" s="14">
        <v>0.13166310849167501</v>
      </c>
      <c r="AV141" s="14"/>
      <c r="AW141" s="14">
        <v>9.8117032964928699E-2</v>
      </c>
      <c r="AX141" s="14">
        <v>0.12522373013059099</v>
      </c>
      <c r="AY141" s="14">
        <v>0.23648577092343701</v>
      </c>
      <c r="AZ141" s="14">
        <v>0.13739875925568501</v>
      </c>
      <c r="BA141" s="14">
        <v>0.266714823918139</v>
      </c>
      <c r="BB141" s="14">
        <v>0.16224047132293001</v>
      </c>
      <c r="BC141" s="14">
        <v>0.19556806033471399</v>
      </c>
      <c r="BD141" s="14">
        <v>0.146843048879748</v>
      </c>
      <c r="BE141" s="14">
        <v>0.22908010246882499</v>
      </c>
      <c r="BF141" s="14">
        <v>1.2217112110539999E-2</v>
      </c>
      <c r="BG141" s="14"/>
      <c r="BH141" s="14">
        <v>0.15646193918356199</v>
      </c>
      <c r="BI141" s="14">
        <v>0.13911797458067399</v>
      </c>
    </row>
    <row r="142" spans="2:61" x14ac:dyDescent="0.35">
      <c r="B142" t="s">
        <v>108</v>
      </c>
      <c r="C142" s="14">
        <v>8.8245599025086899E-2</v>
      </c>
      <c r="D142" s="14">
        <v>7.3335424624653103E-2</v>
      </c>
      <c r="E142" s="14">
        <v>0.102976983409824</v>
      </c>
      <c r="F142" s="14"/>
      <c r="G142" s="14">
        <v>9.8512097045495198E-2</v>
      </c>
      <c r="H142" s="14">
        <v>9.8801077012693597E-2</v>
      </c>
      <c r="I142" s="14">
        <v>0.12199647949480701</v>
      </c>
      <c r="J142" s="14">
        <v>7.4477342841943905E-2</v>
      </c>
      <c r="K142" s="14">
        <v>5.0331747995872797E-2</v>
      </c>
      <c r="L142" s="14">
        <v>8.1385970575625605E-2</v>
      </c>
      <c r="M142" s="14"/>
      <c r="N142" s="14">
        <v>9.6339910616716706E-2</v>
      </c>
      <c r="O142" s="14">
        <v>8.3683122149680697E-2</v>
      </c>
      <c r="P142" s="14"/>
      <c r="Q142" s="14">
        <v>0.30527859525121498</v>
      </c>
      <c r="R142" s="14">
        <v>0</v>
      </c>
      <c r="S142" s="14">
        <v>0</v>
      </c>
      <c r="T142" s="14"/>
      <c r="U142" s="14">
        <v>9.6419535222714195E-2</v>
      </c>
      <c r="V142" s="14">
        <v>5.3127687726044398E-2</v>
      </c>
      <c r="W142" s="14"/>
      <c r="X142" s="14">
        <v>6.2038143493367802E-2</v>
      </c>
      <c r="Y142" s="14">
        <v>0.102342172836597</v>
      </c>
      <c r="Z142" s="14">
        <v>8.6238017116130106E-2</v>
      </c>
      <c r="AA142" s="14"/>
      <c r="AB142" s="14">
        <v>0.11685038194526901</v>
      </c>
      <c r="AC142" s="14">
        <v>8.8639576923665794E-2</v>
      </c>
      <c r="AD142" s="14">
        <v>5.2486635889663603E-2</v>
      </c>
      <c r="AE142" s="14"/>
      <c r="AF142" s="14">
        <v>9.1689406794837003E-2</v>
      </c>
      <c r="AG142" s="14">
        <v>8.1057706982037805E-2</v>
      </c>
      <c r="AH142" s="14">
        <v>0.108206800447409</v>
      </c>
      <c r="AI142" s="14"/>
      <c r="AJ142" s="14">
        <v>8.4645942679253197E-2</v>
      </c>
      <c r="AK142" s="14">
        <v>9.0391854043515699E-2</v>
      </c>
      <c r="AL142" s="14"/>
      <c r="AM142" s="14">
        <v>6.4525169879802904E-2</v>
      </c>
      <c r="AN142" s="14">
        <v>6.60865448381803E-2</v>
      </c>
      <c r="AO142" s="14">
        <v>0.24765753486330799</v>
      </c>
      <c r="AP142" s="14">
        <v>7.1898802191558099E-3</v>
      </c>
      <c r="AQ142" s="14">
        <v>0.111849244468509</v>
      </c>
      <c r="AR142" s="14">
        <v>0.13685335470965501</v>
      </c>
      <c r="AS142" s="14">
        <v>0.18911223156047699</v>
      </c>
      <c r="AT142" s="14">
        <v>4.77955323813887E-2</v>
      </c>
      <c r="AU142" s="14">
        <v>4.6404654885031399E-2</v>
      </c>
      <c r="AV142" s="14"/>
      <c r="AW142" s="14">
        <v>7.2485949471776501E-2</v>
      </c>
      <c r="AX142" s="14">
        <v>5.61430550346836E-2</v>
      </c>
      <c r="AY142" s="14">
        <v>0.22335601105612099</v>
      </c>
      <c r="AZ142" s="14">
        <v>4.2237584463169997E-2</v>
      </c>
      <c r="BA142" s="14">
        <v>0.119541851059492</v>
      </c>
      <c r="BB142" s="14">
        <v>0.117422156444403</v>
      </c>
      <c r="BC142" s="14">
        <v>0.19887368049589299</v>
      </c>
      <c r="BD142" s="14">
        <v>0.13588552938993601</v>
      </c>
      <c r="BE142" s="14">
        <v>3.1431645634931102E-2</v>
      </c>
      <c r="BF142" s="14">
        <v>3.1748827218287499E-2</v>
      </c>
      <c r="BG142" s="14"/>
      <c r="BH142" s="14">
        <v>7.8210464599626994E-2</v>
      </c>
      <c r="BI142" s="14">
        <v>0.102838100079472</v>
      </c>
    </row>
    <row r="143" spans="2:61" x14ac:dyDescent="0.35">
      <c r="B143" t="s">
        <v>109</v>
      </c>
      <c r="C143" s="14">
        <v>5.4974056979407403E-2</v>
      </c>
      <c r="D143" s="14">
        <v>4.9978303715904698E-2</v>
      </c>
      <c r="E143" s="14">
        <v>5.7736314305693703E-2</v>
      </c>
      <c r="F143" s="14"/>
      <c r="G143" s="14">
        <v>5.1935331172499197E-2</v>
      </c>
      <c r="H143" s="14">
        <v>6.6786912785431099E-2</v>
      </c>
      <c r="I143" s="14">
        <v>9.1229987901050705E-2</v>
      </c>
      <c r="J143" s="14">
        <v>3.8429542678612698E-2</v>
      </c>
      <c r="K143" s="14">
        <v>5.4887619210525998E-2</v>
      </c>
      <c r="L143" s="14">
        <v>2.6822194167654901E-2</v>
      </c>
      <c r="M143" s="14"/>
      <c r="N143" s="14">
        <v>6.1909231671124998E-2</v>
      </c>
      <c r="O143" s="14">
        <v>5.1064944536715597E-2</v>
      </c>
      <c r="P143" s="14"/>
      <c r="Q143" s="14">
        <v>0.19017835535529401</v>
      </c>
      <c r="R143" s="14">
        <v>0</v>
      </c>
      <c r="S143" s="14">
        <v>0</v>
      </c>
      <c r="T143" s="14"/>
      <c r="U143" s="14">
        <v>5.5877245647050898E-2</v>
      </c>
      <c r="V143" s="14">
        <v>5.1093662179431801E-2</v>
      </c>
      <c r="W143" s="14"/>
      <c r="X143" s="14">
        <v>3.48720877697032E-2</v>
      </c>
      <c r="Y143" s="14">
        <v>4.0986762873134297E-2</v>
      </c>
      <c r="Z143" s="14">
        <v>8.6170266796669601E-2</v>
      </c>
      <c r="AA143" s="14"/>
      <c r="AB143" s="14">
        <v>4.95413585836137E-2</v>
      </c>
      <c r="AC143" s="14">
        <v>5.4279156963848302E-2</v>
      </c>
      <c r="AD143" s="14">
        <v>7.1693798417403296E-2</v>
      </c>
      <c r="AE143" s="14"/>
      <c r="AF143" s="14">
        <v>4.5527431315504303E-2</v>
      </c>
      <c r="AG143" s="14">
        <v>5.2897197533248598E-2</v>
      </c>
      <c r="AH143" s="14">
        <v>5.5805795343602499E-2</v>
      </c>
      <c r="AI143" s="14"/>
      <c r="AJ143" s="14">
        <v>6.8169127420273701E-2</v>
      </c>
      <c r="AK143" s="14">
        <v>4.8386609107238299E-2</v>
      </c>
      <c r="AL143" s="14"/>
      <c r="AM143" s="14">
        <v>6.4071738772128004E-2</v>
      </c>
      <c r="AN143" s="14">
        <v>2.27709386052031E-2</v>
      </c>
      <c r="AO143" s="14">
        <v>3.1833636317517497E-2</v>
      </c>
      <c r="AP143" s="14">
        <v>5.5698208884135202E-2</v>
      </c>
      <c r="AQ143" s="14">
        <v>7.8990640707145607E-2</v>
      </c>
      <c r="AR143" s="14">
        <v>7.0967795817688806E-2</v>
      </c>
      <c r="AS143" s="14">
        <v>0.18645787823357801</v>
      </c>
      <c r="AT143" s="14">
        <v>6.5841793030988999E-2</v>
      </c>
      <c r="AU143" s="14">
        <v>2.1026185539762099E-2</v>
      </c>
      <c r="AV143" s="14"/>
      <c r="AW143" s="14">
        <v>4.9270562015908598E-2</v>
      </c>
      <c r="AX143" s="14">
        <v>2.6387931042986899E-2</v>
      </c>
      <c r="AY143" s="14">
        <v>4.8834638810614603E-2</v>
      </c>
      <c r="AZ143" s="14">
        <v>3.8847743792509999E-2</v>
      </c>
      <c r="BA143" s="14">
        <v>0.100980478512192</v>
      </c>
      <c r="BB143" s="14">
        <v>7.5666789299942597E-2</v>
      </c>
      <c r="BC143" s="14">
        <v>0.151519596429771</v>
      </c>
      <c r="BD143" s="14">
        <v>7.0405079260518796E-2</v>
      </c>
      <c r="BE143" s="14">
        <v>5.10561794370121E-2</v>
      </c>
      <c r="BF143" s="14">
        <v>4.2480681769386103E-2</v>
      </c>
      <c r="BG143" s="14"/>
      <c r="BH143" s="14">
        <v>6.4482640169514605E-2</v>
      </c>
      <c r="BI143" s="14">
        <v>5.0418401141400497E-2</v>
      </c>
    </row>
    <row r="144" spans="2:61" x14ac:dyDescent="0.35">
      <c r="B144" t="s">
        <v>110</v>
      </c>
      <c r="C144" s="14">
        <v>4.8840422849410897E-2</v>
      </c>
      <c r="D144" s="14">
        <v>4.5157817978611202E-2</v>
      </c>
      <c r="E144" s="14">
        <v>5.2636919435579098E-2</v>
      </c>
      <c r="F144" s="14"/>
      <c r="G144" s="14">
        <v>7.0283719942924205E-2</v>
      </c>
      <c r="H144" s="14">
        <v>5.8950097031913701E-2</v>
      </c>
      <c r="I144" s="14">
        <v>5.3766513953372702E-2</v>
      </c>
      <c r="J144" s="14">
        <v>3.62947565988146E-2</v>
      </c>
      <c r="K144" s="14">
        <v>3.9668828114882197E-2</v>
      </c>
      <c r="L144" s="14">
        <v>4.1975864140063199E-2</v>
      </c>
      <c r="M144" s="14"/>
      <c r="N144" s="14">
        <v>2.9153749796728499E-2</v>
      </c>
      <c r="O144" s="14">
        <v>5.9937103467615403E-2</v>
      </c>
      <c r="P144" s="14"/>
      <c r="Q144" s="14">
        <v>0</v>
      </c>
      <c r="R144" s="14">
        <v>0</v>
      </c>
      <c r="S144" s="14">
        <v>0</v>
      </c>
      <c r="T144" s="14"/>
      <c r="U144" s="14">
        <v>3.4252956691245798E-2</v>
      </c>
      <c r="V144" s="14">
        <v>0.11151296276585</v>
      </c>
      <c r="W144" s="14"/>
      <c r="X144" s="14">
        <v>1.19381940325813E-2</v>
      </c>
      <c r="Y144" s="14">
        <v>3.9562915932261002E-2</v>
      </c>
      <c r="Z144" s="14">
        <v>4.7901541951513103E-2</v>
      </c>
      <c r="AA144" s="14"/>
      <c r="AB144" s="14">
        <v>3.0541604946882499E-2</v>
      </c>
      <c r="AC144" s="14">
        <v>5.13985368414724E-2</v>
      </c>
      <c r="AD144" s="14">
        <v>2.8205324347333399E-2</v>
      </c>
      <c r="AE144" s="14"/>
      <c r="AF144" s="14">
        <v>1.9103669374712199E-2</v>
      </c>
      <c r="AG144" s="14">
        <v>5.0798540338493098E-2</v>
      </c>
      <c r="AH144" s="14">
        <v>3.87810846523578E-2</v>
      </c>
      <c r="AI144" s="14"/>
      <c r="AJ144" s="14">
        <v>3.8668878328584302E-2</v>
      </c>
      <c r="AK144" s="14">
        <v>5.0696933690667002E-2</v>
      </c>
      <c r="AL144" s="14"/>
      <c r="AM144" s="14">
        <v>2.0748359192618301E-2</v>
      </c>
      <c r="AN144" s="14">
        <v>2.2097413476040498E-2</v>
      </c>
      <c r="AO144" s="14">
        <v>0</v>
      </c>
      <c r="AP144" s="14">
        <v>5.6371500718551598E-2</v>
      </c>
      <c r="AQ144" s="14">
        <v>3.9534199874026399E-2</v>
      </c>
      <c r="AR144" s="14">
        <v>5.44706734497198E-2</v>
      </c>
      <c r="AS144" s="14">
        <v>2.7436268990249601E-2</v>
      </c>
      <c r="AT144" s="14">
        <v>0</v>
      </c>
      <c r="AU144" s="14">
        <v>7.9701661796722806E-2</v>
      </c>
      <c r="AV144" s="14"/>
      <c r="AW144" s="14">
        <v>2.6929638751470399E-2</v>
      </c>
      <c r="AX144" s="14">
        <v>1.16297585957909E-2</v>
      </c>
      <c r="AY144" s="14">
        <v>0</v>
      </c>
      <c r="AZ144" s="14">
        <v>8.6890322756984703E-2</v>
      </c>
      <c r="BA144" s="14">
        <v>2.6417539850954502E-2</v>
      </c>
      <c r="BB144" s="14">
        <v>3.5331225334676197E-2</v>
      </c>
      <c r="BC144" s="14">
        <v>1.2733355964570699E-2</v>
      </c>
      <c r="BD144" s="14">
        <v>0</v>
      </c>
      <c r="BE144" s="14">
        <v>0.227052678156867</v>
      </c>
      <c r="BF144" s="14">
        <v>9.4691599352881906E-2</v>
      </c>
      <c r="BG144" s="14"/>
      <c r="BH144" s="14">
        <v>4.1874564650326303E-2</v>
      </c>
      <c r="BI144" s="14">
        <v>2.98331585012543E-2</v>
      </c>
    </row>
    <row r="145" spans="2:61" x14ac:dyDescent="0.35">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row>
    <row r="146" spans="2:61" x14ac:dyDescent="0.35">
      <c r="B146" s="6" t="s">
        <v>114</v>
      </c>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row>
    <row r="147" spans="2:61" x14ac:dyDescent="0.35">
      <c r="B147" s="21" t="s">
        <v>81</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row>
    <row r="148" spans="2:61" x14ac:dyDescent="0.35">
      <c r="B148" t="s">
        <v>35</v>
      </c>
      <c r="C148" s="14">
        <v>0.13777272355044701</v>
      </c>
      <c r="D148" s="14">
        <v>0.13294096033679301</v>
      </c>
      <c r="E148" s="14">
        <v>0.14086250288473401</v>
      </c>
      <c r="F148" s="14"/>
      <c r="G148" s="14">
        <v>0.106707054797583</v>
      </c>
      <c r="H148" s="14">
        <v>0.10692836220695</v>
      </c>
      <c r="I148" s="14">
        <v>7.8592121303892995E-2</v>
      </c>
      <c r="J148" s="14">
        <v>0.13549288926987901</v>
      </c>
      <c r="K148" s="14">
        <v>0.18251587063837199</v>
      </c>
      <c r="L148" s="14">
        <v>0.20690515800418199</v>
      </c>
      <c r="M148" s="14"/>
      <c r="N148" s="14">
        <v>0.136258136675564</v>
      </c>
      <c r="O148" s="14">
        <v>0.138626442549799</v>
      </c>
      <c r="P148" s="14"/>
      <c r="Q148" s="14">
        <v>0.11051538099217401</v>
      </c>
      <c r="R148" s="14">
        <v>0.16124484146437501</v>
      </c>
      <c r="S148" s="14">
        <v>0.13859191492623599</v>
      </c>
      <c r="T148" s="14"/>
      <c r="U148" s="14">
        <v>0.156471959553144</v>
      </c>
      <c r="V148" s="14">
        <v>5.7434671548866598E-2</v>
      </c>
      <c r="W148" s="14"/>
      <c r="X148" s="14">
        <v>0.16338758835016301</v>
      </c>
      <c r="Y148" s="14">
        <v>0.19658705109196301</v>
      </c>
      <c r="Z148" s="14">
        <v>6.0463428452346597E-2</v>
      </c>
      <c r="AA148" s="14"/>
      <c r="AB148" s="14">
        <v>0.16501559699777599</v>
      </c>
      <c r="AC148" s="14">
        <v>0.14403511694766799</v>
      </c>
      <c r="AD148" s="14">
        <v>8.1499109089761199E-2</v>
      </c>
      <c r="AE148" s="14"/>
      <c r="AF148" s="14">
        <v>7.57579104189188E-2</v>
      </c>
      <c r="AG148" s="14">
        <v>0.15611194938658399</v>
      </c>
      <c r="AH148" s="14">
        <v>0.13201228447638699</v>
      </c>
      <c r="AI148" s="14"/>
      <c r="AJ148" s="14">
        <v>0.133203614914253</v>
      </c>
      <c r="AK148" s="14">
        <v>0.144148999929157</v>
      </c>
      <c r="AL148" s="14"/>
      <c r="AM148" s="14">
        <v>1</v>
      </c>
      <c r="AN148" s="14">
        <v>0</v>
      </c>
      <c r="AO148" s="14">
        <v>0</v>
      </c>
      <c r="AP148" s="14">
        <v>0</v>
      </c>
      <c r="AQ148" s="14">
        <v>0</v>
      </c>
      <c r="AR148" s="14">
        <v>0</v>
      </c>
      <c r="AS148" s="14">
        <v>0</v>
      </c>
      <c r="AT148" s="14">
        <v>0</v>
      </c>
      <c r="AU148" s="14">
        <v>0</v>
      </c>
      <c r="AV148" s="14"/>
      <c r="AW148" s="14">
        <v>0.83987040647403899</v>
      </c>
      <c r="AX148" s="14">
        <v>2.7955419521772301E-2</v>
      </c>
      <c r="AY148" s="14">
        <v>3.4090066876949002E-2</v>
      </c>
      <c r="AZ148" s="14">
        <v>1.5967148614360101E-2</v>
      </c>
      <c r="BA148" s="14">
        <v>1.69098601945676E-2</v>
      </c>
      <c r="BB148" s="14">
        <v>1.2109685716785499E-2</v>
      </c>
      <c r="BC148" s="14">
        <v>3.1443769246436298E-2</v>
      </c>
      <c r="BD148" s="14">
        <v>0</v>
      </c>
      <c r="BE148" s="14">
        <v>0</v>
      </c>
      <c r="BF148" s="14">
        <v>6.65209379473993E-2</v>
      </c>
      <c r="BG148" s="14"/>
      <c r="BH148" s="14">
        <v>0.12922962590796599</v>
      </c>
      <c r="BI148" s="14">
        <v>0.15569741101249601</v>
      </c>
    </row>
    <row r="149" spans="2:61" x14ac:dyDescent="0.35">
      <c r="B149" t="s">
        <v>40</v>
      </c>
      <c r="C149" s="14">
        <v>0.26987140355871198</v>
      </c>
      <c r="D149" s="14">
        <v>0.28023055222009202</v>
      </c>
      <c r="E149" s="14">
        <v>0.26157189246155199</v>
      </c>
      <c r="F149" s="14"/>
      <c r="G149" s="14">
        <v>0.22420381421284299</v>
      </c>
      <c r="H149" s="14">
        <v>0.263080252996794</v>
      </c>
      <c r="I149" s="14">
        <v>0.336780194562112</v>
      </c>
      <c r="J149" s="14">
        <v>0.31087203286993398</v>
      </c>
      <c r="K149" s="14">
        <v>0.30181483147281502</v>
      </c>
      <c r="L149" s="14">
        <v>0.17489387524626601</v>
      </c>
      <c r="M149" s="14"/>
      <c r="N149" s="14">
        <v>0.23056081700172901</v>
      </c>
      <c r="O149" s="14">
        <v>0.29202938945961998</v>
      </c>
      <c r="P149" s="14"/>
      <c r="Q149" s="14">
        <v>0.32994618293125</v>
      </c>
      <c r="R149" s="14">
        <v>0.254178677636967</v>
      </c>
      <c r="S149" s="14">
        <v>0.20342098596931599</v>
      </c>
      <c r="T149" s="14"/>
      <c r="U149" s="14">
        <v>0.27097969540667899</v>
      </c>
      <c r="V149" s="14">
        <v>0.26510981821361701</v>
      </c>
      <c r="W149" s="14"/>
      <c r="X149" s="14">
        <v>7.7864875232266206E-2</v>
      </c>
      <c r="Y149" s="14">
        <v>0.20468151546489399</v>
      </c>
      <c r="Z149" s="14">
        <v>0.43330676629357301</v>
      </c>
      <c r="AA149" s="14"/>
      <c r="AB149" s="14">
        <v>0.25520588644826198</v>
      </c>
      <c r="AC149" s="14">
        <v>0.27361197167984802</v>
      </c>
      <c r="AD149" s="14">
        <v>0.26786509368080802</v>
      </c>
      <c r="AE149" s="14"/>
      <c r="AF149" s="14">
        <v>0.26188512446279899</v>
      </c>
      <c r="AG149" s="14">
        <v>0.26106577815221699</v>
      </c>
      <c r="AH149" s="14">
        <v>0.310054002625759</v>
      </c>
      <c r="AI149" s="14"/>
      <c r="AJ149" s="14">
        <v>0.27030986445280702</v>
      </c>
      <c r="AK149" s="14">
        <v>0.262050664645813</v>
      </c>
      <c r="AL149" s="14"/>
      <c r="AM149" s="14">
        <v>0</v>
      </c>
      <c r="AN149" s="14">
        <v>0</v>
      </c>
      <c r="AO149" s="14">
        <v>0</v>
      </c>
      <c r="AP149" s="14">
        <v>0</v>
      </c>
      <c r="AQ149" s="14">
        <v>0</v>
      </c>
      <c r="AR149" s="14">
        <v>1</v>
      </c>
      <c r="AS149" s="14">
        <v>0</v>
      </c>
      <c r="AT149" s="14">
        <v>0</v>
      </c>
      <c r="AU149" s="14">
        <v>0</v>
      </c>
      <c r="AV149" s="14"/>
      <c r="AW149" s="14">
        <v>2.0278342018709698E-2</v>
      </c>
      <c r="AX149" s="14">
        <v>1.62655773231924E-2</v>
      </c>
      <c r="AY149" s="14">
        <v>1.4506963513397199E-2</v>
      </c>
      <c r="AZ149" s="14">
        <v>5.7962061293332298E-2</v>
      </c>
      <c r="BA149" s="14">
        <v>0</v>
      </c>
      <c r="BB149" s="14">
        <v>0.83074849195297196</v>
      </c>
      <c r="BC149" s="14">
        <v>0.24530405399162</v>
      </c>
      <c r="BD149" s="14">
        <v>0.108558868086033</v>
      </c>
      <c r="BE149" s="14">
        <v>4.1726945584360201E-2</v>
      </c>
      <c r="BF149" s="14">
        <v>5.4247403618803702E-2</v>
      </c>
      <c r="BG149" s="14"/>
      <c r="BH149" s="14">
        <v>0.29083789000388899</v>
      </c>
      <c r="BI149" s="14">
        <v>0.256340828859765</v>
      </c>
    </row>
    <row r="150" spans="2:61" x14ac:dyDescent="0.35">
      <c r="B150" t="s">
        <v>36</v>
      </c>
      <c r="C150" s="14">
        <v>0.17889003794067301</v>
      </c>
      <c r="D150" s="14">
        <v>0.171111125264297</v>
      </c>
      <c r="E150" s="14">
        <v>0.18735204910783601</v>
      </c>
      <c r="F150" s="14"/>
      <c r="G150" s="14">
        <v>0.11022496520748599</v>
      </c>
      <c r="H150" s="14">
        <v>0.152056745062949</v>
      </c>
      <c r="I150" s="14">
        <v>0.118420244593059</v>
      </c>
      <c r="J150" s="14">
        <v>0.148766067987396</v>
      </c>
      <c r="K150" s="14">
        <v>0.169699575174068</v>
      </c>
      <c r="L150" s="14">
        <v>0.33226581179390102</v>
      </c>
      <c r="M150" s="14"/>
      <c r="N150" s="14">
        <v>0.20043234258843101</v>
      </c>
      <c r="O150" s="14">
        <v>0.16674740348859901</v>
      </c>
      <c r="P150" s="14"/>
      <c r="Q150" s="14">
        <v>0.12701431042448399</v>
      </c>
      <c r="R150" s="14">
        <v>0.18531097900431501</v>
      </c>
      <c r="S150" s="14">
        <v>0.27809317482889001</v>
      </c>
      <c r="T150" s="14"/>
      <c r="U150" s="14">
        <v>0.189040779141504</v>
      </c>
      <c r="V150" s="14">
        <v>0.13527912387288701</v>
      </c>
      <c r="W150" s="14"/>
      <c r="X150" s="14">
        <v>0.46022863621612298</v>
      </c>
      <c r="Y150" s="14">
        <v>0.20367455637220799</v>
      </c>
      <c r="Z150" s="14">
        <v>5.0029505531033899E-2</v>
      </c>
      <c r="AA150" s="14"/>
      <c r="AB150" s="14">
        <v>0.186871526681397</v>
      </c>
      <c r="AC150" s="14">
        <v>0.198694934914212</v>
      </c>
      <c r="AD150" s="14">
        <v>0.15199135334168601</v>
      </c>
      <c r="AE150" s="14"/>
      <c r="AF150" s="14">
        <v>0.304758084660323</v>
      </c>
      <c r="AG150" s="14">
        <v>0.20141842721744799</v>
      </c>
      <c r="AH150" s="14">
        <v>0.105419345704856</v>
      </c>
      <c r="AI150" s="14"/>
      <c r="AJ150" s="14">
        <v>0.15287980241049401</v>
      </c>
      <c r="AK150" s="14">
        <v>0.202063559278439</v>
      </c>
      <c r="AL150" s="14"/>
      <c r="AM150" s="14">
        <v>0</v>
      </c>
      <c r="AN150" s="14">
        <v>1</v>
      </c>
      <c r="AO150" s="14">
        <v>0</v>
      </c>
      <c r="AP150" s="14">
        <v>0</v>
      </c>
      <c r="AQ150" s="14">
        <v>0</v>
      </c>
      <c r="AR150" s="14">
        <v>0</v>
      </c>
      <c r="AS150" s="14">
        <v>0</v>
      </c>
      <c r="AT150" s="14">
        <v>0</v>
      </c>
      <c r="AU150" s="14">
        <v>0</v>
      </c>
      <c r="AV150" s="14"/>
      <c r="AW150" s="14">
        <v>9.5153097971781994E-2</v>
      </c>
      <c r="AX150" s="14">
        <v>0.902609956477056</v>
      </c>
      <c r="AY150" s="14">
        <v>1.9902565665510501E-2</v>
      </c>
      <c r="AZ150" s="14">
        <v>2.9912008725133499E-2</v>
      </c>
      <c r="BA150" s="14">
        <v>0</v>
      </c>
      <c r="BB150" s="14">
        <v>2.3227777149914801E-2</v>
      </c>
      <c r="BC150" s="14">
        <v>4.40304317264225E-2</v>
      </c>
      <c r="BD150" s="14">
        <v>0</v>
      </c>
      <c r="BE150" s="14">
        <v>3.1431645634931102E-2</v>
      </c>
      <c r="BF150" s="14">
        <v>3.5918936743359497E-2</v>
      </c>
      <c r="BG150" s="14"/>
      <c r="BH150" s="14">
        <v>0.15161239540596699</v>
      </c>
      <c r="BI150" s="14">
        <v>0.223640801556719</v>
      </c>
    </row>
    <row r="151" spans="2:61" x14ac:dyDescent="0.35">
      <c r="B151" t="s">
        <v>41</v>
      </c>
      <c r="C151" s="14">
        <v>4.0862613938976299E-2</v>
      </c>
      <c r="D151" s="14">
        <v>4.4233153124900802E-2</v>
      </c>
      <c r="E151" s="14">
        <v>3.66880272363279E-2</v>
      </c>
      <c r="F151" s="14"/>
      <c r="G151" s="14">
        <v>7.3575299369100594E-2</v>
      </c>
      <c r="H151" s="14">
        <v>4.3210654522761703E-2</v>
      </c>
      <c r="I151" s="14">
        <v>6.7399179240756696E-2</v>
      </c>
      <c r="J151" s="14">
        <v>5.4826120236616899E-2</v>
      </c>
      <c r="K151" s="14">
        <v>7.6994976219149002E-3</v>
      </c>
      <c r="L151" s="14">
        <v>6.3192898475258096E-3</v>
      </c>
      <c r="M151" s="14"/>
      <c r="N151" s="14">
        <v>4.6618873491753601E-2</v>
      </c>
      <c r="O151" s="14">
        <v>3.76180142221159E-2</v>
      </c>
      <c r="P151" s="14"/>
      <c r="Q151" s="14">
        <v>0.103953924386711</v>
      </c>
      <c r="R151" s="14">
        <v>1.4399485816482401E-2</v>
      </c>
      <c r="S151" s="14">
        <v>1.53445145585662E-2</v>
      </c>
      <c r="T151" s="14"/>
      <c r="U151" s="14">
        <v>4.1828828139358301E-2</v>
      </c>
      <c r="V151" s="14">
        <v>3.6711440775337098E-2</v>
      </c>
      <c r="W151" s="14"/>
      <c r="X151" s="14">
        <v>4.0536846291950798E-2</v>
      </c>
      <c r="Y151" s="14">
        <v>4.9071765764020801E-2</v>
      </c>
      <c r="Z151" s="14">
        <v>3.08152635607769E-2</v>
      </c>
      <c r="AA151" s="14"/>
      <c r="AB151" s="14">
        <v>6.2728944059948805E-2</v>
      </c>
      <c r="AC151" s="14">
        <v>3.3064105145943198E-2</v>
      </c>
      <c r="AD151" s="14">
        <v>1.39063383667467E-2</v>
      </c>
      <c r="AE151" s="14"/>
      <c r="AF151" s="14">
        <v>5.2219249004413798E-2</v>
      </c>
      <c r="AG151" s="14">
        <v>5.0349529803679099E-2</v>
      </c>
      <c r="AH151" s="14">
        <v>2.5132221660157002E-2</v>
      </c>
      <c r="AI151" s="14"/>
      <c r="AJ151" s="14">
        <v>4.3635280496971497E-2</v>
      </c>
      <c r="AK151" s="14">
        <v>3.9900578926448299E-2</v>
      </c>
      <c r="AL151" s="14"/>
      <c r="AM151" s="14">
        <v>0</v>
      </c>
      <c r="AN151" s="14">
        <v>0</v>
      </c>
      <c r="AO151" s="14">
        <v>0</v>
      </c>
      <c r="AP151" s="14">
        <v>0</v>
      </c>
      <c r="AQ151" s="14">
        <v>0</v>
      </c>
      <c r="AR151" s="14">
        <v>0</v>
      </c>
      <c r="AS151" s="14">
        <v>1</v>
      </c>
      <c r="AT151" s="14">
        <v>0</v>
      </c>
      <c r="AU151" s="14">
        <v>0</v>
      </c>
      <c r="AV151" s="14"/>
      <c r="AW151" s="14">
        <v>0</v>
      </c>
      <c r="AX151" s="14">
        <v>4.43291949277623E-3</v>
      </c>
      <c r="AY151" s="14">
        <v>8.0070600352937393E-2</v>
      </c>
      <c r="AZ151" s="14">
        <v>1.00301436681149E-2</v>
      </c>
      <c r="BA151" s="14">
        <v>6.0485444014742602E-2</v>
      </c>
      <c r="BB151" s="14">
        <v>1.43277775457753E-2</v>
      </c>
      <c r="BC151" s="14">
        <v>0.41339243808661302</v>
      </c>
      <c r="BD151" s="14">
        <v>0</v>
      </c>
      <c r="BE151" s="14">
        <v>0</v>
      </c>
      <c r="BF151" s="14">
        <v>0</v>
      </c>
      <c r="BG151" s="14"/>
      <c r="BH151" s="14">
        <v>3.2853793434965799E-2</v>
      </c>
      <c r="BI151" s="14">
        <v>4.8878259356043501E-2</v>
      </c>
    </row>
    <row r="152" spans="2:61" x14ac:dyDescent="0.35">
      <c r="B152" t="s">
        <v>39</v>
      </c>
      <c r="C152" s="14">
        <v>4.5881782848912103E-2</v>
      </c>
      <c r="D152" s="14">
        <v>6.5805462636865097E-2</v>
      </c>
      <c r="E152" s="14">
        <v>2.7154252791849898E-2</v>
      </c>
      <c r="F152" s="14"/>
      <c r="G152" s="14">
        <v>3.5605491994250199E-2</v>
      </c>
      <c r="H152" s="14">
        <v>3.1204504493659999E-2</v>
      </c>
      <c r="I152" s="14">
        <v>4.9297844722939202E-2</v>
      </c>
      <c r="J152" s="14">
        <v>5.7417873638014198E-2</v>
      </c>
      <c r="K152" s="14">
        <v>5.2244660143257002E-2</v>
      </c>
      <c r="L152" s="14">
        <v>4.4878830645423799E-2</v>
      </c>
      <c r="M152" s="14"/>
      <c r="N152" s="14">
        <v>4.6031809916154E-2</v>
      </c>
      <c r="O152" s="14">
        <v>4.5797217902625101E-2</v>
      </c>
      <c r="P152" s="14"/>
      <c r="Q152" s="14">
        <v>7.0485842983468702E-2</v>
      </c>
      <c r="R152" s="14">
        <v>4.1766107360342801E-2</v>
      </c>
      <c r="S152" s="14">
        <v>1.8103488704696202E-2</v>
      </c>
      <c r="T152" s="14"/>
      <c r="U152" s="14">
        <v>5.2580123116855601E-2</v>
      </c>
      <c r="V152" s="14">
        <v>1.7103515721169301E-2</v>
      </c>
      <c r="W152" s="14"/>
      <c r="X152" s="14">
        <v>7.3529243189324495E-2</v>
      </c>
      <c r="Y152" s="14">
        <v>6.37716893309625E-2</v>
      </c>
      <c r="Z152" s="14">
        <v>1.8018306616171199E-2</v>
      </c>
      <c r="AA152" s="14"/>
      <c r="AB152" s="14">
        <v>7.7532552037039307E-2</v>
      </c>
      <c r="AC152" s="14">
        <v>4.66301089769591E-2</v>
      </c>
      <c r="AD152" s="14">
        <v>3.4410056031012001E-3</v>
      </c>
      <c r="AE152" s="14"/>
      <c r="AF152" s="14">
        <v>5.8603427005377198E-2</v>
      </c>
      <c r="AG152" s="14">
        <v>5.7699334098091498E-2</v>
      </c>
      <c r="AH152" s="14">
        <v>2.1635941465128702E-2</v>
      </c>
      <c r="AI152" s="14"/>
      <c r="AJ152" s="14">
        <v>6.1437828706980099E-2</v>
      </c>
      <c r="AK152" s="14">
        <v>3.53423865563895E-2</v>
      </c>
      <c r="AL152" s="14"/>
      <c r="AM152" s="14">
        <v>0</v>
      </c>
      <c r="AN152" s="14">
        <v>0</v>
      </c>
      <c r="AO152" s="14">
        <v>0</v>
      </c>
      <c r="AP152" s="14">
        <v>0</v>
      </c>
      <c r="AQ152" s="14">
        <v>1</v>
      </c>
      <c r="AR152" s="14">
        <v>0</v>
      </c>
      <c r="AS152" s="14">
        <v>0</v>
      </c>
      <c r="AT152" s="14">
        <v>0</v>
      </c>
      <c r="AU152" s="14">
        <v>0</v>
      </c>
      <c r="AV152" s="14"/>
      <c r="AW152" s="14">
        <v>1.01764391127462E-2</v>
      </c>
      <c r="AX152" s="14">
        <v>0</v>
      </c>
      <c r="AY152" s="14">
        <v>3.3412756649996399E-2</v>
      </c>
      <c r="AZ152" s="14">
        <v>1.2683926317152301E-2</v>
      </c>
      <c r="BA152" s="14">
        <v>0.856185209838078</v>
      </c>
      <c r="BB152" s="14">
        <v>6.6806982038131804E-3</v>
      </c>
      <c r="BC152" s="14">
        <v>3.75611933685129E-2</v>
      </c>
      <c r="BD152" s="14">
        <v>0</v>
      </c>
      <c r="BE152" s="14">
        <v>0</v>
      </c>
      <c r="BF152" s="14">
        <v>1.3673607917344901E-2</v>
      </c>
      <c r="BG152" s="14"/>
      <c r="BH152" s="14">
        <v>4.5499140666217901E-2</v>
      </c>
      <c r="BI152" s="14">
        <v>5.2197581206662701E-2</v>
      </c>
    </row>
    <row r="153" spans="2:61" x14ac:dyDescent="0.35">
      <c r="B153" t="s">
        <v>38</v>
      </c>
      <c r="C153" s="14">
        <v>8.0541970338261701E-2</v>
      </c>
      <c r="D153" s="14">
        <v>7.2573196143446497E-2</v>
      </c>
      <c r="E153" s="14">
        <v>8.8610255543343105E-2</v>
      </c>
      <c r="F153" s="14"/>
      <c r="G153" s="14">
        <v>3.5636106077937303E-2</v>
      </c>
      <c r="H153" s="14">
        <v>9.7693847896878502E-2</v>
      </c>
      <c r="I153" s="14">
        <v>8.5163390296720001E-2</v>
      </c>
      <c r="J153" s="14">
        <v>0.11696446329070299</v>
      </c>
      <c r="K153" s="14">
        <v>4.7760097640451797E-2</v>
      </c>
      <c r="L153" s="14">
        <v>7.8946660681411401E-2</v>
      </c>
      <c r="M153" s="14"/>
      <c r="N153" s="14">
        <v>8.5861773499006394E-2</v>
      </c>
      <c r="O153" s="14">
        <v>7.7543385637407106E-2</v>
      </c>
      <c r="P153" s="14"/>
      <c r="Q153" s="14">
        <v>5.6446671853064102E-2</v>
      </c>
      <c r="R153" s="14">
        <v>8.5313725843509505E-2</v>
      </c>
      <c r="S153" s="14">
        <v>0.10442913512535899</v>
      </c>
      <c r="T153" s="14"/>
      <c r="U153" s="14">
        <v>8.0191668921365103E-2</v>
      </c>
      <c r="V153" s="14">
        <v>8.2046980138811898E-2</v>
      </c>
      <c r="W153" s="14"/>
      <c r="X153" s="14">
        <v>4.2014287532219398E-2</v>
      </c>
      <c r="Y153" s="14">
        <v>5.5894166840463298E-2</v>
      </c>
      <c r="Z153" s="14">
        <v>0.12705512671166799</v>
      </c>
      <c r="AA153" s="14"/>
      <c r="AB153" s="14">
        <v>6.4526620154356604E-2</v>
      </c>
      <c r="AC153" s="14">
        <v>8.4295479095682899E-2</v>
      </c>
      <c r="AD153" s="14">
        <v>0.10954003531571201</v>
      </c>
      <c r="AE153" s="14"/>
      <c r="AF153" s="14">
        <v>6.2564469021513497E-2</v>
      </c>
      <c r="AG153" s="14">
        <v>7.1930827587135301E-2</v>
      </c>
      <c r="AH153" s="14">
        <v>0.111539074890725</v>
      </c>
      <c r="AI153" s="14"/>
      <c r="AJ153" s="14">
        <v>7.9066832091893496E-2</v>
      </c>
      <c r="AK153" s="14">
        <v>7.8986199651938593E-2</v>
      </c>
      <c r="AL153" s="14"/>
      <c r="AM153" s="14">
        <v>0</v>
      </c>
      <c r="AN153" s="14">
        <v>0</v>
      </c>
      <c r="AO153" s="14">
        <v>0</v>
      </c>
      <c r="AP153" s="14">
        <v>1</v>
      </c>
      <c r="AQ153" s="14">
        <v>0</v>
      </c>
      <c r="AR153" s="14">
        <v>0</v>
      </c>
      <c r="AS153" s="14">
        <v>0</v>
      </c>
      <c r="AT153" s="14">
        <v>0</v>
      </c>
      <c r="AU153" s="14">
        <v>0</v>
      </c>
      <c r="AV153" s="14"/>
      <c r="AW153" s="14">
        <v>9.0385870286281093E-3</v>
      </c>
      <c r="AX153" s="14">
        <v>6.6184564313189701E-3</v>
      </c>
      <c r="AY153" s="14">
        <v>0</v>
      </c>
      <c r="AZ153" s="14">
        <v>0.69201153077795796</v>
      </c>
      <c r="BA153" s="14">
        <v>2.34881255552272E-2</v>
      </c>
      <c r="BB153" s="14">
        <v>1.05170442656537E-2</v>
      </c>
      <c r="BC153" s="14">
        <v>0.106173248135257</v>
      </c>
      <c r="BD153" s="14">
        <v>6.0943267636100001E-2</v>
      </c>
      <c r="BE153" s="14">
        <v>2.6232561092799499E-2</v>
      </c>
      <c r="BF153" s="14">
        <v>0</v>
      </c>
      <c r="BG153" s="14"/>
      <c r="BH153" s="14">
        <v>9.9081101339865002E-2</v>
      </c>
      <c r="BI153" s="14">
        <v>6.5889265231617505E-2</v>
      </c>
    </row>
    <row r="154" spans="2:61" x14ac:dyDescent="0.35">
      <c r="B154" t="s">
        <v>37</v>
      </c>
      <c r="C154" s="14">
        <v>3.5357775389052201E-2</v>
      </c>
      <c r="D154" s="14">
        <v>4.2982881163640102E-2</v>
      </c>
      <c r="E154" s="14">
        <v>2.82944666241664E-2</v>
      </c>
      <c r="F154" s="14"/>
      <c r="G154" s="14">
        <v>3.7802839247036098E-2</v>
      </c>
      <c r="H154" s="14">
        <v>5.4539440646562597E-2</v>
      </c>
      <c r="I154" s="14">
        <v>6.4999540940541403E-2</v>
      </c>
      <c r="J154" s="14">
        <v>1.8440021239191699E-2</v>
      </c>
      <c r="K154" s="14">
        <v>1.7265603871962899E-2</v>
      </c>
      <c r="L154" s="14">
        <v>1.8333661873344401E-2</v>
      </c>
      <c r="M154" s="14"/>
      <c r="N154" s="14">
        <v>4.4533463212505599E-2</v>
      </c>
      <c r="O154" s="14">
        <v>3.0185765016515601E-2</v>
      </c>
      <c r="P154" s="14"/>
      <c r="Q154" s="14">
        <v>6.1733678309184102E-2</v>
      </c>
      <c r="R154" s="14">
        <v>1.97844101508368E-2</v>
      </c>
      <c r="S154" s="14">
        <v>4.6155532696044402E-2</v>
      </c>
      <c r="T154" s="14"/>
      <c r="U154" s="14">
        <v>4.07457244272059E-2</v>
      </c>
      <c r="V154" s="14">
        <v>1.2209378847791601E-2</v>
      </c>
      <c r="W154" s="14"/>
      <c r="X154" s="14">
        <v>4.7633026284597403E-2</v>
      </c>
      <c r="Y154" s="14">
        <v>4.5830450331404503E-2</v>
      </c>
      <c r="Z154" s="14">
        <v>1.9888090549952601E-2</v>
      </c>
      <c r="AA154" s="14"/>
      <c r="AB154" s="14">
        <v>3.1556240798417803E-2</v>
      </c>
      <c r="AC154" s="14">
        <v>3.99643427568434E-2</v>
      </c>
      <c r="AD154" s="14">
        <v>3.5780662742483399E-2</v>
      </c>
      <c r="AE154" s="14"/>
      <c r="AF154" s="14">
        <v>3.5004405527263402E-2</v>
      </c>
      <c r="AG154" s="14">
        <v>3.13980328586701E-2</v>
      </c>
      <c r="AH154" s="14">
        <v>4.0921121895091297E-2</v>
      </c>
      <c r="AI154" s="14"/>
      <c r="AJ154" s="14">
        <v>4.9766134888620597E-2</v>
      </c>
      <c r="AK154" s="14">
        <v>2.77755634135829E-2</v>
      </c>
      <c r="AL154" s="14"/>
      <c r="AM154" s="14">
        <v>0</v>
      </c>
      <c r="AN154" s="14">
        <v>0</v>
      </c>
      <c r="AO154" s="14">
        <v>1</v>
      </c>
      <c r="AP154" s="14">
        <v>0</v>
      </c>
      <c r="AQ154" s="14">
        <v>0</v>
      </c>
      <c r="AR154" s="14">
        <v>0</v>
      </c>
      <c r="AS154" s="14">
        <v>0</v>
      </c>
      <c r="AT154" s="14">
        <v>0</v>
      </c>
      <c r="AU154" s="14">
        <v>0</v>
      </c>
      <c r="AV154" s="14"/>
      <c r="AW154" s="14">
        <v>0</v>
      </c>
      <c r="AX154" s="14">
        <v>0</v>
      </c>
      <c r="AY154" s="14">
        <v>0.72338695722471702</v>
      </c>
      <c r="AZ154" s="14">
        <v>4.6586546462685403E-2</v>
      </c>
      <c r="BA154" s="14">
        <v>0</v>
      </c>
      <c r="BB154" s="14">
        <v>1.4944745743643999E-2</v>
      </c>
      <c r="BC154" s="14">
        <v>2.0222249950861498E-2</v>
      </c>
      <c r="BD154" s="14">
        <v>0</v>
      </c>
      <c r="BE154" s="14">
        <v>0</v>
      </c>
      <c r="BF154" s="14">
        <v>0</v>
      </c>
      <c r="BG154" s="14"/>
      <c r="BH154" s="14">
        <v>3.5362410834785703E-2</v>
      </c>
      <c r="BI154" s="14">
        <v>3.6829036131335098E-2</v>
      </c>
    </row>
    <row r="155" spans="2:61" x14ac:dyDescent="0.35">
      <c r="B155" t="s">
        <v>112</v>
      </c>
      <c r="C155" s="14">
        <v>3.92135906681206E-2</v>
      </c>
      <c r="D155" s="14">
        <v>2.9638316543311401E-2</v>
      </c>
      <c r="E155" s="14">
        <v>4.8572025085759897E-2</v>
      </c>
      <c r="F155" s="14"/>
      <c r="G155" s="14">
        <v>4.6731024480432901E-3</v>
      </c>
      <c r="H155" s="14">
        <v>1.5017581892356399E-2</v>
      </c>
      <c r="I155" s="14">
        <v>3.17539124771326E-2</v>
      </c>
      <c r="J155" s="14">
        <v>4.8428542802416603E-2</v>
      </c>
      <c r="K155" s="14">
        <v>8.7679284915482603E-2</v>
      </c>
      <c r="L155" s="14">
        <v>4.1218705124419497E-2</v>
      </c>
      <c r="M155" s="14"/>
      <c r="N155" s="14">
        <v>4.9786971649822397E-2</v>
      </c>
      <c r="O155" s="14">
        <v>3.3253750145825899E-2</v>
      </c>
      <c r="P155" s="14"/>
      <c r="Q155" s="14">
        <v>3.54142207747822E-2</v>
      </c>
      <c r="R155" s="14">
        <v>4.4691261241309101E-2</v>
      </c>
      <c r="S155" s="14">
        <v>4.1027034152522401E-2</v>
      </c>
      <c r="T155" s="14"/>
      <c r="U155" s="14">
        <v>4.3726313596630199E-2</v>
      </c>
      <c r="V155" s="14">
        <v>1.9825452604777201E-2</v>
      </c>
      <c r="W155" s="14"/>
      <c r="X155" s="14">
        <v>2.5834438696724402E-2</v>
      </c>
      <c r="Y155" s="14">
        <v>2.7975957668947601E-2</v>
      </c>
      <c r="Z155" s="14">
        <v>6.0141294454202299E-2</v>
      </c>
      <c r="AA155" s="14"/>
      <c r="AB155" s="14">
        <v>3.7276439921404697E-2</v>
      </c>
      <c r="AC155" s="14">
        <v>3.47968551425588E-2</v>
      </c>
      <c r="AD155" s="14">
        <v>4.8286178410386502E-2</v>
      </c>
      <c r="AE155" s="14"/>
      <c r="AF155" s="14">
        <v>7.2699756455248303E-3</v>
      </c>
      <c r="AG155" s="14">
        <v>3.7097228374681997E-2</v>
      </c>
      <c r="AH155" s="14">
        <v>4.7144558081574202E-2</v>
      </c>
      <c r="AI155" s="14"/>
      <c r="AJ155" s="14">
        <v>2.7211770135879099E-2</v>
      </c>
      <c r="AK155" s="14">
        <v>4.6210422097484501E-2</v>
      </c>
      <c r="AL155" s="14"/>
      <c r="AM155" s="14">
        <v>0</v>
      </c>
      <c r="AN155" s="14">
        <v>0</v>
      </c>
      <c r="AO155" s="14">
        <v>0</v>
      </c>
      <c r="AP155" s="14">
        <v>0</v>
      </c>
      <c r="AQ155" s="14">
        <v>0</v>
      </c>
      <c r="AR155" s="14">
        <v>0</v>
      </c>
      <c r="AS155" s="14">
        <v>0</v>
      </c>
      <c r="AT155" s="14">
        <v>1</v>
      </c>
      <c r="AU155" s="14">
        <v>0</v>
      </c>
      <c r="AV155" s="14"/>
      <c r="AW155" s="14">
        <v>0</v>
      </c>
      <c r="AX155" s="14">
        <v>3.9247219033919896E-3</v>
      </c>
      <c r="AY155" s="14">
        <v>0</v>
      </c>
      <c r="AZ155" s="14">
        <v>2.8799028311944402E-2</v>
      </c>
      <c r="BA155" s="14">
        <v>0</v>
      </c>
      <c r="BB155" s="14">
        <v>5.5622243358213596E-3</v>
      </c>
      <c r="BC155" s="14">
        <v>9.9880192359557106E-3</v>
      </c>
      <c r="BD155" s="14">
        <v>0.78081376828857496</v>
      </c>
      <c r="BE155" s="14">
        <v>0</v>
      </c>
      <c r="BF155" s="14">
        <v>0</v>
      </c>
      <c r="BG155" s="14"/>
      <c r="BH155" s="14">
        <v>2.9464484374630399E-2</v>
      </c>
      <c r="BI155" s="14">
        <v>4.76368074711669E-2</v>
      </c>
    </row>
    <row r="156" spans="2:61" x14ac:dyDescent="0.35">
      <c r="B156" t="s">
        <v>113</v>
      </c>
      <c r="C156" s="14">
        <v>0.140747847597574</v>
      </c>
      <c r="D156" s="14">
        <v>0.13279126357330401</v>
      </c>
      <c r="E156" s="14">
        <v>0.14683428445156399</v>
      </c>
      <c r="F156" s="14"/>
      <c r="G156" s="14">
        <v>0.36520742108447601</v>
      </c>
      <c r="H156" s="14">
        <v>0.17222801756317099</v>
      </c>
      <c r="I156" s="14">
        <v>0.125053314217272</v>
      </c>
      <c r="J156" s="14">
        <v>7.7593764681385E-2</v>
      </c>
      <c r="K156" s="14">
        <v>0.118807125735547</v>
      </c>
      <c r="L156" s="14">
        <v>7.7611746535373199E-2</v>
      </c>
      <c r="M156" s="14"/>
      <c r="N156" s="14">
        <v>0.130006392947525</v>
      </c>
      <c r="O156" s="14">
        <v>0.14680242529628201</v>
      </c>
      <c r="P156" s="14"/>
      <c r="Q156" s="14">
        <v>9.6940023762315794E-2</v>
      </c>
      <c r="R156" s="14">
        <v>0.16193812114561301</v>
      </c>
      <c r="S156" s="14">
        <v>0.12781908773968201</v>
      </c>
      <c r="T156" s="14"/>
      <c r="U156" s="14">
        <v>0.106881032704882</v>
      </c>
      <c r="V156" s="14">
        <v>0.28625079411285198</v>
      </c>
      <c r="W156" s="14"/>
      <c r="X156" s="14">
        <v>6.89710582066312E-2</v>
      </c>
      <c r="Y156" s="14">
        <v>0.128041757566104</v>
      </c>
      <c r="Z156" s="14">
        <v>0.15712343698283801</v>
      </c>
      <c r="AA156" s="14"/>
      <c r="AB156" s="14">
        <v>0.111428107194931</v>
      </c>
      <c r="AC156" s="14">
        <v>0.11741704543409801</v>
      </c>
      <c r="AD156" s="14">
        <v>0.22795323311752</v>
      </c>
      <c r="AE156" s="14"/>
      <c r="AF156" s="14">
        <v>0.13037333360459399</v>
      </c>
      <c r="AG156" s="14">
        <v>0.109327272181643</v>
      </c>
      <c r="AH156" s="14">
        <v>0.166652532162263</v>
      </c>
      <c r="AI156" s="14"/>
      <c r="AJ156" s="14">
        <v>0.167135992769089</v>
      </c>
      <c r="AK156" s="14">
        <v>0.123400029328981</v>
      </c>
      <c r="AL156" s="14"/>
      <c r="AM156" s="14">
        <v>0</v>
      </c>
      <c r="AN156" s="14">
        <v>0</v>
      </c>
      <c r="AO156" s="14">
        <v>0</v>
      </c>
      <c r="AP156" s="14">
        <v>0</v>
      </c>
      <c r="AQ156" s="14">
        <v>0</v>
      </c>
      <c r="AR156" s="14">
        <v>0</v>
      </c>
      <c r="AS156" s="14">
        <v>0</v>
      </c>
      <c r="AT156" s="14">
        <v>0</v>
      </c>
      <c r="AU156" s="14">
        <v>1</v>
      </c>
      <c r="AV156" s="14"/>
      <c r="AW156" s="14">
        <v>2.5483127394095601E-2</v>
      </c>
      <c r="AX156" s="14">
        <v>3.1157723097170499E-2</v>
      </c>
      <c r="AY156" s="14">
        <v>9.4630089716492796E-2</v>
      </c>
      <c r="AZ156" s="14">
        <v>8.92477615997707E-2</v>
      </c>
      <c r="BA156" s="14">
        <v>4.2931360397384502E-2</v>
      </c>
      <c r="BB156" s="14">
        <v>7.1018515214497702E-2</v>
      </c>
      <c r="BC156" s="14">
        <v>7.5657735431659295E-2</v>
      </c>
      <c r="BD156" s="14">
        <v>4.9684095989291299E-2</v>
      </c>
      <c r="BE156" s="14">
        <v>0.80881063142350895</v>
      </c>
      <c r="BF156" s="14">
        <v>0.77763152238912503</v>
      </c>
      <c r="BG156" s="14"/>
      <c r="BH156" s="14">
        <v>0.17077050800313601</v>
      </c>
      <c r="BI156" s="14">
        <v>9.1134400477223695E-2</v>
      </c>
    </row>
    <row r="157" spans="2:61" x14ac:dyDescent="0.35">
      <c r="B157" t="s">
        <v>77</v>
      </c>
      <c r="C157" s="14">
        <v>3.0860254169270501E-2</v>
      </c>
      <c r="D157" s="14">
        <v>2.7693088993349501E-2</v>
      </c>
      <c r="E157" s="14">
        <v>3.4060243812867298E-2</v>
      </c>
      <c r="F157" s="14"/>
      <c r="G157" s="14">
        <v>6.3639055612442702E-3</v>
      </c>
      <c r="H157" s="14">
        <v>6.4040592717916997E-2</v>
      </c>
      <c r="I157" s="14">
        <v>4.2540257645573898E-2</v>
      </c>
      <c r="J157" s="14">
        <v>3.1198223984464701E-2</v>
      </c>
      <c r="K157" s="14">
        <v>1.4513452786128599E-2</v>
      </c>
      <c r="L157" s="14">
        <v>1.8626260248153299E-2</v>
      </c>
      <c r="M157" s="14"/>
      <c r="N157" s="14">
        <v>2.9909419017508699E-2</v>
      </c>
      <c r="O157" s="14">
        <v>3.1396206281210703E-2</v>
      </c>
      <c r="P157" s="14"/>
      <c r="Q157" s="14">
        <v>7.5497635825653997E-3</v>
      </c>
      <c r="R157" s="14">
        <v>3.1372390336250298E-2</v>
      </c>
      <c r="S157" s="14">
        <v>2.7015131298688998E-2</v>
      </c>
      <c r="T157" s="14"/>
      <c r="U157" s="14">
        <v>1.7553874992375901E-2</v>
      </c>
      <c r="V157" s="14">
        <v>8.8028824163889796E-2</v>
      </c>
      <c r="W157" s="14"/>
      <c r="X157" s="14">
        <v>0</v>
      </c>
      <c r="Y157" s="14">
        <v>2.4471089569032899E-2</v>
      </c>
      <c r="Z157" s="14">
        <v>4.31587808474381E-2</v>
      </c>
      <c r="AA157" s="14"/>
      <c r="AB157" s="14">
        <v>7.8580857064675397E-3</v>
      </c>
      <c r="AC157" s="14">
        <v>2.7490039906187501E-2</v>
      </c>
      <c r="AD157" s="14">
        <v>5.9736990331795102E-2</v>
      </c>
      <c r="AE157" s="14"/>
      <c r="AF157" s="14">
        <v>1.15640206492726E-2</v>
      </c>
      <c r="AG157" s="14">
        <v>2.3601620339850402E-2</v>
      </c>
      <c r="AH157" s="14">
        <v>3.9488917038060303E-2</v>
      </c>
      <c r="AI157" s="14"/>
      <c r="AJ157" s="14">
        <v>1.5352879133012001E-2</v>
      </c>
      <c r="AK157" s="14">
        <v>4.0121596171766701E-2</v>
      </c>
      <c r="AL157" s="14"/>
      <c r="AM157" s="14">
        <v>0</v>
      </c>
      <c r="AN157" s="14">
        <v>0</v>
      </c>
      <c r="AO157" s="14">
        <v>0</v>
      </c>
      <c r="AP157" s="14">
        <v>0</v>
      </c>
      <c r="AQ157" s="14">
        <v>0</v>
      </c>
      <c r="AR157" s="14">
        <v>0</v>
      </c>
      <c r="AS157" s="14">
        <v>0</v>
      </c>
      <c r="AT157" s="14">
        <v>0</v>
      </c>
      <c r="AU157" s="14">
        <v>0</v>
      </c>
      <c r="AV157" s="14"/>
      <c r="AW157" s="14">
        <v>0</v>
      </c>
      <c r="AX157" s="14">
        <v>7.0352257533213098E-3</v>
      </c>
      <c r="AY157" s="14">
        <v>0</v>
      </c>
      <c r="AZ157" s="14">
        <v>1.6799844229548E-2</v>
      </c>
      <c r="BA157" s="14">
        <v>0</v>
      </c>
      <c r="BB157" s="14">
        <v>1.0863039871122899E-2</v>
      </c>
      <c r="BC157" s="14">
        <v>1.6226860826661301E-2</v>
      </c>
      <c r="BD157" s="14">
        <v>0</v>
      </c>
      <c r="BE157" s="14">
        <v>9.1798216264400601E-2</v>
      </c>
      <c r="BF157" s="14">
        <v>5.20075913839676E-2</v>
      </c>
      <c r="BG157" s="14"/>
      <c r="BH157" s="14">
        <v>1.52886500285765E-2</v>
      </c>
      <c r="BI157" s="14">
        <v>2.1755608696970099E-2</v>
      </c>
    </row>
    <row r="158" spans="2:61" x14ac:dyDescent="0.35">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row>
    <row r="159" spans="2:61" x14ac:dyDescent="0.35">
      <c r="B159" s="6" t="s">
        <v>117</v>
      </c>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row>
    <row r="160" spans="2:61" x14ac:dyDescent="0.35">
      <c r="B160" s="21" t="s">
        <v>81</v>
      </c>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row>
    <row r="161" spans="2:61" x14ac:dyDescent="0.35">
      <c r="B161" t="s">
        <v>35</v>
      </c>
      <c r="C161" s="14">
        <v>0.13090131448799999</v>
      </c>
      <c r="D161" s="14">
        <v>0.136191759109834</v>
      </c>
      <c r="E161" s="14">
        <v>0.124300208127195</v>
      </c>
      <c r="F161" s="14"/>
      <c r="G161" s="14">
        <v>9.9900327972434796E-2</v>
      </c>
      <c r="H161" s="14">
        <v>0.119672730843757</v>
      </c>
      <c r="I161" s="14">
        <v>7.4040602475933706E-2</v>
      </c>
      <c r="J161" s="14">
        <v>0.115046783725666</v>
      </c>
      <c r="K161" s="14">
        <v>0.15974735749593599</v>
      </c>
      <c r="L161" s="14">
        <v>0.20613064642139201</v>
      </c>
      <c r="M161" s="14"/>
      <c r="N161" s="14">
        <v>0.139849017752494</v>
      </c>
      <c r="O161" s="14">
        <v>0.12585781093984499</v>
      </c>
      <c r="P161" s="14"/>
      <c r="Q161" s="14">
        <v>9.9568114772674701E-2</v>
      </c>
      <c r="R161" s="14">
        <v>0.15128360476309999</v>
      </c>
      <c r="S161" s="14">
        <v>0.14190588900610199</v>
      </c>
      <c r="T161" s="14"/>
      <c r="U161" s="14">
        <v>0.140469635148189</v>
      </c>
      <c r="V161" s="14">
        <v>8.9792670121180196E-2</v>
      </c>
      <c r="W161" s="14"/>
      <c r="X161" s="14">
        <v>0.18147447306702499</v>
      </c>
      <c r="Y161" s="14">
        <v>0.192376640796594</v>
      </c>
      <c r="Z161" s="14">
        <v>3.9103875056752398E-2</v>
      </c>
      <c r="AA161" s="14"/>
      <c r="AB161" s="14">
        <v>0.157042421146801</v>
      </c>
      <c r="AC161" s="14">
        <v>0.14051657190185299</v>
      </c>
      <c r="AD161" s="14">
        <v>8.5405432002643694E-2</v>
      </c>
      <c r="AE161" s="14"/>
      <c r="AF161" s="14">
        <v>8.5132433447206696E-2</v>
      </c>
      <c r="AG161" s="14">
        <v>0.15296030483571699</v>
      </c>
      <c r="AH161" s="14">
        <v>0.114355233469914</v>
      </c>
      <c r="AI161" s="14"/>
      <c r="AJ161" s="14">
        <v>0.122431384995471</v>
      </c>
      <c r="AK161" s="14">
        <v>0.13613855369275699</v>
      </c>
      <c r="AL161" s="14"/>
      <c r="AM161" s="14">
        <v>0.79798190362961197</v>
      </c>
      <c r="AN161" s="14">
        <v>6.9627497123358195E-2</v>
      </c>
      <c r="AO161" s="14">
        <v>0</v>
      </c>
      <c r="AP161" s="14">
        <v>1.46900171201739E-2</v>
      </c>
      <c r="AQ161" s="14">
        <v>2.9033511209714299E-2</v>
      </c>
      <c r="AR161" s="14">
        <v>9.8360240873347493E-3</v>
      </c>
      <c r="AS161" s="14">
        <v>0</v>
      </c>
      <c r="AT161" s="14">
        <v>0</v>
      </c>
      <c r="AU161" s="14">
        <v>2.3700361533697499E-2</v>
      </c>
      <c r="AV161" s="14"/>
      <c r="AW161" s="14">
        <v>1</v>
      </c>
      <c r="AX161" s="14">
        <v>0</v>
      </c>
      <c r="AY161" s="14">
        <v>0</v>
      </c>
      <c r="AZ161" s="14">
        <v>0</v>
      </c>
      <c r="BA161" s="14">
        <v>0</v>
      </c>
      <c r="BB161" s="14">
        <v>0</v>
      </c>
      <c r="BC161" s="14">
        <v>0</v>
      </c>
      <c r="BD161" s="14">
        <v>0</v>
      </c>
      <c r="BE161" s="14">
        <v>0</v>
      </c>
      <c r="BF161" s="14">
        <v>0</v>
      </c>
      <c r="BG161" s="14"/>
      <c r="BH161" s="14">
        <v>0.11791594364216</v>
      </c>
      <c r="BI161" s="14">
        <v>0.15134833954483101</v>
      </c>
    </row>
    <row r="162" spans="2:61" x14ac:dyDescent="0.35">
      <c r="B162" t="s">
        <v>40</v>
      </c>
      <c r="C162" s="14">
        <v>0.25784417762332701</v>
      </c>
      <c r="D162" s="14">
        <v>0.27135043615476201</v>
      </c>
      <c r="E162" s="14">
        <v>0.24647385785194001</v>
      </c>
      <c r="F162" s="14"/>
      <c r="G162" s="14">
        <v>0.284796835733237</v>
      </c>
      <c r="H162" s="14">
        <v>0.277695349923056</v>
      </c>
      <c r="I162" s="14">
        <v>0.31751010768596699</v>
      </c>
      <c r="J162" s="14">
        <v>0.26625437033626398</v>
      </c>
      <c r="K162" s="14">
        <v>0.27122929959556502</v>
      </c>
      <c r="L162" s="14">
        <v>0.15092575091366101</v>
      </c>
      <c r="M162" s="14"/>
      <c r="N162" s="14">
        <v>0.21658758216516699</v>
      </c>
      <c r="O162" s="14">
        <v>0.28109905984586198</v>
      </c>
      <c r="P162" s="14"/>
      <c r="Q162" s="14">
        <v>0.31695075568404202</v>
      </c>
      <c r="R162" s="14">
        <v>0.25124064579557598</v>
      </c>
      <c r="S162" s="14">
        <v>0.19608942496692999</v>
      </c>
      <c r="T162" s="14"/>
      <c r="U162" s="14">
        <v>0.26073618965155598</v>
      </c>
      <c r="V162" s="14">
        <v>0.24541914524876901</v>
      </c>
      <c r="W162" s="14"/>
      <c r="X162" s="14">
        <v>8.3522215276162604E-2</v>
      </c>
      <c r="Y162" s="14">
        <v>0.206477765885862</v>
      </c>
      <c r="Z162" s="14">
        <v>0.40557377239153702</v>
      </c>
      <c r="AA162" s="14"/>
      <c r="AB162" s="14">
        <v>0.25378291715380702</v>
      </c>
      <c r="AC162" s="14">
        <v>0.26353223889694199</v>
      </c>
      <c r="AD162" s="14">
        <v>0.275834921492638</v>
      </c>
      <c r="AE162" s="14"/>
      <c r="AF162" s="14">
        <v>0.28644060499381502</v>
      </c>
      <c r="AG162" s="14">
        <v>0.24808061612172899</v>
      </c>
      <c r="AH162" s="14">
        <v>0.29514223675142898</v>
      </c>
      <c r="AI162" s="14"/>
      <c r="AJ162" s="14">
        <v>0.271742121026608</v>
      </c>
      <c r="AK162" s="14">
        <v>0.25094433774143299</v>
      </c>
      <c r="AL162" s="14"/>
      <c r="AM162" s="14">
        <v>2.2663498800458901E-2</v>
      </c>
      <c r="AN162" s="14">
        <v>3.3479489222445903E-2</v>
      </c>
      <c r="AO162" s="14">
        <v>0.108983544175484</v>
      </c>
      <c r="AP162" s="14">
        <v>3.3668888634294701E-2</v>
      </c>
      <c r="AQ162" s="14">
        <v>3.7543857874578902E-2</v>
      </c>
      <c r="AR162" s="14">
        <v>0.793724933041422</v>
      </c>
      <c r="AS162" s="14">
        <v>9.0408656283650302E-2</v>
      </c>
      <c r="AT162" s="14">
        <v>3.6573726995938402E-2</v>
      </c>
      <c r="AU162" s="14">
        <v>0.130102953360031</v>
      </c>
      <c r="AV162" s="14"/>
      <c r="AW162" s="14">
        <v>0</v>
      </c>
      <c r="AX162" s="14">
        <v>0</v>
      </c>
      <c r="AY162" s="14">
        <v>0</v>
      </c>
      <c r="AZ162" s="14">
        <v>0</v>
      </c>
      <c r="BA162" s="14">
        <v>0</v>
      </c>
      <c r="BB162" s="14">
        <v>1</v>
      </c>
      <c r="BC162" s="14">
        <v>0</v>
      </c>
      <c r="BD162" s="14">
        <v>0</v>
      </c>
      <c r="BE162" s="14">
        <v>0</v>
      </c>
      <c r="BF162" s="14">
        <v>0</v>
      </c>
      <c r="BG162" s="14"/>
      <c r="BH162" s="14">
        <v>0.26778422138575803</v>
      </c>
      <c r="BI162" s="14">
        <v>0.25542082086817097</v>
      </c>
    </row>
    <row r="163" spans="2:61" x14ac:dyDescent="0.35">
      <c r="B163" t="s">
        <v>36</v>
      </c>
      <c r="C163" s="14">
        <v>0.15344711401164399</v>
      </c>
      <c r="D163" s="14">
        <v>0.160192569034701</v>
      </c>
      <c r="E163" s="14">
        <v>0.14791259463287201</v>
      </c>
      <c r="F163" s="14"/>
      <c r="G163" s="14">
        <v>9.8489726214197895E-2</v>
      </c>
      <c r="H163" s="14">
        <v>0.114452327408296</v>
      </c>
      <c r="I163" s="14">
        <v>9.2108217738359699E-2</v>
      </c>
      <c r="J163" s="14">
        <v>0.13191757240823701</v>
      </c>
      <c r="K163" s="14">
        <v>0.16358910687535699</v>
      </c>
      <c r="L163" s="14">
        <v>0.28757628670955698</v>
      </c>
      <c r="M163" s="14"/>
      <c r="N163" s="14">
        <v>0.16452579916820201</v>
      </c>
      <c r="O163" s="14">
        <v>0.14720245141563401</v>
      </c>
      <c r="P163" s="14"/>
      <c r="Q163" s="14">
        <v>0.110284103023152</v>
      </c>
      <c r="R163" s="14">
        <v>0.143202975719985</v>
      </c>
      <c r="S163" s="14">
        <v>0.29239619251849602</v>
      </c>
      <c r="T163" s="14"/>
      <c r="U163" s="14">
        <v>0.166198829024609</v>
      </c>
      <c r="V163" s="14">
        <v>9.8661563218384901E-2</v>
      </c>
      <c r="W163" s="14"/>
      <c r="X163" s="14">
        <v>0.43054469058175299</v>
      </c>
      <c r="Y163" s="14">
        <v>0.17038284478180499</v>
      </c>
      <c r="Z163" s="14">
        <v>3.6032710818274298E-2</v>
      </c>
      <c r="AA163" s="14"/>
      <c r="AB163" s="14">
        <v>0.17404345057465101</v>
      </c>
      <c r="AC163" s="14">
        <v>0.168105565093422</v>
      </c>
      <c r="AD163" s="14">
        <v>0.111705253397342</v>
      </c>
      <c r="AE163" s="14"/>
      <c r="AF163" s="14">
        <v>0.29240373882989001</v>
      </c>
      <c r="AG163" s="14">
        <v>0.17425354153740699</v>
      </c>
      <c r="AH163" s="14">
        <v>8.2856293244445794E-2</v>
      </c>
      <c r="AI163" s="14"/>
      <c r="AJ163" s="14">
        <v>0.15518730742543099</v>
      </c>
      <c r="AK163" s="14">
        <v>0.15996764029621899</v>
      </c>
      <c r="AL163" s="14"/>
      <c r="AM163" s="14">
        <v>3.1135905105556E-2</v>
      </c>
      <c r="AN163" s="14">
        <v>0.77423480085298402</v>
      </c>
      <c r="AO163" s="14">
        <v>0</v>
      </c>
      <c r="AP163" s="14">
        <v>1.2609364215109701E-2</v>
      </c>
      <c r="AQ163" s="14">
        <v>0</v>
      </c>
      <c r="AR163" s="14">
        <v>9.2485008232230798E-3</v>
      </c>
      <c r="AS163" s="14">
        <v>1.6646480419199399E-2</v>
      </c>
      <c r="AT163" s="14">
        <v>1.53578705523488E-2</v>
      </c>
      <c r="AU163" s="14">
        <v>3.3968993274446101E-2</v>
      </c>
      <c r="AV163" s="14"/>
      <c r="AW163" s="14">
        <v>0</v>
      </c>
      <c r="AX163" s="14">
        <v>1</v>
      </c>
      <c r="AY163" s="14">
        <v>0</v>
      </c>
      <c r="AZ163" s="14">
        <v>0</v>
      </c>
      <c r="BA163" s="14">
        <v>0</v>
      </c>
      <c r="BB163" s="14">
        <v>0</v>
      </c>
      <c r="BC163" s="14">
        <v>0</v>
      </c>
      <c r="BD163" s="14">
        <v>0</v>
      </c>
      <c r="BE163" s="14">
        <v>0</v>
      </c>
      <c r="BF163" s="14">
        <v>0</v>
      </c>
      <c r="BG163" s="14"/>
      <c r="BH163" s="14">
        <v>0.11359683638578399</v>
      </c>
      <c r="BI163" s="14">
        <v>0.21650947856557501</v>
      </c>
    </row>
    <row r="164" spans="2:61" x14ac:dyDescent="0.35">
      <c r="B164" t="s">
        <v>41</v>
      </c>
      <c r="C164" s="14">
        <v>6.0295964109260303E-2</v>
      </c>
      <c r="D164" s="14">
        <v>5.7701035108623198E-2</v>
      </c>
      <c r="E164" s="14">
        <v>6.1922550377366402E-2</v>
      </c>
      <c r="F164" s="14"/>
      <c r="G164" s="14">
        <v>7.8563039766366596E-2</v>
      </c>
      <c r="H164" s="14">
        <v>6.2153081907080097E-2</v>
      </c>
      <c r="I164" s="14">
        <v>7.1031702739724201E-2</v>
      </c>
      <c r="J164" s="14">
        <v>7.3316172344435895E-2</v>
      </c>
      <c r="K164" s="14">
        <v>4.5777423504886998E-2</v>
      </c>
      <c r="L164" s="14">
        <v>3.6899152416138899E-2</v>
      </c>
      <c r="M164" s="14"/>
      <c r="N164" s="14">
        <v>6.7856425071614795E-2</v>
      </c>
      <c r="O164" s="14">
        <v>5.6034399933274803E-2</v>
      </c>
      <c r="P164" s="14"/>
      <c r="Q164" s="14">
        <v>0.11388156629807</v>
      </c>
      <c r="R164" s="14">
        <v>4.5197842242892201E-2</v>
      </c>
      <c r="S164" s="14">
        <v>2.53829200556254E-2</v>
      </c>
      <c r="T164" s="14"/>
      <c r="U164" s="14">
        <v>6.1754858269676902E-2</v>
      </c>
      <c r="V164" s="14">
        <v>5.4028076217613699E-2</v>
      </c>
      <c r="W164" s="14"/>
      <c r="X164" s="14">
        <v>5.9762432523769997E-2</v>
      </c>
      <c r="Y164" s="14">
        <v>7.4766368387891996E-2</v>
      </c>
      <c r="Z164" s="14">
        <v>4.4991333052223401E-2</v>
      </c>
      <c r="AA164" s="14"/>
      <c r="AB164" s="14">
        <v>9.3849367361262398E-2</v>
      </c>
      <c r="AC164" s="14">
        <v>4.8653112498039199E-2</v>
      </c>
      <c r="AD164" s="14">
        <v>2.6712010540557399E-2</v>
      </c>
      <c r="AE164" s="14"/>
      <c r="AF164" s="14">
        <v>0.11346974800097299</v>
      </c>
      <c r="AG164" s="14">
        <v>6.7787729191635601E-2</v>
      </c>
      <c r="AH164" s="14">
        <v>3.619169389238E-2</v>
      </c>
      <c r="AI164" s="14"/>
      <c r="AJ164" s="14">
        <v>6.6614475738439996E-2</v>
      </c>
      <c r="AK164" s="14">
        <v>5.4335012974495299E-2</v>
      </c>
      <c r="AL164" s="14"/>
      <c r="AM164" s="14">
        <v>1.37613043647843E-2</v>
      </c>
      <c r="AN164" s="14">
        <v>1.4840722052795701E-2</v>
      </c>
      <c r="AO164" s="14">
        <v>3.4485202867801899E-2</v>
      </c>
      <c r="AP164" s="14">
        <v>7.9484253142064407E-2</v>
      </c>
      <c r="AQ164" s="14">
        <v>4.9361385426253998E-2</v>
      </c>
      <c r="AR164" s="14">
        <v>5.4807008969058699E-2</v>
      </c>
      <c r="AS164" s="14">
        <v>0.60999268541983298</v>
      </c>
      <c r="AT164" s="14">
        <v>1.53578705523488E-2</v>
      </c>
      <c r="AU164" s="14">
        <v>3.2411551423638697E-2</v>
      </c>
      <c r="AV164" s="14"/>
      <c r="AW164" s="14">
        <v>0</v>
      </c>
      <c r="AX164" s="14">
        <v>0</v>
      </c>
      <c r="AY164" s="14">
        <v>0</v>
      </c>
      <c r="AZ164" s="14">
        <v>0</v>
      </c>
      <c r="BA164" s="14">
        <v>0</v>
      </c>
      <c r="BB164" s="14">
        <v>0</v>
      </c>
      <c r="BC164" s="14">
        <v>1</v>
      </c>
      <c r="BD164" s="14">
        <v>0</v>
      </c>
      <c r="BE164" s="14">
        <v>0</v>
      </c>
      <c r="BF164" s="14">
        <v>0</v>
      </c>
      <c r="BG164" s="14"/>
      <c r="BH164" s="14">
        <v>4.9922608703968099E-2</v>
      </c>
      <c r="BI164" s="14">
        <v>7.2560483224749298E-2</v>
      </c>
    </row>
    <row r="165" spans="2:61" x14ac:dyDescent="0.35">
      <c r="B165" t="s">
        <v>39</v>
      </c>
      <c r="C165" s="14">
        <v>4.31093703906055E-2</v>
      </c>
      <c r="D165" s="14">
        <v>6.2424268317934899E-2</v>
      </c>
      <c r="E165" s="14">
        <v>2.4946064054327699E-2</v>
      </c>
      <c r="F165" s="14"/>
      <c r="G165" s="14">
        <v>1.97691444742801E-2</v>
      </c>
      <c r="H165" s="14">
        <v>1.26481592388786E-2</v>
      </c>
      <c r="I165" s="14">
        <v>6.0054978899166403E-2</v>
      </c>
      <c r="J165" s="14">
        <v>5.6696162985253602E-2</v>
      </c>
      <c r="K165" s="14">
        <v>5.2244660143257002E-2</v>
      </c>
      <c r="L165" s="14">
        <v>4.4878830645423799E-2</v>
      </c>
      <c r="M165" s="14"/>
      <c r="N165" s="14">
        <v>4.1515665870651801E-2</v>
      </c>
      <c r="O165" s="14">
        <v>4.4007685205424099E-2</v>
      </c>
      <c r="P165" s="14"/>
      <c r="Q165" s="14">
        <v>7.2663343340590297E-2</v>
      </c>
      <c r="R165" s="14">
        <v>3.9486890500989399E-2</v>
      </c>
      <c r="S165" s="14">
        <v>8.5482122312461294E-3</v>
      </c>
      <c r="T165" s="14"/>
      <c r="U165" s="14">
        <v>4.8648899310003997E-2</v>
      </c>
      <c r="V165" s="14">
        <v>1.9309736954955699E-2</v>
      </c>
      <c r="W165" s="14"/>
      <c r="X165" s="14">
        <v>5.3883998214669701E-2</v>
      </c>
      <c r="Y165" s="14">
        <v>6.2551354076947799E-2</v>
      </c>
      <c r="Z165" s="14">
        <v>1.7002162761490601E-2</v>
      </c>
      <c r="AA165" s="14"/>
      <c r="AB165" s="14">
        <v>6.59489529899666E-2</v>
      </c>
      <c r="AC165" s="14">
        <v>4.4116940464640202E-2</v>
      </c>
      <c r="AD165" s="14">
        <v>7.5603021103396902E-3</v>
      </c>
      <c r="AE165" s="14"/>
      <c r="AF165" s="14">
        <v>5.45273759160671E-2</v>
      </c>
      <c r="AG165" s="14">
        <v>5.1818611914883898E-2</v>
      </c>
      <c r="AH165" s="14">
        <v>1.7270296685545802E-2</v>
      </c>
      <c r="AI165" s="14"/>
      <c r="AJ165" s="14">
        <v>5.38330373590293E-2</v>
      </c>
      <c r="AK165" s="14">
        <v>3.36588840171336E-2</v>
      </c>
      <c r="AL165" s="14"/>
      <c r="AM165" s="14">
        <v>5.2911302585525897E-3</v>
      </c>
      <c r="AN165" s="14">
        <v>0</v>
      </c>
      <c r="AO165" s="14">
        <v>0</v>
      </c>
      <c r="AP165" s="14">
        <v>1.2571809456470601E-2</v>
      </c>
      <c r="AQ165" s="14">
        <v>0.80445011161424795</v>
      </c>
      <c r="AR165" s="14">
        <v>0</v>
      </c>
      <c r="AS165" s="14">
        <v>6.3811126061728701E-2</v>
      </c>
      <c r="AT165" s="14">
        <v>0</v>
      </c>
      <c r="AU165" s="14">
        <v>1.3149358575166701E-2</v>
      </c>
      <c r="AV165" s="14"/>
      <c r="AW165" s="14">
        <v>0</v>
      </c>
      <c r="AX165" s="14">
        <v>0</v>
      </c>
      <c r="AY165" s="14">
        <v>0</v>
      </c>
      <c r="AZ165" s="14">
        <v>0</v>
      </c>
      <c r="BA165" s="14">
        <v>1</v>
      </c>
      <c r="BB165" s="14">
        <v>0</v>
      </c>
      <c r="BC165" s="14">
        <v>0</v>
      </c>
      <c r="BD165" s="14">
        <v>0</v>
      </c>
      <c r="BE165" s="14">
        <v>0</v>
      </c>
      <c r="BF165" s="14">
        <v>0</v>
      </c>
      <c r="BG165" s="14"/>
      <c r="BH165" s="14">
        <v>4.35614936781464E-2</v>
      </c>
      <c r="BI165" s="14">
        <v>4.5683067854660198E-2</v>
      </c>
    </row>
    <row r="166" spans="2:61" x14ac:dyDescent="0.35">
      <c r="B166" t="s">
        <v>38</v>
      </c>
      <c r="C166" s="14">
        <v>8.8388850553191997E-2</v>
      </c>
      <c r="D166" s="14">
        <v>8.5783482454509494E-2</v>
      </c>
      <c r="E166" s="14">
        <v>9.1389406734326703E-2</v>
      </c>
      <c r="F166" s="14"/>
      <c r="G166" s="14">
        <v>8.8764326017280903E-2</v>
      </c>
      <c r="H166" s="14">
        <v>0.118403998601048</v>
      </c>
      <c r="I166" s="14">
        <v>0.111001984637929</v>
      </c>
      <c r="J166" s="14">
        <v>8.6889969483855606E-2</v>
      </c>
      <c r="K166" s="14">
        <v>5.29551293614954E-2</v>
      </c>
      <c r="L166" s="14">
        <v>6.9633530557334705E-2</v>
      </c>
      <c r="M166" s="14"/>
      <c r="N166" s="14">
        <v>9.7632509708616505E-2</v>
      </c>
      <c r="O166" s="14">
        <v>8.3178527147261705E-2</v>
      </c>
      <c r="P166" s="14"/>
      <c r="Q166" s="14">
        <v>6.6806788869800904E-2</v>
      </c>
      <c r="R166" s="14">
        <v>8.0499256065793695E-2</v>
      </c>
      <c r="S166" s="14">
        <v>0.128891722982267</v>
      </c>
      <c r="T166" s="14"/>
      <c r="U166" s="14">
        <v>8.9595816166319606E-2</v>
      </c>
      <c r="V166" s="14">
        <v>8.3203330343832496E-2</v>
      </c>
      <c r="W166" s="14"/>
      <c r="X166" s="14">
        <v>4.5077494806817497E-2</v>
      </c>
      <c r="Y166" s="14">
        <v>6.1099697973600597E-2</v>
      </c>
      <c r="Z166" s="14">
        <v>0.14160258272221399</v>
      </c>
      <c r="AA166" s="14"/>
      <c r="AB166" s="14">
        <v>7.8938855827844406E-2</v>
      </c>
      <c r="AC166" s="14">
        <v>8.7851411298145804E-2</v>
      </c>
      <c r="AD166" s="14">
        <v>0.113496135546802</v>
      </c>
      <c r="AE166" s="14"/>
      <c r="AF166" s="14">
        <v>6.9271337823681306E-2</v>
      </c>
      <c r="AG166" s="14">
        <v>6.3366979400604803E-2</v>
      </c>
      <c r="AH166" s="14">
        <v>0.15200328064029101</v>
      </c>
      <c r="AI166" s="14"/>
      <c r="AJ166" s="14">
        <v>8.7242924645791101E-2</v>
      </c>
      <c r="AK166" s="14">
        <v>9.0511124055865103E-2</v>
      </c>
      <c r="AL166" s="14"/>
      <c r="AM166" s="14">
        <v>1.02438122457419E-2</v>
      </c>
      <c r="AN166" s="14">
        <v>1.4779403589977501E-2</v>
      </c>
      <c r="AO166" s="14">
        <v>0.116459003649721</v>
      </c>
      <c r="AP166" s="14">
        <v>0.75943143081963405</v>
      </c>
      <c r="AQ166" s="14">
        <v>2.44349194399507E-2</v>
      </c>
      <c r="AR166" s="14">
        <v>1.8983856406618899E-2</v>
      </c>
      <c r="AS166" s="14">
        <v>2.1695941210026801E-2</v>
      </c>
      <c r="AT166" s="14">
        <v>6.4914050617941005E-2</v>
      </c>
      <c r="AU166" s="14">
        <v>5.6047088441478897E-2</v>
      </c>
      <c r="AV166" s="14"/>
      <c r="AW166" s="14">
        <v>0</v>
      </c>
      <c r="AX166" s="14">
        <v>0</v>
      </c>
      <c r="AY166" s="14">
        <v>0</v>
      </c>
      <c r="AZ166" s="14">
        <v>1</v>
      </c>
      <c r="BA166" s="14">
        <v>0</v>
      </c>
      <c r="BB166" s="14">
        <v>0</v>
      </c>
      <c r="BC166" s="14">
        <v>0</v>
      </c>
      <c r="BD166" s="14">
        <v>0</v>
      </c>
      <c r="BE166" s="14">
        <v>0</v>
      </c>
      <c r="BF166" s="14">
        <v>0</v>
      </c>
      <c r="BG166" s="14"/>
      <c r="BH166" s="14">
        <v>0.121233819451935</v>
      </c>
      <c r="BI166" s="14">
        <v>5.7413906223096299E-2</v>
      </c>
    </row>
    <row r="167" spans="2:61" x14ac:dyDescent="0.35">
      <c r="B167" t="s">
        <v>37</v>
      </c>
      <c r="C167" s="14">
        <v>3.6173320656842603E-2</v>
      </c>
      <c r="D167" s="14">
        <v>4.2074422474206299E-2</v>
      </c>
      <c r="E167" s="14">
        <v>3.0758480147047601E-2</v>
      </c>
      <c r="F167" s="14"/>
      <c r="G167" s="14">
        <v>6.3261277867206298E-2</v>
      </c>
      <c r="H167" s="14">
        <v>4.8662594899891498E-2</v>
      </c>
      <c r="I167" s="14">
        <v>5.1909708923707297E-2</v>
      </c>
      <c r="J167" s="14">
        <v>2.24040223283111E-2</v>
      </c>
      <c r="K167" s="14">
        <v>2.2132989792766601E-2</v>
      </c>
      <c r="L167" s="14">
        <v>1.8333661873344401E-2</v>
      </c>
      <c r="M167" s="14"/>
      <c r="N167" s="14">
        <v>5.6554970457980198E-2</v>
      </c>
      <c r="O167" s="14">
        <v>2.46849062503007E-2</v>
      </c>
      <c r="P167" s="14"/>
      <c r="Q167" s="14">
        <v>6.3655111626863298E-2</v>
      </c>
      <c r="R167" s="14">
        <v>2.26384451898533E-2</v>
      </c>
      <c r="S167" s="14">
        <v>3.9273151253947397E-2</v>
      </c>
      <c r="T167" s="14"/>
      <c r="U167" s="14">
        <v>4.1877358898460497E-2</v>
      </c>
      <c r="V167" s="14">
        <v>1.1666901206978299E-2</v>
      </c>
      <c r="W167" s="14"/>
      <c r="X167" s="14">
        <v>5.8572030631363403E-2</v>
      </c>
      <c r="Y167" s="14">
        <v>4.50811357386443E-2</v>
      </c>
      <c r="Z167" s="14">
        <v>1.5699516358408199E-2</v>
      </c>
      <c r="AA167" s="14"/>
      <c r="AB167" s="14">
        <v>3.5628159682193503E-2</v>
      </c>
      <c r="AC167" s="14">
        <v>4.0440243552609903E-2</v>
      </c>
      <c r="AD167" s="14">
        <v>3.2228752368045899E-2</v>
      </c>
      <c r="AE167" s="14"/>
      <c r="AF167" s="14">
        <v>1.16141008901589E-2</v>
      </c>
      <c r="AG167" s="14">
        <v>3.6551445508864397E-2</v>
      </c>
      <c r="AH167" s="14">
        <v>4.5664966915673302E-2</v>
      </c>
      <c r="AI167" s="14"/>
      <c r="AJ167" s="14">
        <v>4.9048860146504898E-2</v>
      </c>
      <c r="AK167" s="14">
        <v>2.95854219319137E-2</v>
      </c>
      <c r="AL167" s="14"/>
      <c r="AM167" s="14">
        <v>8.9506172816678792E-3</v>
      </c>
      <c r="AN167" s="14">
        <v>4.0244940299645699E-3</v>
      </c>
      <c r="AO167" s="14">
        <v>0.740072249306993</v>
      </c>
      <c r="AP167" s="14">
        <v>0</v>
      </c>
      <c r="AQ167" s="14">
        <v>2.6342706958651301E-2</v>
      </c>
      <c r="AR167" s="14">
        <v>1.94450036575686E-3</v>
      </c>
      <c r="AS167" s="14">
        <v>7.0881894782310495E-2</v>
      </c>
      <c r="AT167" s="14">
        <v>0</v>
      </c>
      <c r="AU167" s="14">
        <v>2.4320688646605401E-2</v>
      </c>
      <c r="AV167" s="14"/>
      <c r="AW167" s="14">
        <v>0</v>
      </c>
      <c r="AX167" s="14">
        <v>0</v>
      </c>
      <c r="AY167" s="14">
        <v>1</v>
      </c>
      <c r="AZ167" s="14">
        <v>0</v>
      </c>
      <c r="BA167" s="14">
        <v>0</v>
      </c>
      <c r="BB167" s="14">
        <v>0</v>
      </c>
      <c r="BC167" s="14">
        <v>0</v>
      </c>
      <c r="BD167" s="14">
        <v>0</v>
      </c>
      <c r="BE167" s="14">
        <v>0</v>
      </c>
      <c r="BF167" s="14">
        <v>0</v>
      </c>
      <c r="BG167" s="14"/>
      <c r="BH167" s="14">
        <v>3.1545528106652301E-2</v>
      </c>
      <c r="BI167" s="14">
        <v>4.1111973025073301E-2</v>
      </c>
    </row>
    <row r="168" spans="2:61" x14ac:dyDescent="0.35">
      <c r="B168" t="s">
        <v>112</v>
      </c>
      <c r="C168" s="14">
        <v>2.6308710836748801E-2</v>
      </c>
      <c r="D168" s="14">
        <v>2.43135355172075E-2</v>
      </c>
      <c r="E168" s="14">
        <v>2.8364701176802301E-2</v>
      </c>
      <c r="F168" s="14"/>
      <c r="G168" s="14">
        <v>9.6762826314124393E-3</v>
      </c>
      <c r="H168" s="14">
        <v>1.8332277147382298E-2</v>
      </c>
      <c r="I168" s="14">
        <v>1.8157473027516E-2</v>
      </c>
      <c r="J168" s="14">
        <v>5.0223836276348598E-2</v>
      </c>
      <c r="K168" s="14">
        <v>4.9242922377698402E-2</v>
      </c>
      <c r="L168" s="14">
        <v>1.14929786192744E-2</v>
      </c>
      <c r="M168" s="14"/>
      <c r="N168" s="14">
        <v>3.3911827562817E-2</v>
      </c>
      <c r="O168" s="14">
        <v>2.2023103116930901E-2</v>
      </c>
      <c r="P168" s="14"/>
      <c r="Q168" s="14">
        <v>3.2139711887112198E-2</v>
      </c>
      <c r="R168" s="14">
        <v>2.3641598152947502E-2</v>
      </c>
      <c r="S168" s="14">
        <v>3.1799110406773301E-2</v>
      </c>
      <c r="T168" s="14"/>
      <c r="U168" s="14">
        <v>2.79407974791697E-2</v>
      </c>
      <c r="V168" s="14">
        <v>1.9296731228011E-2</v>
      </c>
      <c r="W168" s="14"/>
      <c r="X168" s="14">
        <v>6.0751395402585699E-3</v>
      </c>
      <c r="Y168" s="14">
        <v>1.27527078964732E-2</v>
      </c>
      <c r="Z168" s="14">
        <v>5.3248127080911901E-2</v>
      </c>
      <c r="AA168" s="14"/>
      <c r="AB168" s="14">
        <v>1.8748973613286399E-2</v>
      </c>
      <c r="AC168" s="14">
        <v>2.1828140831662901E-2</v>
      </c>
      <c r="AD168" s="14">
        <v>5.4744135444338503E-2</v>
      </c>
      <c r="AE168" s="14"/>
      <c r="AF168" s="14">
        <v>0</v>
      </c>
      <c r="AG168" s="14">
        <v>2.0634553424121599E-2</v>
      </c>
      <c r="AH168" s="14">
        <v>3.63310397147086E-2</v>
      </c>
      <c r="AI168" s="14"/>
      <c r="AJ168" s="14">
        <v>1.49964052091992E-2</v>
      </c>
      <c r="AK168" s="14">
        <v>2.8434817047241202E-2</v>
      </c>
      <c r="AL168" s="14"/>
      <c r="AM168" s="14">
        <v>0</v>
      </c>
      <c r="AN168" s="14">
        <v>0</v>
      </c>
      <c r="AO168" s="14">
        <v>0</v>
      </c>
      <c r="AP168" s="14">
        <v>1.9906873384783301E-2</v>
      </c>
      <c r="AQ168" s="14">
        <v>0</v>
      </c>
      <c r="AR168" s="14">
        <v>1.05829807514929E-2</v>
      </c>
      <c r="AS168" s="14">
        <v>0</v>
      </c>
      <c r="AT168" s="14">
        <v>0.52385418670564399</v>
      </c>
      <c r="AU168" s="14">
        <v>9.2869946992359294E-3</v>
      </c>
      <c r="AV168" s="14"/>
      <c r="AW168" s="14">
        <v>0</v>
      </c>
      <c r="AX168" s="14">
        <v>0</v>
      </c>
      <c r="AY168" s="14">
        <v>0</v>
      </c>
      <c r="AZ168" s="14">
        <v>0</v>
      </c>
      <c r="BA168" s="14">
        <v>0</v>
      </c>
      <c r="BB168" s="14">
        <v>0</v>
      </c>
      <c r="BC168" s="14">
        <v>0</v>
      </c>
      <c r="BD168" s="14">
        <v>1</v>
      </c>
      <c r="BE168" s="14">
        <v>0</v>
      </c>
      <c r="BF168" s="14">
        <v>0</v>
      </c>
      <c r="BG168" s="14"/>
      <c r="BH168" s="14">
        <v>2.46030272352636E-2</v>
      </c>
      <c r="BI168" s="14">
        <v>3.1737977055481502E-2</v>
      </c>
    </row>
    <row r="169" spans="2:61" x14ac:dyDescent="0.35">
      <c r="B169" t="s">
        <v>115</v>
      </c>
      <c r="C169" s="14">
        <v>4.9550205487125097E-2</v>
      </c>
      <c r="D169" s="14">
        <v>5.1673162936059502E-2</v>
      </c>
      <c r="E169" s="14">
        <v>4.7815702809212303E-2</v>
      </c>
      <c r="F169" s="14"/>
      <c r="G169" s="14">
        <v>9.1248963225050106E-2</v>
      </c>
      <c r="H169" s="14">
        <v>7.9705980535517598E-2</v>
      </c>
      <c r="I169" s="14">
        <v>5.1868042946692297E-2</v>
      </c>
      <c r="J169" s="14">
        <v>4.1501092513908301E-2</v>
      </c>
      <c r="K169" s="14">
        <v>3.3106538759543697E-2</v>
      </c>
      <c r="L169" s="14">
        <v>1.91561936828222E-2</v>
      </c>
      <c r="M169" s="14"/>
      <c r="N169" s="14">
        <v>4.4890367431408798E-2</v>
      </c>
      <c r="O169" s="14">
        <v>5.21767912234994E-2</v>
      </c>
      <c r="P169" s="14"/>
      <c r="Q169" s="14">
        <v>1.48182453696723E-2</v>
      </c>
      <c r="R169" s="14">
        <v>5.9890677510691499E-2</v>
      </c>
      <c r="S169" s="14">
        <v>6.5396822950075206E-2</v>
      </c>
      <c r="T169" s="14"/>
      <c r="U169" s="14">
        <v>3.2234085366689702E-2</v>
      </c>
      <c r="V169" s="14">
        <v>0.123945937938467</v>
      </c>
      <c r="W169" s="14"/>
      <c r="X169" s="14">
        <v>1.22574051061374E-2</v>
      </c>
      <c r="Y169" s="14">
        <v>3.4918779250328602E-2</v>
      </c>
      <c r="Z169" s="14">
        <v>8.1422564241961398E-2</v>
      </c>
      <c r="AA169" s="14"/>
      <c r="AB169" s="14">
        <v>1.2733418964461901E-2</v>
      </c>
      <c r="AC169" s="14">
        <v>3.9822413788717599E-2</v>
      </c>
      <c r="AD169" s="14">
        <v>0.118751976541056</v>
      </c>
      <c r="AE169" s="14"/>
      <c r="AF169" s="14">
        <v>1.8375753039465498E-2</v>
      </c>
      <c r="AG169" s="14">
        <v>3.5813515901342102E-2</v>
      </c>
      <c r="AH169" s="14">
        <v>8.1244602779226696E-2</v>
      </c>
      <c r="AI169" s="14"/>
      <c r="AJ169" s="14">
        <v>5.1053311029324498E-2</v>
      </c>
      <c r="AK169" s="14">
        <v>5.0678532877483098E-2</v>
      </c>
      <c r="AL169" s="14"/>
      <c r="AM169" s="14">
        <v>2.3924373849537901E-2</v>
      </c>
      <c r="AN169" s="14">
        <v>9.9490766338970506E-3</v>
      </c>
      <c r="AO169" s="14">
        <v>0</v>
      </c>
      <c r="AP169" s="14">
        <v>0</v>
      </c>
      <c r="AQ169" s="14">
        <v>1.47668647551451E-2</v>
      </c>
      <c r="AR169" s="14">
        <v>9.9601883008325308E-3</v>
      </c>
      <c r="AS169" s="14">
        <v>0</v>
      </c>
      <c r="AT169" s="14">
        <v>0</v>
      </c>
      <c r="AU169" s="14">
        <v>0.27376476717297399</v>
      </c>
      <c r="AV169" s="14"/>
      <c r="AW169" s="14">
        <v>0</v>
      </c>
      <c r="AX169" s="14">
        <v>0</v>
      </c>
      <c r="AY169" s="14">
        <v>0</v>
      </c>
      <c r="AZ169" s="14">
        <v>0</v>
      </c>
      <c r="BA169" s="14">
        <v>0</v>
      </c>
      <c r="BB169" s="14">
        <v>0</v>
      </c>
      <c r="BC169" s="14">
        <v>0</v>
      </c>
      <c r="BD169" s="14">
        <v>0</v>
      </c>
      <c r="BE169" s="14">
        <v>0</v>
      </c>
      <c r="BF169" s="14">
        <v>1</v>
      </c>
      <c r="BG169" s="14"/>
      <c r="BH169" s="14">
        <v>7.2710258565164707E-2</v>
      </c>
      <c r="BI169" s="14">
        <v>1.3358774868287999E-2</v>
      </c>
    </row>
    <row r="170" spans="2:61" x14ac:dyDescent="0.35">
      <c r="B170" t="s">
        <v>116</v>
      </c>
      <c r="C170" s="14">
        <v>2.3213110046585699E-2</v>
      </c>
      <c r="D170" s="14">
        <v>1.6935160800050399E-2</v>
      </c>
      <c r="E170" s="14">
        <v>2.7012230141089898E-2</v>
      </c>
      <c r="F170" s="14"/>
      <c r="G170" s="14">
        <v>4.23933821569622E-2</v>
      </c>
      <c r="H170" s="14">
        <v>2.9065443655419899E-2</v>
      </c>
      <c r="I170" s="14">
        <v>2.0188464087505398E-2</v>
      </c>
      <c r="J170" s="14">
        <v>5.3317440146090599E-3</v>
      </c>
      <c r="K170" s="14">
        <v>2.06661508671524E-2</v>
      </c>
      <c r="L170" s="14">
        <v>2.8745997038006701E-2</v>
      </c>
      <c r="M170" s="14"/>
      <c r="N170" s="14">
        <v>3.3439491795039002E-2</v>
      </c>
      <c r="O170" s="14">
        <v>1.74488607070073E-2</v>
      </c>
      <c r="P170" s="14"/>
      <c r="Q170" s="14">
        <v>2.5020119226445699E-2</v>
      </c>
      <c r="R170" s="14">
        <v>1.1640240839294699E-2</v>
      </c>
      <c r="S170" s="14">
        <v>2.9584007091449298E-2</v>
      </c>
      <c r="T170" s="14"/>
      <c r="U170" s="14">
        <v>1.9221007229092198E-2</v>
      </c>
      <c r="V170" s="14">
        <v>4.03644933277632E-2</v>
      </c>
      <c r="W170" s="14"/>
      <c r="X170" s="14">
        <v>1.8911862991057401E-2</v>
      </c>
      <c r="Y170" s="14">
        <v>2.6353696825184899E-2</v>
      </c>
      <c r="Z170" s="14">
        <v>1.01783386254006E-2</v>
      </c>
      <c r="AA170" s="14"/>
      <c r="AB170" s="14">
        <v>2.1600669218771198E-2</v>
      </c>
      <c r="AC170" s="14">
        <v>9.9703544081239798E-3</v>
      </c>
      <c r="AD170" s="14">
        <v>4.28876384901547E-2</v>
      </c>
      <c r="AE170" s="14"/>
      <c r="AF170" s="14">
        <v>5.8327133260487199E-3</v>
      </c>
      <c r="AG170" s="14">
        <v>1.7360328591846701E-2</v>
      </c>
      <c r="AH170" s="14">
        <v>2.1375972725799702E-2</v>
      </c>
      <c r="AI170" s="14"/>
      <c r="AJ170" s="14">
        <v>2.2912530683255099E-2</v>
      </c>
      <c r="AK170" s="14">
        <v>2.1667685415905299E-2</v>
      </c>
      <c r="AL170" s="14"/>
      <c r="AM170" s="14">
        <v>0</v>
      </c>
      <c r="AN170" s="14">
        <v>4.07862985255173E-3</v>
      </c>
      <c r="AO170" s="14">
        <v>0</v>
      </c>
      <c r="AP170" s="14">
        <v>7.5605218607578397E-3</v>
      </c>
      <c r="AQ170" s="14">
        <v>0</v>
      </c>
      <c r="AR170" s="14">
        <v>3.5891619748697201E-3</v>
      </c>
      <c r="AS170" s="14">
        <v>0</v>
      </c>
      <c r="AT170" s="14">
        <v>0</v>
      </c>
      <c r="AU170" s="14">
        <v>0.13339465231300601</v>
      </c>
      <c r="AV170" s="14"/>
      <c r="AW170" s="14">
        <v>0</v>
      </c>
      <c r="AX170" s="14">
        <v>0</v>
      </c>
      <c r="AY170" s="14">
        <v>0</v>
      </c>
      <c r="AZ170" s="14">
        <v>0</v>
      </c>
      <c r="BA170" s="14">
        <v>0</v>
      </c>
      <c r="BB170" s="14">
        <v>0</v>
      </c>
      <c r="BC170" s="14">
        <v>0</v>
      </c>
      <c r="BD170" s="14">
        <v>0</v>
      </c>
      <c r="BE170" s="14">
        <v>1</v>
      </c>
      <c r="BF170" s="14">
        <v>0</v>
      </c>
      <c r="BG170" s="14"/>
      <c r="BH170" s="14">
        <v>2.5144603812989899E-2</v>
      </c>
      <c r="BI170" s="14">
        <v>1.7339372285672901E-2</v>
      </c>
    </row>
    <row r="171" spans="2:61" x14ac:dyDescent="0.35">
      <c r="B171" t="s">
        <v>77</v>
      </c>
      <c r="C171" s="14">
        <v>0.13076786179666899</v>
      </c>
      <c r="D171" s="14">
        <v>9.1360168092111296E-2</v>
      </c>
      <c r="E171" s="14">
        <v>0.16910420394782</v>
      </c>
      <c r="F171" s="14"/>
      <c r="G171" s="14">
        <v>0.12313669394157201</v>
      </c>
      <c r="H171" s="14">
        <v>0.11920805583967301</v>
      </c>
      <c r="I171" s="14">
        <v>0.13212871683749799</v>
      </c>
      <c r="J171" s="14">
        <v>0.150418273583111</v>
      </c>
      <c r="K171" s="14">
        <v>0.12930842122634101</v>
      </c>
      <c r="L171" s="14">
        <v>0.12622697112304501</v>
      </c>
      <c r="M171" s="14"/>
      <c r="N171" s="14">
        <v>0.10323634301600899</v>
      </c>
      <c r="O171" s="14">
        <v>0.14628640421496</v>
      </c>
      <c r="P171" s="14"/>
      <c r="Q171" s="14">
        <v>8.4212139901575694E-2</v>
      </c>
      <c r="R171" s="14">
        <v>0.171277823218876</v>
      </c>
      <c r="S171" s="14">
        <v>4.0732546537088403E-2</v>
      </c>
      <c r="T171" s="14"/>
      <c r="U171" s="14">
        <v>0.111322523456233</v>
      </c>
      <c r="V171" s="14">
        <v>0.21431141419404501</v>
      </c>
      <c r="W171" s="14"/>
      <c r="X171" s="14">
        <v>4.9918257260985199E-2</v>
      </c>
      <c r="Y171" s="14">
        <v>0.11323900838666801</v>
      </c>
      <c r="Z171" s="14">
        <v>0.15514501689082599</v>
      </c>
      <c r="AA171" s="14"/>
      <c r="AB171" s="14">
        <v>8.7682813466955695E-2</v>
      </c>
      <c r="AC171" s="14">
        <v>0.13516300726584399</v>
      </c>
      <c r="AD171" s="14">
        <v>0.130673442066083</v>
      </c>
      <c r="AE171" s="14"/>
      <c r="AF171" s="14">
        <v>6.2932193732694305E-2</v>
      </c>
      <c r="AG171" s="14">
        <v>0.131372373571847</v>
      </c>
      <c r="AH171" s="14">
        <v>0.117564383180587</v>
      </c>
      <c r="AI171" s="14"/>
      <c r="AJ171" s="14">
        <v>0.104937641740946</v>
      </c>
      <c r="AK171" s="14">
        <v>0.14407798994955301</v>
      </c>
      <c r="AL171" s="14"/>
      <c r="AM171" s="14">
        <v>8.6047454464088499E-2</v>
      </c>
      <c r="AN171" s="14">
        <v>7.4985886642025698E-2</v>
      </c>
      <c r="AO171" s="14">
        <v>0</v>
      </c>
      <c r="AP171" s="14">
        <v>6.0076841366711597E-2</v>
      </c>
      <c r="AQ171" s="14">
        <v>1.4066642721458199E-2</v>
      </c>
      <c r="AR171" s="14">
        <v>8.7322845279390202E-2</v>
      </c>
      <c r="AS171" s="14">
        <v>0.126563215823251</v>
      </c>
      <c r="AT171" s="14">
        <v>0.34394229457577902</v>
      </c>
      <c r="AU171" s="14">
        <v>0.26985259055972</v>
      </c>
      <c r="AV171" s="14"/>
      <c r="AW171" s="14">
        <v>0</v>
      </c>
      <c r="AX171" s="14">
        <v>0</v>
      </c>
      <c r="AY171" s="14">
        <v>0</v>
      </c>
      <c r="AZ171" s="14">
        <v>0</v>
      </c>
      <c r="BA171" s="14">
        <v>0</v>
      </c>
      <c r="BB171" s="14">
        <v>0</v>
      </c>
      <c r="BC171" s="14">
        <v>0</v>
      </c>
      <c r="BD171" s="14">
        <v>0</v>
      </c>
      <c r="BE171" s="14">
        <v>0</v>
      </c>
      <c r="BF171" s="14">
        <v>0</v>
      </c>
      <c r="BG171" s="14"/>
      <c r="BH171" s="14">
        <v>0.13198165903217801</v>
      </c>
      <c r="BI171" s="14">
        <v>9.7515806484402195E-2</v>
      </c>
    </row>
    <row r="172" spans="2:61" x14ac:dyDescent="0.35">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row>
    <row r="173" spans="2:61" x14ac:dyDescent="0.35">
      <c r="B173" s="6" t="s">
        <v>137</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row>
    <row r="174" spans="2:61" x14ac:dyDescent="0.35">
      <c r="B174" s="21" t="s">
        <v>81</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row>
    <row r="175" spans="2:61" x14ac:dyDescent="0.35">
      <c r="B175" t="s">
        <v>118</v>
      </c>
      <c r="C175" s="14">
        <v>0.66722502903195202</v>
      </c>
      <c r="D175" s="14">
        <v>0.64870280869577102</v>
      </c>
      <c r="E175" s="14">
        <v>0.68758391573493505</v>
      </c>
      <c r="F175" s="14"/>
      <c r="G175" s="14">
        <v>0.606097705358839</v>
      </c>
      <c r="H175" s="14">
        <v>0.57953426952876597</v>
      </c>
      <c r="I175" s="14">
        <v>0.65895209924076503</v>
      </c>
      <c r="J175" s="14">
        <v>0.76115166686288305</v>
      </c>
      <c r="K175" s="14">
        <v>0.69389890737355697</v>
      </c>
      <c r="L175" s="14">
        <v>0.67490839502878297</v>
      </c>
      <c r="M175" s="14"/>
      <c r="N175" s="14">
        <v>0.65110349003368995</v>
      </c>
      <c r="O175" s="14">
        <v>0.67631216980271103</v>
      </c>
      <c r="P175" s="14"/>
      <c r="Q175" s="14">
        <v>0.66836557416832798</v>
      </c>
      <c r="R175" s="14">
        <v>0.68228503216601299</v>
      </c>
      <c r="S175" s="14">
        <v>0.60457142969515998</v>
      </c>
      <c r="T175" s="14"/>
      <c r="U175" s="14">
        <v>0.65246224571078504</v>
      </c>
      <c r="V175" s="14">
        <v>0.73065078899203095</v>
      </c>
      <c r="W175" s="14"/>
      <c r="X175" s="14">
        <v>0.65270944284832</v>
      </c>
      <c r="Y175" s="14">
        <v>0.64102201121941005</v>
      </c>
      <c r="Z175" s="14">
        <v>0.70561844813921304</v>
      </c>
      <c r="AA175" s="14"/>
      <c r="AB175" s="14">
        <v>0.68343187502240499</v>
      </c>
      <c r="AC175" s="14">
        <v>0.68273452641033605</v>
      </c>
      <c r="AD175" s="14">
        <v>0.59620195286212496</v>
      </c>
      <c r="AE175" s="14"/>
      <c r="AF175" s="14">
        <v>0.61217963089017302</v>
      </c>
      <c r="AG175" s="14">
        <v>0.66993466634805299</v>
      </c>
      <c r="AH175" s="14">
        <v>0.67841051744257197</v>
      </c>
      <c r="AI175" s="14"/>
      <c r="AJ175" s="14">
        <v>0.62638495686204898</v>
      </c>
      <c r="AK175" s="14">
        <v>0.70930504234823699</v>
      </c>
      <c r="AL175" s="14"/>
      <c r="AM175" s="14">
        <v>0.63161961124905797</v>
      </c>
      <c r="AN175" s="14">
        <v>0.66823700404881803</v>
      </c>
      <c r="AO175" s="14">
        <v>0.55511569959363205</v>
      </c>
      <c r="AP175" s="14">
        <v>0.63717815526437704</v>
      </c>
      <c r="AQ175" s="14">
        <v>0.77819758852525001</v>
      </c>
      <c r="AR175" s="14">
        <v>0.70374403850010203</v>
      </c>
      <c r="AS175" s="14">
        <v>0.75854758730884797</v>
      </c>
      <c r="AT175" s="14">
        <v>0.64801768150338701</v>
      </c>
      <c r="AU175" s="14">
        <v>0.614334070942258</v>
      </c>
      <c r="AV175" s="14"/>
      <c r="AW175" s="14">
        <v>0.64327102868534503</v>
      </c>
      <c r="AX175" s="14">
        <v>0.62139710620375399</v>
      </c>
      <c r="AY175" s="14">
        <v>0.68482336152621603</v>
      </c>
      <c r="AZ175" s="14">
        <v>0.61535157044198197</v>
      </c>
      <c r="BA175" s="14">
        <v>0.77772063520934698</v>
      </c>
      <c r="BB175" s="14">
        <v>0.69893257956274801</v>
      </c>
      <c r="BC175" s="14">
        <v>0.56158040953384003</v>
      </c>
      <c r="BD175" s="14">
        <v>0.74743767684893403</v>
      </c>
      <c r="BE175" s="14">
        <v>0.52660121328174003</v>
      </c>
      <c r="BF175" s="14">
        <v>0.64422896977959798</v>
      </c>
      <c r="BG175" s="14"/>
      <c r="BH175" s="14">
        <v>0.67033125578895503</v>
      </c>
      <c r="BI175" s="14">
        <v>0.66929459327328999</v>
      </c>
    </row>
    <row r="176" spans="2:61" x14ac:dyDescent="0.35">
      <c r="B176" t="s">
        <v>119</v>
      </c>
      <c r="C176" s="14">
        <v>0.53707206054579704</v>
      </c>
      <c r="D176" s="14">
        <v>0.54170589269388603</v>
      </c>
      <c r="E176" s="14">
        <v>0.52994872499634904</v>
      </c>
      <c r="F176" s="14"/>
      <c r="G176" s="14">
        <v>0.48223947986337901</v>
      </c>
      <c r="H176" s="14">
        <v>0.52920943952655697</v>
      </c>
      <c r="I176" s="14">
        <v>0.55475414440350002</v>
      </c>
      <c r="J176" s="14">
        <v>0.52077624152624402</v>
      </c>
      <c r="K176" s="14">
        <v>0.55956799437605997</v>
      </c>
      <c r="L176" s="14">
        <v>0.55514790845252104</v>
      </c>
      <c r="M176" s="14"/>
      <c r="N176" s="14">
        <v>0.54122356830683804</v>
      </c>
      <c r="O176" s="14">
        <v>0.53473200259974396</v>
      </c>
      <c r="P176" s="14"/>
      <c r="Q176" s="14">
        <v>0.589390554568889</v>
      </c>
      <c r="R176" s="14">
        <v>0.51422803683193297</v>
      </c>
      <c r="S176" s="14">
        <v>0.51342673126251404</v>
      </c>
      <c r="T176" s="14"/>
      <c r="U176" s="14">
        <v>0.55242430272841603</v>
      </c>
      <c r="V176" s="14">
        <v>0.47111379194967701</v>
      </c>
      <c r="W176" s="14"/>
      <c r="X176" s="14">
        <v>0.52512173107176396</v>
      </c>
      <c r="Y176" s="14">
        <v>0.51872572921414195</v>
      </c>
      <c r="Z176" s="14">
        <v>0.56778809230787597</v>
      </c>
      <c r="AA176" s="14"/>
      <c r="AB176" s="14">
        <v>0.57956099615413903</v>
      </c>
      <c r="AC176" s="14">
        <v>0.54472747597509996</v>
      </c>
      <c r="AD176" s="14">
        <v>0.44024295963128501</v>
      </c>
      <c r="AE176" s="14"/>
      <c r="AF176" s="14">
        <v>0.542884276349616</v>
      </c>
      <c r="AG176" s="14">
        <v>0.55752830483336302</v>
      </c>
      <c r="AH176" s="14">
        <v>0.51024246456739997</v>
      </c>
      <c r="AI176" s="14"/>
      <c r="AJ176" s="14">
        <v>0.52322146540257397</v>
      </c>
      <c r="AK176" s="14">
        <v>0.55064841462163905</v>
      </c>
      <c r="AL176" s="14"/>
      <c r="AM176" s="14">
        <v>0.51699748601279905</v>
      </c>
      <c r="AN176" s="14">
        <v>0.51359921625641902</v>
      </c>
      <c r="AO176" s="14">
        <v>0.45425457298209498</v>
      </c>
      <c r="AP176" s="14">
        <v>0.54434810558654201</v>
      </c>
      <c r="AQ176" s="14">
        <v>0.50397478522101702</v>
      </c>
      <c r="AR176" s="14">
        <v>0.56864012291579602</v>
      </c>
      <c r="AS176" s="14">
        <v>0.74604450708261605</v>
      </c>
      <c r="AT176" s="14">
        <v>0.601589755419221</v>
      </c>
      <c r="AU176" s="14">
        <v>0.48789527426130302</v>
      </c>
      <c r="AV176" s="14"/>
      <c r="AW176" s="14">
        <v>0.49471351419370002</v>
      </c>
      <c r="AX176" s="14">
        <v>0.52013832847957697</v>
      </c>
      <c r="AY176" s="14">
        <v>0.47463625844785001</v>
      </c>
      <c r="AZ176" s="14">
        <v>0.59713072375343001</v>
      </c>
      <c r="BA176" s="14">
        <v>0.48928447942099401</v>
      </c>
      <c r="BB176" s="14">
        <v>0.55103616561844704</v>
      </c>
      <c r="BC176" s="14">
        <v>0.680391733271694</v>
      </c>
      <c r="BD176" s="14">
        <v>0.55246402192619104</v>
      </c>
      <c r="BE176" s="14">
        <v>0.32096994807239498</v>
      </c>
      <c r="BF176" s="14">
        <v>0.46404062556832198</v>
      </c>
      <c r="BG176" s="14"/>
      <c r="BH176" s="14">
        <v>0.52801319683875403</v>
      </c>
      <c r="BI176" s="14">
        <v>0.55040048770747196</v>
      </c>
    </row>
    <row r="177" spans="2:61" x14ac:dyDescent="0.35">
      <c r="B177" t="s">
        <v>120</v>
      </c>
      <c r="C177" s="14">
        <v>0.37206091394555002</v>
      </c>
      <c r="D177" s="14">
        <v>0.33365706467710998</v>
      </c>
      <c r="E177" s="14">
        <v>0.40500630226337198</v>
      </c>
      <c r="F177" s="14"/>
      <c r="G177" s="14">
        <v>0.232196932290513</v>
      </c>
      <c r="H177" s="14">
        <v>0.26604407154763898</v>
      </c>
      <c r="I177" s="14">
        <v>0.31964957777797698</v>
      </c>
      <c r="J177" s="14">
        <v>0.45603274285601603</v>
      </c>
      <c r="K177" s="14">
        <v>0.453230115404687</v>
      </c>
      <c r="L177" s="14">
        <v>0.45088416505797502</v>
      </c>
      <c r="M177" s="14"/>
      <c r="N177" s="14">
        <v>0.34854893238541901</v>
      </c>
      <c r="O177" s="14">
        <v>0.38531378553922602</v>
      </c>
      <c r="P177" s="14"/>
      <c r="Q177" s="14">
        <v>0.38860800303399401</v>
      </c>
      <c r="R177" s="14">
        <v>0.39254584500258799</v>
      </c>
      <c r="S177" s="14">
        <v>0.30073902449033602</v>
      </c>
      <c r="T177" s="14"/>
      <c r="U177" s="14">
        <v>0.37237515999105297</v>
      </c>
      <c r="V177" s="14">
        <v>0.370710809848179</v>
      </c>
      <c r="W177" s="14"/>
      <c r="X177" s="14">
        <v>0.34754127183507799</v>
      </c>
      <c r="Y177" s="14">
        <v>0.41590982228554002</v>
      </c>
      <c r="Z177" s="14">
        <v>0.34334229954827</v>
      </c>
      <c r="AA177" s="14"/>
      <c r="AB177" s="14">
        <v>0.39824848154431802</v>
      </c>
      <c r="AC177" s="14">
        <v>0.36467023587388803</v>
      </c>
      <c r="AD177" s="14">
        <v>0.34597395232061701</v>
      </c>
      <c r="AE177" s="14"/>
      <c r="AF177" s="14">
        <v>0.40616663743493903</v>
      </c>
      <c r="AG177" s="14">
        <v>0.40485415431119598</v>
      </c>
      <c r="AH177" s="14">
        <v>0.32156133229395101</v>
      </c>
      <c r="AI177" s="14"/>
      <c r="AJ177" s="14">
        <v>0.32894578299163602</v>
      </c>
      <c r="AK177" s="14">
        <v>0.41350685774143497</v>
      </c>
      <c r="AL177" s="14"/>
      <c r="AM177" s="14">
        <v>0.489492437045912</v>
      </c>
      <c r="AN177" s="14">
        <v>0.39848391389466198</v>
      </c>
      <c r="AO177" s="14">
        <v>0.14887606956930299</v>
      </c>
      <c r="AP177" s="14">
        <v>0.31426300248017802</v>
      </c>
      <c r="AQ177" s="14">
        <v>0.28702508749792599</v>
      </c>
      <c r="AR177" s="14">
        <v>0.35980641383199602</v>
      </c>
      <c r="AS177" s="14">
        <v>0.35212544545522301</v>
      </c>
      <c r="AT177" s="14">
        <v>0.50239307576956505</v>
      </c>
      <c r="AU177" s="14">
        <v>0.31853059941649298</v>
      </c>
      <c r="AV177" s="14"/>
      <c r="AW177" s="14">
        <v>0.47344592921059903</v>
      </c>
      <c r="AX177" s="14">
        <v>0.41929713933284302</v>
      </c>
      <c r="AY177" s="14">
        <v>0.15202377056750799</v>
      </c>
      <c r="AZ177" s="14">
        <v>0.24737710645118399</v>
      </c>
      <c r="BA177" s="14">
        <v>0.35033590317649399</v>
      </c>
      <c r="BB177" s="14">
        <v>0.33945595540061002</v>
      </c>
      <c r="BC177" s="14">
        <v>0.38618841228980599</v>
      </c>
      <c r="BD177" s="14">
        <v>0.40246789716274001</v>
      </c>
      <c r="BE177" s="14">
        <v>0.32983128516120502</v>
      </c>
      <c r="BF177" s="14">
        <v>0.338218425010608</v>
      </c>
      <c r="BG177" s="14"/>
      <c r="BH177" s="14">
        <v>0.35443330902688502</v>
      </c>
      <c r="BI177" s="14">
        <v>0.39531352761710098</v>
      </c>
    </row>
    <row r="178" spans="2:61" x14ac:dyDescent="0.35">
      <c r="B178" t="s">
        <v>121</v>
      </c>
      <c r="C178" s="14">
        <v>0.35048508550923002</v>
      </c>
      <c r="D178" s="14">
        <v>0.34266787498968199</v>
      </c>
      <c r="E178" s="14">
        <v>0.359986408427029</v>
      </c>
      <c r="F178" s="14"/>
      <c r="G178" s="14">
        <v>0.29510486231879002</v>
      </c>
      <c r="H178" s="14">
        <v>0.30984912407349102</v>
      </c>
      <c r="I178" s="14">
        <v>0.39628142102526898</v>
      </c>
      <c r="J178" s="14">
        <v>0.414286309174414</v>
      </c>
      <c r="K178" s="14">
        <v>0.35281591959335101</v>
      </c>
      <c r="L178" s="14">
        <v>0.30975618710152603</v>
      </c>
      <c r="M178" s="14"/>
      <c r="N178" s="14">
        <v>0.311838400593551</v>
      </c>
      <c r="O178" s="14">
        <v>0.37226885355952799</v>
      </c>
      <c r="P178" s="14"/>
      <c r="Q178" s="14">
        <v>0.24358569122493301</v>
      </c>
      <c r="R178" s="14">
        <v>0.36035357745160201</v>
      </c>
      <c r="S178" s="14">
        <v>0.47603582955353402</v>
      </c>
      <c r="T178" s="14"/>
      <c r="U178" s="14">
        <v>0.34861564252483102</v>
      </c>
      <c r="V178" s="14">
        <v>0.35851682582594802</v>
      </c>
      <c r="W178" s="14"/>
      <c r="X178" s="14">
        <v>0.22388422818105599</v>
      </c>
      <c r="Y178" s="14">
        <v>0.30414549196641499</v>
      </c>
      <c r="Z178" s="14">
        <v>0.45172997145354798</v>
      </c>
      <c r="AA178" s="14"/>
      <c r="AB178" s="14">
        <v>0.26352086805332903</v>
      </c>
      <c r="AC178" s="14">
        <v>0.356471565814728</v>
      </c>
      <c r="AD178" s="14">
        <v>0.470456729423335</v>
      </c>
      <c r="AE178" s="14"/>
      <c r="AF178" s="14">
        <v>0.28717884601341098</v>
      </c>
      <c r="AG178" s="14">
        <v>0.31026316082139799</v>
      </c>
      <c r="AH178" s="14">
        <v>0.45618097104564997</v>
      </c>
      <c r="AI178" s="14"/>
      <c r="AJ178" s="14">
        <v>0.343786283824838</v>
      </c>
      <c r="AK178" s="14">
        <v>0.34588266140137602</v>
      </c>
      <c r="AL178" s="14"/>
      <c r="AM178" s="14">
        <v>0.25275018694468199</v>
      </c>
      <c r="AN178" s="14">
        <v>0.33503874194792699</v>
      </c>
      <c r="AO178" s="14">
        <v>0.167424051821256</v>
      </c>
      <c r="AP178" s="14">
        <v>0.45928427899319701</v>
      </c>
      <c r="AQ178" s="14">
        <v>8.6216590025688294E-2</v>
      </c>
      <c r="AR178" s="14">
        <v>0.441388890522391</v>
      </c>
      <c r="AS178" s="14">
        <v>5.97737250969506E-2</v>
      </c>
      <c r="AT178" s="14">
        <v>0.49306486023848001</v>
      </c>
      <c r="AU178" s="14">
        <v>0.39915133831315203</v>
      </c>
      <c r="AV178" s="14"/>
      <c r="AW178" s="14">
        <v>0.25912893909412099</v>
      </c>
      <c r="AX178" s="14">
        <v>0.31469239902102902</v>
      </c>
      <c r="AY178" s="14">
        <v>0.12754142306709901</v>
      </c>
      <c r="AZ178" s="14">
        <v>0.47072604181621602</v>
      </c>
      <c r="BA178" s="14">
        <v>9.3633014742275006E-2</v>
      </c>
      <c r="BB178" s="14">
        <v>0.40953469849783197</v>
      </c>
      <c r="BC178" s="14">
        <v>0.13032966157478201</v>
      </c>
      <c r="BD178" s="14">
        <v>0.58489093631992195</v>
      </c>
      <c r="BE178" s="14">
        <v>0.37392450856229398</v>
      </c>
      <c r="BF178" s="14">
        <v>0.43705883783875499</v>
      </c>
      <c r="BG178" s="14"/>
      <c r="BH178" s="14">
        <v>0.36031900994369398</v>
      </c>
      <c r="BI178" s="14">
        <v>0.33979550861105201</v>
      </c>
    </row>
    <row r="179" spans="2:61" x14ac:dyDescent="0.35">
      <c r="B179" t="s">
        <v>122</v>
      </c>
      <c r="C179" s="14">
        <v>0.233765966206776</v>
      </c>
      <c r="D179" s="14">
        <v>0.23927579448832201</v>
      </c>
      <c r="E179" s="14">
        <v>0.229878901421981</v>
      </c>
      <c r="F179" s="14"/>
      <c r="G179" s="14">
        <v>0.27957988948370099</v>
      </c>
      <c r="H179" s="14">
        <v>0.334698882494675</v>
      </c>
      <c r="I179" s="14">
        <v>0.26987218529387202</v>
      </c>
      <c r="J179" s="14">
        <v>0.24597722681852599</v>
      </c>
      <c r="K179" s="14">
        <v>0.136602423909916</v>
      </c>
      <c r="L179" s="14">
        <v>0.152837897300454</v>
      </c>
      <c r="M179" s="14"/>
      <c r="N179" s="14">
        <v>0.202609343034549</v>
      </c>
      <c r="O179" s="14">
        <v>0.251327851628389</v>
      </c>
      <c r="P179" s="14"/>
      <c r="Q179" s="14">
        <v>0.25264000080176602</v>
      </c>
      <c r="R179" s="14">
        <v>0.23513516542284599</v>
      </c>
      <c r="S179" s="14">
        <v>0.21816252857080101</v>
      </c>
      <c r="T179" s="14"/>
      <c r="U179" s="14">
        <v>0.24517677063537599</v>
      </c>
      <c r="V179" s="14">
        <v>0.18474140715888501</v>
      </c>
      <c r="W179" s="14"/>
      <c r="X179" s="14">
        <v>0.147170574439487</v>
      </c>
      <c r="Y179" s="14">
        <v>0.249646727480209</v>
      </c>
      <c r="Z179" s="14">
        <v>0.26196869034023101</v>
      </c>
      <c r="AA179" s="14"/>
      <c r="AB179" s="14">
        <v>0.206672436275986</v>
      </c>
      <c r="AC179" s="14">
        <v>0.26337859552116399</v>
      </c>
      <c r="AD179" s="14">
        <v>0.22564185698264499</v>
      </c>
      <c r="AE179" s="14"/>
      <c r="AF179" s="14">
        <v>0.23217531523312601</v>
      </c>
      <c r="AG179" s="14">
        <v>0.22717469003711099</v>
      </c>
      <c r="AH179" s="14">
        <v>0.24784998922131499</v>
      </c>
      <c r="AI179" s="14"/>
      <c r="AJ179" s="14">
        <v>0.26710868833153201</v>
      </c>
      <c r="AK179" s="14">
        <v>0.217738951332453</v>
      </c>
      <c r="AL179" s="14"/>
      <c r="AM179" s="14">
        <v>0.213195491210942</v>
      </c>
      <c r="AN179" s="14">
        <v>0.16230631466214299</v>
      </c>
      <c r="AO179" s="14">
        <v>0.26046552086171398</v>
      </c>
      <c r="AP179" s="14">
        <v>0.219879861263273</v>
      </c>
      <c r="AQ179" s="14">
        <v>0.34500460468487998</v>
      </c>
      <c r="AR179" s="14">
        <v>0.243420640500882</v>
      </c>
      <c r="AS179" s="14">
        <v>0.23438571411442599</v>
      </c>
      <c r="AT179" s="14">
        <v>0.18197082547822299</v>
      </c>
      <c r="AU179" s="14">
        <v>0.29837384120177901</v>
      </c>
      <c r="AV179" s="14"/>
      <c r="AW179" s="14">
        <v>0.18153002176885499</v>
      </c>
      <c r="AX179" s="14">
        <v>0.16144348962132399</v>
      </c>
      <c r="AY179" s="14">
        <v>0.29683884164228203</v>
      </c>
      <c r="AZ179" s="14">
        <v>0.28890200824291101</v>
      </c>
      <c r="BA179" s="14">
        <v>0.33090803356781501</v>
      </c>
      <c r="BB179" s="14">
        <v>0.283770542330891</v>
      </c>
      <c r="BC179" s="14">
        <v>0.16000810452887901</v>
      </c>
      <c r="BD179" s="14">
        <v>0.12624070371871701</v>
      </c>
      <c r="BE179" s="14">
        <v>0.15770364398430201</v>
      </c>
      <c r="BF179" s="14">
        <v>0.28055995598313199</v>
      </c>
      <c r="BG179" s="14"/>
      <c r="BH179" s="14">
        <v>0.24054726776052199</v>
      </c>
      <c r="BI179" s="14">
        <v>0.229200644066828</v>
      </c>
    </row>
    <row r="180" spans="2:61" x14ac:dyDescent="0.35">
      <c r="B180" t="s">
        <v>123</v>
      </c>
      <c r="C180" s="14">
        <v>0.211658147099762</v>
      </c>
      <c r="D180" s="14">
        <v>0.19986748503752799</v>
      </c>
      <c r="E180" s="14">
        <v>0.22413654201411201</v>
      </c>
      <c r="F180" s="14"/>
      <c r="G180" s="14">
        <v>0.28467632891336803</v>
      </c>
      <c r="H180" s="14">
        <v>0.206492137081904</v>
      </c>
      <c r="I180" s="14">
        <v>0.20526487871752799</v>
      </c>
      <c r="J180" s="14">
        <v>0.21335424591008301</v>
      </c>
      <c r="K180" s="14">
        <v>0.228458374528062</v>
      </c>
      <c r="L180" s="14">
        <v>0.166865441183981</v>
      </c>
      <c r="M180" s="14"/>
      <c r="N180" s="14">
        <v>0.21749045938800099</v>
      </c>
      <c r="O180" s="14">
        <v>0.20837067914847199</v>
      </c>
      <c r="P180" s="14"/>
      <c r="Q180" s="14">
        <v>0.171395453566664</v>
      </c>
      <c r="R180" s="14">
        <v>0.229809769455117</v>
      </c>
      <c r="S180" s="14">
        <v>0.22099222329858301</v>
      </c>
      <c r="T180" s="14"/>
      <c r="U180" s="14">
        <v>0.21923141652304101</v>
      </c>
      <c r="V180" s="14">
        <v>0.179120897307222</v>
      </c>
      <c r="W180" s="14"/>
      <c r="X180" s="14">
        <v>0.191008933840672</v>
      </c>
      <c r="Y180" s="14">
        <v>0.22727552606086299</v>
      </c>
      <c r="Z180" s="14">
        <v>0.214047225044349</v>
      </c>
      <c r="AA180" s="14"/>
      <c r="AB180" s="14">
        <v>0.17249295629227099</v>
      </c>
      <c r="AC180" s="14">
        <v>0.24358284413721801</v>
      </c>
      <c r="AD180" s="14">
        <v>0.20551715305139501</v>
      </c>
      <c r="AE180" s="14"/>
      <c r="AF180" s="14">
        <v>0.13067444651091001</v>
      </c>
      <c r="AG180" s="14">
        <v>0.23706501194673299</v>
      </c>
      <c r="AH180" s="14">
        <v>0.217494445715331</v>
      </c>
      <c r="AI180" s="14"/>
      <c r="AJ180" s="14">
        <v>0.21523135707337601</v>
      </c>
      <c r="AK180" s="14">
        <v>0.21419519759056299</v>
      </c>
      <c r="AL180" s="14"/>
      <c r="AM180" s="14">
        <v>0.243027908972266</v>
      </c>
      <c r="AN180" s="14">
        <v>0.233394198797267</v>
      </c>
      <c r="AO180" s="14">
        <v>0.252014158510391</v>
      </c>
      <c r="AP180" s="14">
        <v>0.184741397598708</v>
      </c>
      <c r="AQ180" s="14">
        <v>0.26307983436468901</v>
      </c>
      <c r="AR180" s="14">
        <v>0.17937501289122801</v>
      </c>
      <c r="AS180" s="14">
        <v>0.19046163455979401</v>
      </c>
      <c r="AT180" s="14">
        <v>0.16518943091171201</v>
      </c>
      <c r="AU180" s="14">
        <v>0.222587765956022</v>
      </c>
      <c r="AV180" s="14"/>
      <c r="AW180" s="14">
        <v>0.24040373682796501</v>
      </c>
      <c r="AX180" s="14">
        <v>0.243438526850253</v>
      </c>
      <c r="AY180" s="14">
        <v>0.26217826126694699</v>
      </c>
      <c r="AZ180" s="14">
        <v>0.16906417069717</v>
      </c>
      <c r="BA180" s="14">
        <v>0.25343942081536902</v>
      </c>
      <c r="BB180" s="14">
        <v>0.19601441792801499</v>
      </c>
      <c r="BC180" s="14">
        <v>0.15326506290202799</v>
      </c>
      <c r="BD180" s="14">
        <v>0.143169825806053</v>
      </c>
      <c r="BE180" s="14">
        <v>0.15005549010283001</v>
      </c>
      <c r="BF180" s="14">
        <v>0.21914382267736099</v>
      </c>
      <c r="BG180" s="14"/>
      <c r="BH180" s="14">
        <v>0.203725805269174</v>
      </c>
      <c r="BI180" s="14">
        <v>0.226208710098808</v>
      </c>
    </row>
    <row r="181" spans="2:61" x14ac:dyDescent="0.35">
      <c r="B181" t="s">
        <v>124</v>
      </c>
      <c r="C181" s="14">
        <v>0.19256407322055399</v>
      </c>
      <c r="D181" s="14">
        <v>0.189369331474772</v>
      </c>
      <c r="E181" s="14">
        <v>0.19673534859685901</v>
      </c>
      <c r="F181" s="14"/>
      <c r="G181" s="14">
        <v>0.182233698331462</v>
      </c>
      <c r="H181" s="14">
        <v>0.23565765378554701</v>
      </c>
      <c r="I181" s="14">
        <v>0.19688367145441199</v>
      </c>
      <c r="J181" s="14">
        <v>0.16262887907397799</v>
      </c>
      <c r="K181" s="14">
        <v>0.14318154458959401</v>
      </c>
      <c r="L181" s="14">
        <v>0.223389345372317</v>
      </c>
      <c r="M181" s="14"/>
      <c r="N181" s="14">
        <v>0.16685650176918601</v>
      </c>
      <c r="O181" s="14">
        <v>0.207054521103856</v>
      </c>
      <c r="P181" s="14"/>
      <c r="Q181" s="14">
        <v>0.14993934156862099</v>
      </c>
      <c r="R181" s="14">
        <v>0.19882788619484201</v>
      </c>
      <c r="S181" s="14">
        <v>0.255835628225625</v>
      </c>
      <c r="T181" s="14"/>
      <c r="U181" s="14">
        <v>0.19955776526534699</v>
      </c>
      <c r="V181" s="14">
        <v>0.16251687797169001</v>
      </c>
      <c r="W181" s="14"/>
      <c r="X181" s="14">
        <v>0.188304982845408</v>
      </c>
      <c r="Y181" s="14">
        <v>0.207157515079192</v>
      </c>
      <c r="Z181" s="14">
        <v>0.18757338974645199</v>
      </c>
      <c r="AA181" s="14"/>
      <c r="AB181" s="14">
        <v>0.18735681891250799</v>
      </c>
      <c r="AC181" s="14">
        <v>0.18037602259681501</v>
      </c>
      <c r="AD181" s="14">
        <v>0.24706542082496399</v>
      </c>
      <c r="AE181" s="14"/>
      <c r="AF181" s="14">
        <v>0.24296590358831999</v>
      </c>
      <c r="AG181" s="14">
        <v>0.18048278961622699</v>
      </c>
      <c r="AH181" s="14">
        <v>0.20998030155257399</v>
      </c>
      <c r="AI181" s="14"/>
      <c r="AJ181" s="14">
        <v>0.23236566823905699</v>
      </c>
      <c r="AK181" s="14">
        <v>0.172509545694708</v>
      </c>
      <c r="AL181" s="14"/>
      <c r="AM181" s="14">
        <v>0.177667495923405</v>
      </c>
      <c r="AN181" s="14">
        <v>0.17622808335147599</v>
      </c>
      <c r="AO181" s="14">
        <v>0.11117634685495199</v>
      </c>
      <c r="AP181" s="14">
        <v>0.24218903606037501</v>
      </c>
      <c r="AQ181" s="14">
        <v>0.18149347836929</v>
      </c>
      <c r="AR181" s="14">
        <v>0.22660897978724601</v>
      </c>
      <c r="AS181" s="14">
        <v>0.14363262157937501</v>
      </c>
      <c r="AT181" s="14">
        <v>0.15366350236248499</v>
      </c>
      <c r="AU181" s="14">
        <v>0.18757478736257499</v>
      </c>
      <c r="AV181" s="14"/>
      <c r="AW181" s="14">
        <v>0.192641349659087</v>
      </c>
      <c r="AX181" s="14">
        <v>0.19030468082121499</v>
      </c>
      <c r="AY181" s="14">
        <v>0.129733258669473</v>
      </c>
      <c r="AZ181" s="14">
        <v>0.25798827553996001</v>
      </c>
      <c r="BA181" s="14">
        <v>0.173347700715484</v>
      </c>
      <c r="BB181" s="14">
        <v>0.19587966559859099</v>
      </c>
      <c r="BC181" s="14">
        <v>9.7502546939059104E-2</v>
      </c>
      <c r="BD181" s="14">
        <v>0.18414112672006999</v>
      </c>
      <c r="BE181" s="14">
        <v>0.29912767098063697</v>
      </c>
      <c r="BF181" s="14">
        <v>0.24696819862744299</v>
      </c>
      <c r="BG181" s="14"/>
      <c r="BH181" s="14">
        <v>0.19120569616745201</v>
      </c>
      <c r="BI181" s="14">
        <v>0.19301533885774999</v>
      </c>
    </row>
    <row r="182" spans="2:61" x14ac:dyDescent="0.35">
      <c r="B182" t="s">
        <v>125</v>
      </c>
      <c r="C182" s="14">
        <v>0.16633135428711901</v>
      </c>
      <c r="D182" s="14">
        <v>0.152931618034572</v>
      </c>
      <c r="E182" s="14">
        <v>0.180078986128414</v>
      </c>
      <c r="F182" s="14"/>
      <c r="G182" s="14">
        <v>0.18648463474340199</v>
      </c>
      <c r="H182" s="14">
        <v>0.17322883570898001</v>
      </c>
      <c r="I182" s="14">
        <v>0.19548684188151799</v>
      </c>
      <c r="J182" s="14">
        <v>0.16898966397786999</v>
      </c>
      <c r="K182" s="14">
        <v>0.14600298949042501</v>
      </c>
      <c r="L182" s="14">
        <v>0.13347625120840201</v>
      </c>
      <c r="M182" s="14"/>
      <c r="N182" s="14">
        <v>0.14244651037738601</v>
      </c>
      <c r="O182" s="14">
        <v>0.17979439518654899</v>
      </c>
      <c r="P182" s="14"/>
      <c r="Q182" s="14">
        <v>0.173318352258055</v>
      </c>
      <c r="R182" s="14">
        <v>0.17008006621966501</v>
      </c>
      <c r="S182" s="14">
        <v>0.15112212772703101</v>
      </c>
      <c r="T182" s="14"/>
      <c r="U182" s="14">
        <v>0.17470127144515701</v>
      </c>
      <c r="V182" s="14">
        <v>0.130371444492171</v>
      </c>
      <c r="W182" s="14"/>
      <c r="X182" s="14">
        <v>0.113802590582778</v>
      </c>
      <c r="Y182" s="14">
        <v>0.17029258175636999</v>
      </c>
      <c r="Z182" s="14">
        <v>0.18927038559492201</v>
      </c>
      <c r="AA182" s="14"/>
      <c r="AB182" s="14">
        <v>0.18747503548640199</v>
      </c>
      <c r="AC182" s="14">
        <v>0.16054736922187601</v>
      </c>
      <c r="AD182" s="14">
        <v>0.138745831430788</v>
      </c>
      <c r="AE182" s="14"/>
      <c r="AF182" s="14">
        <v>7.6684431270114303E-2</v>
      </c>
      <c r="AG182" s="14">
        <v>0.181100083692147</v>
      </c>
      <c r="AH182" s="14">
        <v>0.180226324960858</v>
      </c>
      <c r="AI182" s="14"/>
      <c r="AJ182" s="14">
        <v>0.16051304050760801</v>
      </c>
      <c r="AK182" s="14">
        <v>0.171304814304368</v>
      </c>
      <c r="AL182" s="14"/>
      <c r="AM182" s="14">
        <v>0.151301140393585</v>
      </c>
      <c r="AN182" s="14">
        <v>0.13988167459893</v>
      </c>
      <c r="AO182" s="14">
        <v>9.2180176978600301E-2</v>
      </c>
      <c r="AP182" s="14">
        <v>0.16542320302571301</v>
      </c>
      <c r="AQ182" s="14">
        <v>0.136345049347947</v>
      </c>
      <c r="AR182" s="14">
        <v>0.221343691705538</v>
      </c>
      <c r="AS182" s="14">
        <v>0.188847760124675</v>
      </c>
      <c r="AT182" s="14">
        <v>9.80968002363692E-2</v>
      </c>
      <c r="AU182" s="14">
        <v>0.143074978313386</v>
      </c>
      <c r="AV182" s="14"/>
      <c r="AW182" s="14">
        <v>0.14096669319021499</v>
      </c>
      <c r="AX182" s="14">
        <v>0.15037820644910599</v>
      </c>
      <c r="AY182" s="14">
        <v>0.12321665240681</v>
      </c>
      <c r="AZ182" s="14">
        <v>0.19696945093978899</v>
      </c>
      <c r="BA182" s="14">
        <v>0.14511355396807099</v>
      </c>
      <c r="BB182" s="14">
        <v>0.21419787859862399</v>
      </c>
      <c r="BC182" s="14">
        <v>9.6083826038872597E-2</v>
      </c>
      <c r="BD182" s="14">
        <v>6.9154621848219605E-2</v>
      </c>
      <c r="BE182" s="14">
        <v>0.24631878352395101</v>
      </c>
      <c r="BF182" s="14">
        <v>0.166121966013142</v>
      </c>
      <c r="BG182" s="14"/>
      <c r="BH182" s="14">
        <v>0.17719121669375901</v>
      </c>
      <c r="BI182" s="14">
        <v>0.15958477845289801</v>
      </c>
    </row>
    <row r="183" spans="2:61" x14ac:dyDescent="0.35">
      <c r="B183" t="s">
        <v>126</v>
      </c>
      <c r="C183" s="14">
        <v>0.116991291776255</v>
      </c>
      <c r="D183" s="14">
        <v>0.12793909737054801</v>
      </c>
      <c r="E183" s="14">
        <v>0.104915046655796</v>
      </c>
      <c r="F183" s="14"/>
      <c r="G183" s="14">
        <v>0.14459295045968201</v>
      </c>
      <c r="H183" s="14">
        <v>9.1628793339551498E-2</v>
      </c>
      <c r="I183" s="14">
        <v>0.112959209267114</v>
      </c>
      <c r="J183" s="14">
        <v>0.10424662263785001</v>
      </c>
      <c r="K183" s="14">
        <v>0.119441747657685</v>
      </c>
      <c r="L183" s="14">
        <v>0.13523026609448199</v>
      </c>
      <c r="M183" s="14"/>
      <c r="N183" s="14">
        <v>0.15352081388595701</v>
      </c>
      <c r="O183" s="14">
        <v>9.6400893444233998E-2</v>
      </c>
      <c r="P183" s="14"/>
      <c r="Q183" s="14">
        <v>0.150577354112371</v>
      </c>
      <c r="R183" s="14">
        <v>0.113136194835864</v>
      </c>
      <c r="S183" s="14">
        <v>8.6203483732675806E-2</v>
      </c>
      <c r="T183" s="14"/>
      <c r="U183" s="14">
        <v>0.119864611015938</v>
      </c>
      <c r="V183" s="14">
        <v>0.10464656975330899</v>
      </c>
      <c r="W183" s="14"/>
      <c r="X183" s="14">
        <v>0.154745658945241</v>
      </c>
      <c r="Y183" s="14">
        <v>0.13606074013456701</v>
      </c>
      <c r="Z183" s="14">
        <v>7.9307047562029498E-2</v>
      </c>
      <c r="AA183" s="14"/>
      <c r="AB183" s="14">
        <v>0.16875616479855701</v>
      </c>
      <c r="AC183" s="14">
        <v>0.105040065864732</v>
      </c>
      <c r="AD183" s="14">
        <v>6.0132292618957597E-2</v>
      </c>
      <c r="AE183" s="14"/>
      <c r="AF183" s="14">
        <v>0.14635881781674401</v>
      </c>
      <c r="AG183" s="14">
        <v>0.13372552285229</v>
      </c>
      <c r="AH183" s="14">
        <v>8.8158798009935702E-2</v>
      </c>
      <c r="AI183" s="14"/>
      <c r="AJ183" s="14">
        <v>9.83291956356801E-2</v>
      </c>
      <c r="AK183" s="14">
        <v>0.125005439977178</v>
      </c>
      <c r="AL183" s="14"/>
      <c r="AM183" s="14">
        <v>9.6930941721928801E-2</v>
      </c>
      <c r="AN183" s="14">
        <v>0.14632900630177201</v>
      </c>
      <c r="AO183" s="14">
        <v>0.23805520700305799</v>
      </c>
      <c r="AP183" s="14">
        <v>0.13491825236119001</v>
      </c>
      <c r="AQ183" s="14">
        <v>0.122406753735814</v>
      </c>
      <c r="AR183" s="14">
        <v>0.110683545631418</v>
      </c>
      <c r="AS183" s="14">
        <v>0.26281249944229701</v>
      </c>
      <c r="AT183" s="14">
        <v>1.7086449024874901E-2</v>
      </c>
      <c r="AU183" s="14">
        <v>7.5141571789039199E-2</v>
      </c>
      <c r="AV183" s="14"/>
      <c r="AW183" s="14">
        <v>0.10107280014872699</v>
      </c>
      <c r="AX183" s="14">
        <v>0.14557798556774301</v>
      </c>
      <c r="AY183" s="14">
        <v>0.39122773653488302</v>
      </c>
      <c r="AZ183" s="14">
        <v>9.2369814772263706E-2</v>
      </c>
      <c r="BA183" s="14">
        <v>0.18175026855517701</v>
      </c>
      <c r="BB183" s="14">
        <v>8.1977999749081501E-2</v>
      </c>
      <c r="BC183" s="14">
        <v>0.22524224997358999</v>
      </c>
      <c r="BD183" s="14">
        <v>2.5467649182461902E-2</v>
      </c>
      <c r="BE183" s="14">
        <v>0.10901934740472601</v>
      </c>
      <c r="BF183" s="14">
        <v>0.112643936022695</v>
      </c>
      <c r="BG183" s="14"/>
      <c r="BH183" s="14">
        <v>9.6335674676305105E-2</v>
      </c>
      <c r="BI183" s="14">
        <v>0.14209643147075901</v>
      </c>
    </row>
    <row r="184" spans="2:61" x14ac:dyDescent="0.35">
      <c r="B184" t="s">
        <v>127</v>
      </c>
      <c r="C184" s="14">
        <v>0.101832864530633</v>
      </c>
      <c r="D184" s="14">
        <v>0.118787117875746</v>
      </c>
      <c r="E184" s="14">
        <v>8.6263426038544894E-2</v>
      </c>
      <c r="F184" s="14"/>
      <c r="G184" s="14">
        <v>0.17237638203177</v>
      </c>
      <c r="H184" s="14">
        <v>0.15113195459142101</v>
      </c>
      <c r="I184" s="14">
        <v>0.114042675624727</v>
      </c>
      <c r="J184" s="14">
        <v>0.103293582422801</v>
      </c>
      <c r="K184" s="14">
        <v>8.6239785612464995E-2</v>
      </c>
      <c r="L184" s="14">
        <v>2.1009716937538898E-2</v>
      </c>
      <c r="M184" s="14"/>
      <c r="N184" s="14">
        <v>0.127375734853617</v>
      </c>
      <c r="O184" s="14">
        <v>8.7435252842367597E-2</v>
      </c>
      <c r="P184" s="14"/>
      <c r="Q184" s="14">
        <v>5.9463462649990202E-2</v>
      </c>
      <c r="R184" s="14">
        <v>0.12649665226894799</v>
      </c>
      <c r="S184" s="14">
        <v>9.8257881701645802E-2</v>
      </c>
      <c r="T184" s="14"/>
      <c r="U184" s="14">
        <v>0.101297749658637</v>
      </c>
      <c r="V184" s="14">
        <v>0.104131893560859</v>
      </c>
      <c r="W184" s="14"/>
      <c r="X184" s="14">
        <v>0.103703742026234</v>
      </c>
      <c r="Y184" s="14">
        <v>7.7775407152811699E-2</v>
      </c>
      <c r="Z184" s="14">
        <v>0.13423552370265501</v>
      </c>
      <c r="AA184" s="14"/>
      <c r="AB184" s="14">
        <v>7.0087872661983894E-2</v>
      </c>
      <c r="AC184" s="14">
        <v>8.9726709669875795E-2</v>
      </c>
      <c r="AD184" s="14">
        <v>0.17385583088949899</v>
      </c>
      <c r="AE184" s="14"/>
      <c r="AF184" s="14">
        <v>6.5499430658815097E-2</v>
      </c>
      <c r="AG184" s="14">
        <v>8.9156657914829698E-2</v>
      </c>
      <c r="AH184" s="14">
        <v>0.13824030358360401</v>
      </c>
      <c r="AI184" s="14"/>
      <c r="AJ184" s="14">
        <v>0.11401652532263901</v>
      </c>
      <c r="AK184" s="14">
        <v>9.5882261549661701E-2</v>
      </c>
      <c r="AL184" s="14"/>
      <c r="AM184" s="14">
        <v>8.3725192378496502E-2</v>
      </c>
      <c r="AN184" s="14">
        <v>5.5714719674931697E-2</v>
      </c>
      <c r="AO184" s="14">
        <v>0.111835314168986</v>
      </c>
      <c r="AP184" s="14">
        <v>0.106205297201444</v>
      </c>
      <c r="AQ184" s="14">
        <v>7.5430535100469598E-2</v>
      </c>
      <c r="AR184" s="14">
        <v>9.8555239904259795E-2</v>
      </c>
      <c r="AS184" s="14">
        <v>0.20146600832686601</v>
      </c>
      <c r="AT184" s="14">
        <v>8.97277728649305E-2</v>
      </c>
      <c r="AU184" s="14">
        <v>0.15968962144641199</v>
      </c>
      <c r="AV184" s="14"/>
      <c r="AW184" s="14">
        <v>8.6915114304721999E-2</v>
      </c>
      <c r="AX184" s="14">
        <v>4.9780035537929097E-2</v>
      </c>
      <c r="AY184" s="14">
        <v>0.140054010849399</v>
      </c>
      <c r="AZ184" s="14">
        <v>0.14866270501814799</v>
      </c>
      <c r="BA184" s="14">
        <v>8.6224354270590595E-2</v>
      </c>
      <c r="BB184" s="14">
        <v>0.103497175831995</v>
      </c>
      <c r="BC184" s="14">
        <v>0.102064368085677</v>
      </c>
      <c r="BD184" s="14">
        <v>8.0655729176608806E-2</v>
      </c>
      <c r="BE184" s="14">
        <v>0.118817142438259</v>
      </c>
      <c r="BF184" s="14">
        <v>0.21957459280697</v>
      </c>
      <c r="BG184" s="14"/>
      <c r="BH184" s="14">
        <v>8.4380837118479199E-2</v>
      </c>
      <c r="BI184" s="14">
        <v>0.12357796284341201</v>
      </c>
    </row>
    <row r="185" spans="2:61" x14ac:dyDescent="0.35">
      <c r="B185" t="s">
        <v>128</v>
      </c>
      <c r="C185" s="14">
        <v>7.8216866591962905E-2</v>
      </c>
      <c r="D185" s="14">
        <v>8.1576876300449797E-2</v>
      </c>
      <c r="E185" s="14">
        <v>7.5470459196971595E-2</v>
      </c>
      <c r="F185" s="14"/>
      <c r="G185" s="14">
        <v>9.9523713592056098E-2</v>
      </c>
      <c r="H185" s="14">
        <v>9.9818568827616597E-2</v>
      </c>
      <c r="I185" s="14">
        <v>0.11927728188068901</v>
      </c>
      <c r="J185" s="14">
        <v>4.8946966316038801E-2</v>
      </c>
      <c r="K185" s="14">
        <v>8.8747529728614494E-2</v>
      </c>
      <c r="L185" s="14">
        <v>2.7519202532477999E-2</v>
      </c>
      <c r="M185" s="14"/>
      <c r="N185" s="14">
        <v>8.4377942192997601E-2</v>
      </c>
      <c r="O185" s="14">
        <v>7.4744086400696505E-2</v>
      </c>
      <c r="P185" s="14"/>
      <c r="Q185" s="14">
        <v>5.5814548385035398E-2</v>
      </c>
      <c r="R185" s="14">
        <v>9.9067606140513895E-2</v>
      </c>
      <c r="S185" s="14">
        <v>5.8556858311867903E-2</v>
      </c>
      <c r="T185" s="14"/>
      <c r="U185" s="14">
        <v>8.5352362578175897E-2</v>
      </c>
      <c r="V185" s="14">
        <v>4.7560435093116797E-2</v>
      </c>
      <c r="W185" s="14"/>
      <c r="X185" s="14">
        <v>6.3193025510918197E-2</v>
      </c>
      <c r="Y185" s="14">
        <v>7.3689209746867101E-2</v>
      </c>
      <c r="Z185" s="14">
        <v>9.6432167007241096E-2</v>
      </c>
      <c r="AA185" s="14"/>
      <c r="AB185" s="14">
        <v>7.5843869686259099E-2</v>
      </c>
      <c r="AC185" s="14">
        <v>8.2130900872309398E-2</v>
      </c>
      <c r="AD185" s="14">
        <v>7.2533654134367298E-2</v>
      </c>
      <c r="AE185" s="14"/>
      <c r="AF185" s="14">
        <v>7.64922587829341E-2</v>
      </c>
      <c r="AG185" s="14">
        <v>6.9900035411458006E-2</v>
      </c>
      <c r="AH185" s="14">
        <v>9.1960235006414606E-2</v>
      </c>
      <c r="AI185" s="14"/>
      <c r="AJ185" s="14">
        <v>8.9910505955713899E-2</v>
      </c>
      <c r="AK185" s="14">
        <v>6.9862194467127506E-2</v>
      </c>
      <c r="AL185" s="14"/>
      <c r="AM185" s="14">
        <v>7.0518790876907003E-2</v>
      </c>
      <c r="AN185" s="14">
        <v>5.5476352358333599E-2</v>
      </c>
      <c r="AO185" s="14">
        <v>5.5170119946760202E-2</v>
      </c>
      <c r="AP185" s="14">
        <v>0.116416004665159</v>
      </c>
      <c r="AQ185" s="14">
        <v>7.9705287640132599E-2</v>
      </c>
      <c r="AR185" s="14">
        <v>8.3404309287541695E-2</v>
      </c>
      <c r="AS185" s="14">
        <v>5.4853612343930901E-2</v>
      </c>
      <c r="AT185" s="14">
        <v>0.104800875553744</v>
      </c>
      <c r="AU185" s="14">
        <v>9.6113148266527296E-2</v>
      </c>
      <c r="AV185" s="14"/>
      <c r="AW185" s="14">
        <v>8.0678341581353299E-2</v>
      </c>
      <c r="AX185" s="14">
        <v>4.4834849590768701E-2</v>
      </c>
      <c r="AY185" s="14">
        <v>1.9477363365149099E-2</v>
      </c>
      <c r="AZ185" s="14">
        <v>0.112357510813598</v>
      </c>
      <c r="BA185" s="14">
        <v>4.310832964729E-2</v>
      </c>
      <c r="BB185" s="14">
        <v>8.0580011058838399E-2</v>
      </c>
      <c r="BC185" s="14">
        <v>0.11107737966847001</v>
      </c>
      <c r="BD185" s="14">
        <v>2.26374701255278E-2</v>
      </c>
      <c r="BE185" s="14">
        <v>8.7917285658153405E-2</v>
      </c>
      <c r="BF185" s="14">
        <v>0.18248119842744401</v>
      </c>
      <c r="BG185" s="14"/>
      <c r="BH185" s="14">
        <v>7.3799163764072598E-2</v>
      </c>
      <c r="BI185" s="14">
        <v>8.4984673362375293E-2</v>
      </c>
    </row>
    <row r="186" spans="2:61" x14ac:dyDescent="0.35">
      <c r="B186" t="s">
        <v>129</v>
      </c>
      <c r="C186" s="14">
        <v>6.5468091736888903E-2</v>
      </c>
      <c r="D186" s="14">
        <v>7.5869397956129805E-2</v>
      </c>
      <c r="E186" s="14">
        <v>5.5933858163762597E-2</v>
      </c>
      <c r="F186" s="14"/>
      <c r="G186" s="14">
        <v>5.6698478475525997E-2</v>
      </c>
      <c r="H186" s="14">
        <v>6.4471354997654703E-2</v>
      </c>
      <c r="I186" s="14">
        <v>7.3455673675788993E-2</v>
      </c>
      <c r="J186" s="14">
        <v>6.3018766731565506E-2</v>
      </c>
      <c r="K186" s="14">
        <v>7.7608386776494204E-2</v>
      </c>
      <c r="L186" s="14">
        <v>5.6662450502342102E-2</v>
      </c>
      <c r="M186" s="14"/>
      <c r="N186" s="14">
        <v>7.1997048020288404E-2</v>
      </c>
      <c r="O186" s="14">
        <v>6.1787950229320598E-2</v>
      </c>
      <c r="P186" s="14"/>
      <c r="Q186" s="14">
        <v>5.4843257704251899E-2</v>
      </c>
      <c r="R186" s="14">
        <v>7.2556035310168396E-2</v>
      </c>
      <c r="S186" s="14">
        <v>6.7787904592690795E-2</v>
      </c>
      <c r="T186" s="14"/>
      <c r="U186" s="14">
        <v>6.5503340793600998E-2</v>
      </c>
      <c r="V186" s="14">
        <v>6.5316650226084502E-2</v>
      </c>
      <c r="W186" s="14"/>
      <c r="X186" s="14">
        <v>0.10321147148000701</v>
      </c>
      <c r="Y186" s="14">
        <v>6.2081118902725198E-2</v>
      </c>
      <c r="Z186" s="14">
        <v>5.7978730620019098E-2</v>
      </c>
      <c r="AA186" s="14"/>
      <c r="AB186" s="14">
        <v>6.0482007009840001E-2</v>
      </c>
      <c r="AC186" s="14">
        <v>5.1323023198838198E-2</v>
      </c>
      <c r="AD186" s="14">
        <v>9.9165657378222694E-2</v>
      </c>
      <c r="AE186" s="14"/>
      <c r="AF186" s="14">
        <v>4.5852379301783597E-2</v>
      </c>
      <c r="AG186" s="14">
        <v>6.5069000155015405E-2</v>
      </c>
      <c r="AH186" s="14">
        <v>8.2845060586981295E-2</v>
      </c>
      <c r="AI186" s="14"/>
      <c r="AJ186" s="14">
        <v>7.3426833422861396E-2</v>
      </c>
      <c r="AK186" s="14">
        <v>6.2776067588078799E-2</v>
      </c>
      <c r="AL186" s="14"/>
      <c r="AM186" s="14">
        <v>7.4700163258502997E-2</v>
      </c>
      <c r="AN186" s="14">
        <v>9.0145268100369894E-2</v>
      </c>
      <c r="AO186" s="14">
        <v>0.10412015028761</v>
      </c>
      <c r="AP186" s="14">
        <v>7.1708335002607607E-2</v>
      </c>
      <c r="AQ186" s="14">
        <v>6.9781826992472998E-2</v>
      </c>
      <c r="AR186" s="14">
        <v>4.9795412035041703E-2</v>
      </c>
      <c r="AS186" s="14">
        <v>0.100803951852015</v>
      </c>
      <c r="AT186" s="14">
        <v>9.9355773378104806E-2</v>
      </c>
      <c r="AU186" s="14">
        <v>2.73141966329178E-2</v>
      </c>
      <c r="AV186" s="14"/>
      <c r="AW186" s="14">
        <v>8.43563575503673E-2</v>
      </c>
      <c r="AX186" s="14">
        <v>7.3372741632573193E-2</v>
      </c>
      <c r="AY186" s="14">
        <v>8.3042605731045202E-2</v>
      </c>
      <c r="AZ186" s="14">
        <v>8.7330071186510302E-2</v>
      </c>
      <c r="BA186" s="14">
        <v>0.117911996801231</v>
      </c>
      <c r="BB186" s="14">
        <v>4.9196282815768398E-2</v>
      </c>
      <c r="BC186" s="14">
        <v>3.2198401395618199E-2</v>
      </c>
      <c r="BD186" s="14">
        <v>0.101475362251155</v>
      </c>
      <c r="BE186" s="14">
        <v>2.88743253463178E-2</v>
      </c>
      <c r="BF186" s="14">
        <v>9.03377808232282E-2</v>
      </c>
      <c r="BG186" s="14"/>
      <c r="BH186" s="14">
        <v>5.4476658703443301E-2</v>
      </c>
      <c r="BI186" s="14">
        <v>7.1846174623897099E-2</v>
      </c>
    </row>
    <row r="187" spans="2:61" x14ac:dyDescent="0.35">
      <c r="B187" t="s">
        <v>130</v>
      </c>
      <c r="C187" s="14">
        <v>5.8192852015332801E-2</v>
      </c>
      <c r="D187" s="14">
        <v>5.9993187291571E-2</v>
      </c>
      <c r="E187" s="14">
        <v>5.6816451653891903E-2</v>
      </c>
      <c r="F187" s="14"/>
      <c r="G187" s="14">
        <v>0.12127267610857</v>
      </c>
      <c r="H187" s="14">
        <v>7.6613163516003405E-2</v>
      </c>
      <c r="I187" s="14">
        <v>7.1941511986393994E-2</v>
      </c>
      <c r="J187" s="14">
        <v>2.0797057137411399E-2</v>
      </c>
      <c r="K187" s="14">
        <v>3.9380319345198603E-2</v>
      </c>
      <c r="L187" s="14">
        <v>4.21484334546628E-2</v>
      </c>
      <c r="M187" s="14"/>
      <c r="N187" s="14">
        <v>7.8167414534679694E-2</v>
      </c>
      <c r="O187" s="14">
        <v>4.6933898297129399E-2</v>
      </c>
      <c r="P187" s="14"/>
      <c r="Q187" s="14">
        <v>7.5556832924507503E-2</v>
      </c>
      <c r="R187" s="14">
        <v>6.7217487116457295E-2</v>
      </c>
      <c r="S187" s="14">
        <v>7.8376402553117907E-3</v>
      </c>
      <c r="T187" s="14"/>
      <c r="U187" s="14">
        <v>6.5419032741703603E-2</v>
      </c>
      <c r="V187" s="14">
        <v>2.7146809124368499E-2</v>
      </c>
      <c r="W187" s="14"/>
      <c r="X187" s="14">
        <v>7.63125172929945E-2</v>
      </c>
      <c r="Y187" s="14">
        <v>6.0378942525368802E-2</v>
      </c>
      <c r="Z187" s="14">
        <v>5.1659925630867701E-2</v>
      </c>
      <c r="AA187" s="14"/>
      <c r="AB187" s="14">
        <v>7.1422427685499904E-2</v>
      </c>
      <c r="AC187" s="14">
        <v>5.1857194888533603E-2</v>
      </c>
      <c r="AD187" s="14">
        <v>4.86088297792052E-2</v>
      </c>
      <c r="AE187" s="14"/>
      <c r="AF187" s="14">
        <v>7.1594132453320303E-2</v>
      </c>
      <c r="AG187" s="14">
        <v>6.61791760420289E-2</v>
      </c>
      <c r="AH187" s="14">
        <v>3.6567351469933201E-2</v>
      </c>
      <c r="AI187" s="14"/>
      <c r="AJ187" s="14">
        <v>6.8142350340822805E-2</v>
      </c>
      <c r="AK187" s="14">
        <v>4.93733830471682E-2</v>
      </c>
      <c r="AL187" s="14"/>
      <c r="AM187" s="14">
        <v>9.9225366905242501E-2</v>
      </c>
      <c r="AN187" s="14">
        <v>4.6343665915681599E-2</v>
      </c>
      <c r="AO187" s="14">
        <v>8.8927907276356605E-2</v>
      </c>
      <c r="AP187" s="14">
        <v>2.6087162498059101E-2</v>
      </c>
      <c r="AQ187" s="14">
        <v>3.0592145584611301E-2</v>
      </c>
      <c r="AR187" s="14">
        <v>5.2523620171063899E-2</v>
      </c>
      <c r="AS187" s="14">
        <v>0.12565993011124399</v>
      </c>
      <c r="AT187" s="14">
        <v>3.6483601341334597E-2</v>
      </c>
      <c r="AU187" s="14">
        <v>5.0246857237899303E-2</v>
      </c>
      <c r="AV187" s="14"/>
      <c r="AW187" s="14">
        <v>9.2795740165110496E-2</v>
      </c>
      <c r="AX187" s="14">
        <v>3.7348239353786401E-2</v>
      </c>
      <c r="AY187" s="14">
        <v>0.10431000503419401</v>
      </c>
      <c r="AZ187" s="14">
        <v>2.02022667194399E-2</v>
      </c>
      <c r="BA187" s="14">
        <v>5.9358960003359898E-2</v>
      </c>
      <c r="BB187" s="14">
        <v>4.6430775960184703E-2</v>
      </c>
      <c r="BC187" s="14">
        <v>0.122244927289735</v>
      </c>
      <c r="BD187" s="14">
        <v>0</v>
      </c>
      <c r="BE187" s="14">
        <v>8.4195729060512897E-2</v>
      </c>
      <c r="BF187" s="14">
        <v>2.2983628403706401E-2</v>
      </c>
      <c r="BG187" s="14"/>
      <c r="BH187" s="14">
        <v>5.8370013122151398E-2</v>
      </c>
      <c r="BI187" s="14">
        <v>6.21297378991503E-2</v>
      </c>
    </row>
    <row r="188" spans="2:61" x14ac:dyDescent="0.35">
      <c r="B188" t="s">
        <v>131</v>
      </c>
      <c r="C188" s="14">
        <v>5.3033062595851402E-2</v>
      </c>
      <c r="D188" s="14">
        <v>6.0383104455136297E-2</v>
      </c>
      <c r="E188" s="14">
        <v>4.6335299646109197E-2</v>
      </c>
      <c r="F188" s="14"/>
      <c r="G188" s="14">
        <v>4.13060750134467E-2</v>
      </c>
      <c r="H188" s="14">
        <v>5.8391779542797402E-2</v>
      </c>
      <c r="I188" s="14">
        <v>8.9276878834338394E-2</v>
      </c>
      <c r="J188" s="14">
        <v>3.90462155800275E-2</v>
      </c>
      <c r="K188" s="14">
        <v>8.8474869181399005E-2</v>
      </c>
      <c r="L188" s="14">
        <v>6.4421995275449799E-3</v>
      </c>
      <c r="M188" s="14"/>
      <c r="N188" s="14">
        <v>6.7264216279013703E-2</v>
      </c>
      <c r="O188" s="14">
        <v>4.50114651005286E-2</v>
      </c>
      <c r="P188" s="14"/>
      <c r="Q188" s="14">
        <v>6.8928311207882301E-2</v>
      </c>
      <c r="R188" s="14">
        <v>3.9672692720007598E-2</v>
      </c>
      <c r="S188" s="14">
        <v>7.3507660600083902E-2</v>
      </c>
      <c r="T188" s="14"/>
      <c r="U188" s="14">
        <v>5.7631866358408702E-2</v>
      </c>
      <c r="V188" s="14">
        <v>3.32750930313142E-2</v>
      </c>
      <c r="W188" s="14"/>
      <c r="X188" s="14">
        <v>2.1687995038317899E-2</v>
      </c>
      <c r="Y188" s="14">
        <v>5.3905049657373E-2</v>
      </c>
      <c r="Z188" s="14">
        <v>6.7889150660547903E-2</v>
      </c>
      <c r="AA188" s="14"/>
      <c r="AB188" s="14">
        <v>4.8822638610769901E-2</v>
      </c>
      <c r="AC188" s="14">
        <v>4.5673391716785403E-2</v>
      </c>
      <c r="AD188" s="14">
        <v>8.0081821777983606E-2</v>
      </c>
      <c r="AE188" s="14"/>
      <c r="AF188" s="14">
        <v>3.50215825575E-2</v>
      </c>
      <c r="AG188" s="14">
        <v>3.5625741159216198E-2</v>
      </c>
      <c r="AH188" s="14">
        <v>8.7852855501080102E-2</v>
      </c>
      <c r="AI188" s="14"/>
      <c r="AJ188" s="14">
        <v>6.4729035625631398E-2</v>
      </c>
      <c r="AK188" s="14">
        <v>4.5284613171613801E-2</v>
      </c>
      <c r="AL188" s="14"/>
      <c r="AM188" s="14">
        <v>3.8929578774503398E-2</v>
      </c>
      <c r="AN188" s="14">
        <v>2.61530970642616E-2</v>
      </c>
      <c r="AO188" s="14">
        <v>0.15161644384336401</v>
      </c>
      <c r="AP188" s="14">
        <v>0.106108277839982</v>
      </c>
      <c r="AQ188" s="14">
        <v>4.7387288889407499E-2</v>
      </c>
      <c r="AR188" s="14">
        <v>4.0845341241971103E-2</v>
      </c>
      <c r="AS188" s="14">
        <v>0.10429897934242401</v>
      </c>
      <c r="AT188" s="14">
        <v>5.4932459583225297E-2</v>
      </c>
      <c r="AU188" s="14">
        <v>5.0282902971941899E-2</v>
      </c>
      <c r="AV188" s="14"/>
      <c r="AW188" s="14">
        <v>3.3453843770176003E-2</v>
      </c>
      <c r="AX188" s="14">
        <v>1.39127141253722E-2</v>
      </c>
      <c r="AY188" s="14">
        <v>0.13552722014073201</v>
      </c>
      <c r="AZ188" s="14">
        <v>0.138909846454113</v>
      </c>
      <c r="BA188" s="14">
        <v>6.7277841705503494E-2</v>
      </c>
      <c r="BB188" s="14">
        <v>4.5811037506168703E-2</v>
      </c>
      <c r="BC188" s="14">
        <v>3.7588243446292101E-2</v>
      </c>
      <c r="BD188" s="14">
        <v>2.26374701255278E-2</v>
      </c>
      <c r="BE188" s="14">
        <v>6.0703706581618E-2</v>
      </c>
      <c r="BF188" s="14">
        <v>3.5179081290540301E-2</v>
      </c>
      <c r="BG188" s="14"/>
      <c r="BH188" s="14">
        <v>6.87318461185423E-2</v>
      </c>
      <c r="BI188" s="14">
        <v>3.9124057966668999E-2</v>
      </c>
    </row>
    <row r="189" spans="2:61" x14ac:dyDescent="0.35">
      <c r="B189" t="s">
        <v>132</v>
      </c>
      <c r="C189" s="14">
        <v>5.2142230565840803E-2</v>
      </c>
      <c r="D189" s="14">
        <v>5.7323834672227798E-2</v>
      </c>
      <c r="E189" s="14">
        <v>4.7506696520210799E-2</v>
      </c>
      <c r="F189" s="14"/>
      <c r="G189" s="14">
        <v>7.2216146638895598E-2</v>
      </c>
      <c r="H189" s="14">
        <v>2.81007094256467E-2</v>
      </c>
      <c r="I189" s="14">
        <v>8.1049949203641003E-2</v>
      </c>
      <c r="J189" s="14">
        <v>5.24862865948168E-2</v>
      </c>
      <c r="K189" s="14">
        <v>3.7081717353500097E-2</v>
      </c>
      <c r="L189" s="14">
        <v>4.2374775473631103E-2</v>
      </c>
      <c r="M189" s="14"/>
      <c r="N189" s="14">
        <v>4.4945539007217601E-2</v>
      </c>
      <c r="O189" s="14">
        <v>5.6198750807735502E-2</v>
      </c>
      <c r="P189" s="14"/>
      <c r="Q189" s="14">
        <v>5.58010550276321E-2</v>
      </c>
      <c r="R189" s="14">
        <v>5.8750281505197101E-2</v>
      </c>
      <c r="S189" s="14">
        <v>3.4806736364223802E-2</v>
      </c>
      <c r="T189" s="14"/>
      <c r="U189" s="14">
        <v>5.7487835152672903E-2</v>
      </c>
      <c r="V189" s="14">
        <v>2.91757596782144E-2</v>
      </c>
      <c r="W189" s="14"/>
      <c r="X189" s="14">
        <v>7.7685274866673995E-2</v>
      </c>
      <c r="Y189" s="14">
        <v>5.7960140912718498E-2</v>
      </c>
      <c r="Z189" s="14">
        <v>4.1188021407273102E-2</v>
      </c>
      <c r="AA189" s="14"/>
      <c r="AB189" s="14">
        <v>5.9923091474745602E-2</v>
      </c>
      <c r="AC189" s="14">
        <v>5.3334333604325497E-2</v>
      </c>
      <c r="AD189" s="14">
        <v>3.78165980146596E-2</v>
      </c>
      <c r="AE189" s="14"/>
      <c r="AF189" s="14">
        <v>1.48382684261098E-2</v>
      </c>
      <c r="AG189" s="14">
        <v>6.7876126456168306E-2</v>
      </c>
      <c r="AH189" s="14">
        <v>4.2356023265007897E-2</v>
      </c>
      <c r="AI189" s="14"/>
      <c r="AJ189" s="14">
        <v>4.4201040082448698E-2</v>
      </c>
      <c r="AK189" s="14">
        <v>5.4426492601991297E-2</v>
      </c>
      <c r="AL189" s="14"/>
      <c r="AM189" s="14">
        <v>4.4903852472748002E-2</v>
      </c>
      <c r="AN189" s="14">
        <v>4.0723564156907997E-2</v>
      </c>
      <c r="AO189" s="14">
        <v>2.5073774013015401E-2</v>
      </c>
      <c r="AP189" s="14">
        <v>6.0005538565888299E-2</v>
      </c>
      <c r="AQ189" s="14">
        <v>0.11440528431238101</v>
      </c>
      <c r="AR189" s="14">
        <v>5.8397986877196002E-2</v>
      </c>
      <c r="AS189" s="14">
        <v>0.108160899134644</v>
      </c>
      <c r="AT189" s="14">
        <v>0</v>
      </c>
      <c r="AU189" s="14">
        <v>4.5775550110167103E-2</v>
      </c>
      <c r="AV189" s="14"/>
      <c r="AW189" s="14">
        <v>3.3433299129583503E-2</v>
      </c>
      <c r="AX189" s="14">
        <v>5.0977611668425897E-2</v>
      </c>
      <c r="AY189" s="14">
        <v>4.22271809194548E-2</v>
      </c>
      <c r="AZ189" s="14">
        <v>6.2925784178390398E-2</v>
      </c>
      <c r="BA189" s="14">
        <v>0.14856221665382799</v>
      </c>
      <c r="BB189" s="14">
        <v>4.7422832274055901E-2</v>
      </c>
      <c r="BC189" s="14">
        <v>6.81213583608999E-2</v>
      </c>
      <c r="BD189" s="14">
        <v>0</v>
      </c>
      <c r="BE189" s="14">
        <v>2.88743253463178E-2</v>
      </c>
      <c r="BF189" s="14">
        <v>5.5098005150269802E-2</v>
      </c>
      <c r="BG189" s="14"/>
      <c r="BH189" s="14">
        <v>5.9369788591629703E-2</v>
      </c>
      <c r="BI189" s="14">
        <v>4.9999925424448102E-2</v>
      </c>
    </row>
    <row r="190" spans="2:61" x14ac:dyDescent="0.35">
      <c r="B190" t="s">
        <v>133</v>
      </c>
      <c r="C190" s="14">
        <v>3.8516389662450801E-2</v>
      </c>
      <c r="D190" s="14">
        <v>3.4164138223952797E-2</v>
      </c>
      <c r="E190" s="14">
        <v>4.0568940339005301E-2</v>
      </c>
      <c r="F190" s="14"/>
      <c r="G190" s="14">
        <v>5.3852988365131201E-2</v>
      </c>
      <c r="H190" s="14">
        <v>5.4163284485786403E-2</v>
      </c>
      <c r="I190" s="14">
        <v>4.4013197875976399E-2</v>
      </c>
      <c r="J190" s="14">
        <v>6.1934665703759504E-3</v>
      </c>
      <c r="K190" s="14">
        <v>3.1896492126704097E-2</v>
      </c>
      <c r="L190" s="14">
        <v>4.6157579764284001E-2</v>
      </c>
      <c r="M190" s="14"/>
      <c r="N190" s="14">
        <v>2.9783915031796102E-2</v>
      </c>
      <c r="O190" s="14">
        <v>4.3438576449605498E-2</v>
      </c>
      <c r="P190" s="14"/>
      <c r="Q190" s="14">
        <v>4.3437130580231902E-2</v>
      </c>
      <c r="R190" s="14">
        <v>2.5637673668074901E-2</v>
      </c>
      <c r="S190" s="14">
        <v>6.2581007816438702E-2</v>
      </c>
      <c r="T190" s="14"/>
      <c r="U190" s="14">
        <v>4.3875474485096301E-2</v>
      </c>
      <c r="V190" s="14">
        <v>1.5492003259686899E-2</v>
      </c>
      <c r="W190" s="14"/>
      <c r="X190" s="14">
        <v>7.0014830027493799E-2</v>
      </c>
      <c r="Y190" s="14">
        <v>3.3046451464605699E-2</v>
      </c>
      <c r="Z190" s="14">
        <v>3.7565966979712401E-2</v>
      </c>
      <c r="AA190" s="14"/>
      <c r="AB190" s="14">
        <v>3.0010852656057001E-2</v>
      </c>
      <c r="AC190" s="14">
        <v>5.1341306279236998E-2</v>
      </c>
      <c r="AD190" s="14">
        <v>2.9610882533014998E-2</v>
      </c>
      <c r="AE190" s="14"/>
      <c r="AF190" s="14">
        <v>8.2842760208436006E-2</v>
      </c>
      <c r="AG190" s="14">
        <v>3.2421336973240698E-2</v>
      </c>
      <c r="AH190" s="14">
        <v>3.4690843740941099E-2</v>
      </c>
      <c r="AI190" s="14"/>
      <c r="AJ190" s="14">
        <v>3.9359883737526198E-2</v>
      </c>
      <c r="AK190" s="14">
        <v>3.85505728520368E-2</v>
      </c>
      <c r="AL190" s="14"/>
      <c r="AM190" s="14">
        <v>2.63206982243641E-2</v>
      </c>
      <c r="AN190" s="14">
        <v>3.9066258416811002E-2</v>
      </c>
      <c r="AO190" s="14">
        <v>6.1677981908844097E-2</v>
      </c>
      <c r="AP190" s="14">
        <v>8.3219083040806299E-3</v>
      </c>
      <c r="AQ190" s="14">
        <v>0.124308281747219</v>
      </c>
      <c r="AR190" s="14">
        <v>4.0671593658890601E-2</v>
      </c>
      <c r="AS190" s="14">
        <v>5.1556470117495402E-2</v>
      </c>
      <c r="AT190" s="14">
        <v>0</v>
      </c>
      <c r="AU190" s="14">
        <v>2.8537971630798999E-2</v>
      </c>
      <c r="AV190" s="14"/>
      <c r="AW190" s="14">
        <v>3.2606965805265599E-2</v>
      </c>
      <c r="AX190" s="14">
        <v>4.5840180495587197E-2</v>
      </c>
      <c r="AY190" s="14">
        <v>4.5264371088794102E-2</v>
      </c>
      <c r="AZ190" s="14">
        <v>2.9163437195447801E-2</v>
      </c>
      <c r="BA190" s="14">
        <v>0.104950270328677</v>
      </c>
      <c r="BB190" s="14">
        <v>3.1505486681243103E-2</v>
      </c>
      <c r="BC190" s="14">
        <v>3.5096619492371299E-2</v>
      </c>
      <c r="BD190" s="14">
        <v>4.39134102525758E-2</v>
      </c>
      <c r="BE190" s="14">
        <v>4.0889533072413199E-2</v>
      </c>
      <c r="BF190" s="14">
        <v>4.5109494473594899E-2</v>
      </c>
      <c r="BG190" s="14"/>
      <c r="BH190" s="14">
        <v>5.17882666361415E-2</v>
      </c>
      <c r="BI190" s="14">
        <v>2.4310331732748099E-2</v>
      </c>
    </row>
    <row r="191" spans="2:61" x14ac:dyDescent="0.35">
      <c r="B191" t="s">
        <v>134</v>
      </c>
      <c r="C191" s="14">
        <v>3.5191812742664898E-2</v>
      </c>
      <c r="D191" s="14">
        <v>3.3399411148871898E-2</v>
      </c>
      <c r="E191" s="14">
        <v>3.7106386934516199E-2</v>
      </c>
      <c r="F191" s="14"/>
      <c r="G191" s="14">
        <v>3.7626075994822102E-2</v>
      </c>
      <c r="H191" s="14">
        <v>6.1381343384104801E-2</v>
      </c>
      <c r="I191" s="14">
        <v>3.9400606352878398E-2</v>
      </c>
      <c r="J191" s="14">
        <v>9.3810625422617901E-3</v>
      </c>
      <c r="K191" s="14">
        <v>4.8684337072110499E-2</v>
      </c>
      <c r="L191" s="14">
        <v>2.2295939836540199E-2</v>
      </c>
      <c r="M191" s="14"/>
      <c r="N191" s="14">
        <v>2.95087798539602E-2</v>
      </c>
      <c r="O191" s="14">
        <v>3.8395137181484497E-2</v>
      </c>
      <c r="P191" s="14"/>
      <c r="Q191" s="14">
        <v>2.89789359703253E-2</v>
      </c>
      <c r="R191" s="14">
        <v>3.7317530759658997E-2</v>
      </c>
      <c r="S191" s="14">
        <v>3.4825679718683902E-2</v>
      </c>
      <c r="T191" s="14"/>
      <c r="U191" s="14">
        <v>3.7469395193071998E-2</v>
      </c>
      <c r="V191" s="14">
        <v>2.54065713931096E-2</v>
      </c>
      <c r="W191" s="14"/>
      <c r="X191" s="14">
        <v>2.1114974722378301E-2</v>
      </c>
      <c r="Y191" s="14">
        <v>3.1675759250274299E-2</v>
      </c>
      <c r="Z191" s="14">
        <v>4.6865649106311601E-2</v>
      </c>
      <c r="AA191" s="14"/>
      <c r="AB191" s="14">
        <v>2.8548298533043099E-2</v>
      </c>
      <c r="AC191" s="14">
        <v>2.90772910966564E-2</v>
      </c>
      <c r="AD191" s="14">
        <v>6.5706097623684304E-2</v>
      </c>
      <c r="AE191" s="14"/>
      <c r="AF191" s="14">
        <v>4.9689455611830503E-2</v>
      </c>
      <c r="AG191" s="14">
        <v>2.9050289275798599E-2</v>
      </c>
      <c r="AH191" s="14">
        <v>4.4645302643756303E-2</v>
      </c>
      <c r="AI191" s="14"/>
      <c r="AJ191" s="14">
        <v>2.6413891604081401E-2</v>
      </c>
      <c r="AK191" s="14">
        <v>3.29893363725417E-2</v>
      </c>
      <c r="AL191" s="14"/>
      <c r="AM191" s="14">
        <v>2.5774441079341199E-2</v>
      </c>
      <c r="AN191" s="14">
        <v>3.0081393892511601E-2</v>
      </c>
      <c r="AO191" s="14">
        <v>0</v>
      </c>
      <c r="AP191" s="14">
        <v>3.1801371623285203E-2</v>
      </c>
      <c r="AQ191" s="14">
        <v>6.4313956025253693E-2</v>
      </c>
      <c r="AR191" s="14">
        <v>4.9320865607737102E-2</v>
      </c>
      <c r="AS191" s="14">
        <v>4.8818362810344101E-2</v>
      </c>
      <c r="AT191" s="14">
        <v>0</v>
      </c>
      <c r="AU191" s="14">
        <v>3.8666416303201702E-2</v>
      </c>
      <c r="AV191" s="14"/>
      <c r="AW191" s="14">
        <v>3.7397232028930201E-2</v>
      </c>
      <c r="AX191" s="14">
        <v>7.6240898401937702E-3</v>
      </c>
      <c r="AY191" s="14">
        <v>0</v>
      </c>
      <c r="AZ191" s="14">
        <v>5.4995049047138797E-2</v>
      </c>
      <c r="BA191" s="14">
        <v>4.2943157555772701E-2</v>
      </c>
      <c r="BB191" s="14">
        <v>4.1777382584195201E-2</v>
      </c>
      <c r="BC191" s="14">
        <v>3.0743369526755399E-2</v>
      </c>
      <c r="BD191" s="14">
        <v>0</v>
      </c>
      <c r="BE191" s="14">
        <v>0</v>
      </c>
      <c r="BF191" s="14">
        <v>8.35605167842534E-2</v>
      </c>
      <c r="BG191" s="14"/>
      <c r="BH191" s="14">
        <v>4.6913224735950998E-2</v>
      </c>
      <c r="BI191" s="14">
        <v>2.24485016451332E-2</v>
      </c>
    </row>
    <row r="192" spans="2:61" x14ac:dyDescent="0.35">
      <c r="B192" t="s">
        <v>135</v>
      </c>
      <c r="C192" s="14">
        <v>2.42911420862085E-2</v>
      </c>
      <c r="D192" s="14">
        <v>3.8528629076520701E-2</v>
      </c>
      <c r="E192" s="14">
        <v>1.0858774553261299E-2</v>
      </c>
      <c r="F192" s="14"/>
      <c r="G192" s="14">
        <v>3.7305381731361602E-2</v>
      </c>
      <c r="H192" s="14">
        <v>3.4284839555059302E-2</v>
      </c>
      <c r="I192" s="14">
        <v>3.3627575192277201E-2</v>
      </c>
      <c r="J192" s="14">
        <v>1.40214964264498E-2</v>
      </c>
      <c r="K192" s="14">
        <v>2.6499207017110799E-2</v>
      </c>
      <c r="L192" s="14">
        <v>7.5174172708318797E-3</v>
      </c>
      <c r="M192" s="14"/>
      <c r="N192" s="14">
        <v>2.89005156076887E-2</v>
      </c>
      <c r="O192" s="14">
        <v>2.16930014211505E-2</v>
      </c>
      <c r="P192" s="14"/>
      <c r="Q192" s="14">
        <v>2.3976317739178701E-2</v>
      </c>
      <c r="R192" s="14">
        <v>1.91444984967238E-2</v>
      </c>
      <c r="S192" s="14">
        <v>3.9807475465174401E-2</v>
      </c>
      <c r="T192" s="14"/>
      <c r="U192" s="14">
        <v>2.3057093516165E-2</v>
      </c>
      <c r="V192" s="14">
        <v>2.95930195628245E-2</v>
      </c>
      <c r="W192" s="14"/>
      <c r="X192" s="14">
        <v>2.0120332025447201E-2</v>
      </c>
      <c r="Y192" s="14">
        <v>2.5863824453203701E-2</v>
      </c>
      <c r="Z192" s="14">
        <v>2.7209291717950401E-2</v>
      </c>
      <c r="AA192" s="14"/>
      <c r="AB192" s="14">
        <v>2.3269068366088899E-2</v>
      </c>
      <c r="AC192" s="14">
        <v>1.6959401533792301E-2</v>
      </c>
      <c r="AD192" s="14">
        <v>4.6030147441759997E-2</v>
      </c>
      <c r="AE192" s="14"/>
      <c r="AF192" s="14">
        <v>1.7420253994590702E-2</v>
      </c>
      <c r="AG192" s="14">
        <v>1.8969783423443302E-2</v>
      </c>
      <c r="AH192" s="14">
        <v>3.71078056917096E-2</v>
      </c>
      <c r="AI192" s="14"/>
      <c r="AJ192" s="14">
        <v>2.6869155901135301E-2</v>
      </c>
      <c r="AK192" s="14">
        <v>2.2219568993313801E-2</v>
      </c>
      <c r="AL192" s="14"/>
      <c r="AM192" s="14">
        <v>1.74351001311779E-2</v>
      </c>
      <c r="AN192" s="14">
        <v>2.20550070570706E-2</v>
      </c>
      <c r="AO192" s="14">
        <v>2.0617061406150598E-2</v>
      </c>
      <c r="AP192" s="14">
        <v>3.0988652953499701E-2</v>
      </c>
      <c r="AQ192" s="14">
        <v>3.0712011033986301E-2</v>
      </c>
      <c r="AR192" s="14">
        <v>3.4435087824204902E-2</v>
      </c>
      <c r="AS192" s="14">
        <v>5.19855890416707E-2</v>
      </c>
      <c r="AT192" s="14">
        <v>0</v>
      </c>
      <c r="AU192" s="14">
        <v>1.34449292557982E-2</v>
      </c>
      <c r="AV192" s="14"/>
      <c r="AW192" s="14">
        <v>2.37327039316272E-2</v>
      </c>
      <c r="AX192" s="14">
        <v>2.7946594333986999E-2</v>
      </c>
      <c r="AY192" s="14">
        <v>2.0152239638057099E-2</v>
      </c>
      <c r="AZ192" s="14">
        <v>3.0495623485490401E-2</v>
      </c>
      <c r="BA192" s="14">
        <v>4.3142966503477903E-2</v>
      </c>
      <c r="BB192" s="14">
        <v>2.5496608566051699E-2</v>
      </c>
      <c r="BC192" s="14">
        <v>3.70963931934832E-2</v>
      </c>
      <c r="BD192" s="14">
        <v>0</v>
      </c>
      <c r="BE192" s="14">
        <v>2.88743253463178E-2</v>
      </c>
      <c r="BF192" s="14">
        <v>1.3007149257746599E-2</v>
      </c>
      <c r="BG192" s="14"/>
      <c r="BH192" s="14">
        <v>2.4219233884587601E-2</v>
      </c>
      <c r="BI192" s="14">
        <v>2.5899327070305199E-2</v>
      </c>
    </row>
    <row r="193" spans="2:61" x14ac:dyDescent="0.35">
      <c r="B193" t="s">
        <v>136</v>
      </c>
      <c r="C193" s="14">
        <v>7.6828567490616999E-3</v>
      </c>
      <c r="D193" s="14">
        <v>1.20709522765535E-2</v>
      </c>
      <c r="E193" s="14">
        <v>3.5440511204292199E-3</v>
      </c>
      <c r="F193" s="14"/>
      <c r="G193" s="14">
        <v>3.9373992924547102E-2</v>
      </c>
      <c r="H193" s="14">
        <v>0</v>
      </c>
      <c r="I193" s="14">
        <v>6.2053724560700296E-3</v>
      </c>
      <c r="J193" s="14">
        <v>0</v>
      </c>
      <c r="K193" s="14">
        <v>1.3498679760214001E-2</v>
      </c>
      <c r="L193" s="14">
        <v>0</v>
      </c>
      <c r="M193" s="14"/>
      <c r="N193" s="14">
        <v>1.6324367179981799E-3</v>
      </c>
      <c r="O193" s="14">
        <v>1.1093264313155E-2</v>
      </c>
      <c r="P193" s="14"/>
      <c r="Q193" s="14">
        <v>0</v>
      </c>
      <c r="R193" s="14">
        <v>1.14936169476166E-2</v>
      </c>
      <c r="S193" s="14">
        <v>0</v>
      </c>
      <c r="T193" s="14"/>
      <c r="U193" s="14">
        <v>4.1905872600199803E-3</v>
      </c>
      <c r="V193" s="14">
        <v>2.2686792084906302E-2</v>
      </c>
      <c r="W193" s="14"/>
      <c r="X193" s="14">
        <v>0</v>
      </c>
      <c r="Y193" s="14">
        <v>2.3698678360926798E-3</v>
      </c>
      <c r="Z193" s="14">
        <v>3.3833671971505901E-3</v>
      </c>
      <c r="AA193" s="14"/>
      <c r="AB193" s="14">
        <v>1.18699919747185E-2</v>
      </c>
      <c r="AC193" s="14">
        <v>0</v>
      </c>
      <c r="AD193" s="14">
        <v>1.2052899910503701E-2</v>
      </c>
      <c r="AE193" s="14"/>
      <c r="AF193" s="14">
        <v>1.2457688731224201E-2</v>
      </c>
      <c r="AG193" s="14">
        <v>1.97001834169055E-3</v>
      </c>
      <c r="AH193" s="14">
        <v>0</v>
      </c>
      <c r="AI193" s="14"/>
      <c r="AJ193" s="14">
        <v>1.2206515436268999E-2</v>
      </c>
      <c r="AK193" s="14">
        <v>3.3522229341493301E-3</v>
      </c>
      <c r="AL193" s="14"/>
      <c r="AM193" s="14">
        <v>0</v>
      </c>
      <c r="AN193" s="14">
        <v>0</v>
      </c>
      <c r="AO193" s="14">
        <v>0</v>
      </c>
      <c r="AP193" s="14">
        <v>0</v>
      </c>
      <c r="AQ193" s="14">
        <v>0</v>
      </c>
      <c r="AR193" s="14">
        <v>0</v>
      </c>
      <c r="AS193" s="14">
        <v>0</v>
      </c>
      <c r="AT193" s="14">
        <v>0</v>
      </c>
      <c r="AU193" s="14">
        <v>5.0405043692755898E-2</v>
      </c>
      <c r="AV193" s="14"/>
      <c r="AW193" s="14">
        <v>0</v>
      </c>
      <c r="AX193" s="14">
        <v>0</v>
      </c>
      <c r="AY193" s="14">
        <v>0</v>
      </c>
      <c r="AZ193" s="14">
        <v>0</v>
      </c>
      <c r="BA193" s="14">
        <v>0</v>
      </c>
      <c r="BB193" s="14">
        <v>4.6823700685083899E-3</v>
      </c>
      <c r="BC193" s="14">
        <v>0</v>
      </c>
      <c r="BD193" s="14">
        <v>0</v>
      </c>
      <c r="BE193" s="14">
        <v>0.113236242129314</v>
      </c>
      <c r="BF193" s="14">
        <v>4.3046191527651698E-2</v>
      </c>
      <c r="BG193" s="14"/>
      <c r="BH193" s="14">
        <v>5.65462842935072E-3</v>
      </c>
      <c r="BI193" s="14">
        <v>2.8297468069209599E-3</v>
      </c>
    </row>
    <row r="194" spans="2:61" x14ac:dyDescent="0.35">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row>
    <row r="195" spans="2:61" x14ac:dyDescent="0.35">
      <c r="B195" s="6" t="s">
        <v>149</v>
      </c>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row>
    <row r="196" spans="2:61" x14ac:dyDescent="0.35">
      <c r="B196" s="21" t="s">
        <v>81</v>
      </c>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row>
    <row r="197" spans="2:61" x14ac:dyDescent="0.35">
      <c r="B197" t="s">
        <v>138</v>
      </c>
      <c r="C197" s="14">
        <v>0.70764252908148895</v>
      </c>
      <c r="D197" s="14">
        <v>0.72530767322398104</v>
      </c>
      <c r="E197" s="14">
        <v>0.68909167226247003</v>
      </c>
      <c r="F197" s="14"/>
      <c r="G197" s="14">
        <v>0.66984299947874304</v>
      </c>
      <c r="H197" s="14">
        <v>0.62633575547925602</v>
      </c>
      <c r="I197" s="14">
        <v>0.64480079490456099</v>
      </c>
      <c r="J197" s="14">
        <v>0.74246554587704905</v>
      </c>
      <c r="K197" s="14">
        <v>0.76288996738483505</v>
      </c>
      <c r="L197" s="14">
        <v>0.78295663732160903</v>
      </c>
      <c r="M197" s="14"/>
      <c r="N197" s="14">
        <v>0.74217252508989595</v>
      </c>
      <c r="O197" s="14">
        <v>0.68817919282209195</v>
      </c>
      <c r="P197" s="14"/>
      <c r="Q197" s="14">
        <v>0.72876414032415704</v>
      </c>
      <c r="R197" s="14">
        <v>0.69677348197073596</v>
      </c>
      <c r="S197" s="14">
        <v>0.71949067000162203</v>
      </c>
      <c r="T197" s="14"/>
      <c r="U197" s="14">
        <v>0.72082555846741303</v>
      </c>
      <c r="V197" s="14">
        <v>0.65100391025278903</v>
      </c>
      <c r="W197" s="14"/>
      <c r="X197" s="14">
        <v>0.77517281730324405</v>
      </c>
      <c r="Y197" s="14">
        <v>0.725196433041293</v>
      </c>
      <c r="Z197" s="14">
        <v>0.69264603071838804</v>
      </c>
      <c r="AA197" s="14"/>
      <c r="AB197" s="14">
        <v>0.79605466781998302</v>
      </c>
      <c r="AC197" s="14">
        <v>0.70084283010953297</v>
      </c>
      <c r="AD197" s="14">
        <v>0.62380376937992299</v>
      </c>
      <c r="AE197" s="14"/>
      <c r="AF197" s="14">
        <v>0.78314639162659205</v>
      </c>
      <c r="AG197" s="14">
        <v>0.74742750657367496</v>
      </c>
      <c r="AH197" s="14">
        <v>0.65891216440985201</v>
      </c>
      <c r="AI197" s="14"/>
      <c r="AJ197" s="14">
        <v>0.72166856708463101</v>
      </c>
      <c r="AK197" s="14">
        <v>0.72279797217776198</v>
      </c>
      <c r="AL197" s="14"/>
      <c r="AM197" s="14">
        <v>0.70103613144420995</v>
      </c>
      <c r="AN197" s="14">
        <v>0.72692549526649397</v>
      </c>
      <c r="AO197" s="14">
        <v>0.575470368861423</v>
      </c>
      <c r="AP197" s="14">
        <v>0.66139230569179497</v>
      </c>
      <c r="AQ197" s="14">
        <v>0.71551131589481698</v>
      </c>
      <c r="AR197" s="14">
        <v>0.73374492975873495</v>
      </c>
      <c r="AS197" s="14">
        <v>0.79872443008376004</v>
      </c>
      <c r="AT197" s="14">
        <v>0.68659140062231405</v>
      </c>
      <c r="AU197" s="14">
        <v>0.70169893471554801</v>
      </c>
      <c r="AV197" s="14"/>
      <c r="AW197" s="14">
        <v>0.69993620392198297</v>
      </c>
      <c r="AX197" s="14">
        <v>0.748967726319549</v>
      </c>
      <c r="AY197" s="14">
        <v>0.734208056744869</v>
      </c>
      <c r="AZ197" s="14">
        <v>0.60073254418246902</v>
      </c>
      <c r="BA197" s="14">
        <v>0.72613803994651804</v>
      </c>
      <c r="BB197" s="14">
        <v>0.74690735756013904</v>
      </c>
      <c r="BC197" s="14">
        <v>0.77567483166829998</v>
      </c>
      <c r="BD197" s="14">
        <v>0.59827163975696795</v>
      </c>
      <c r="BE197" s="14">
        <v>0.699202666683167</v>
      </c>
      <c r="BF197" s="14">
        <v>0.56715861789001099</v>
      </c>
      <c r="BG197" s="14"/>
      <c r="BH197" s="14">
        <v>0.67309950430499499</v>
      </c>
      <c r="BI197" s="14">
        <v>0.76322579834545901</v>
      </c>
    </row>
    <row r="198" spans="2:61" x14ac:dyDescent="0.35">
      <c r="B198" t="s">
        <v>139</v>
      </c>
      <c r="C198" s="14">
        <v>0.44272667494734902</v>
      </c>
      <c r="D198" s="14">
        <v>0.40358335627360398</v>
      </c>
      <c r="E198" s="14">
        <v>0.48263403688887402</v>
      </c>
      <c r="F198" s="14"/>
      <c r="G198" s="14">
        <v>0.31822544511756501</v>
      </c>
      <c r="H198" s="14">
        <v>0.39786343002093699</v>
      </c>
      <c r="I198" s="14">
        <v>0.46869887610434702</v>
      </c>
      <c r="J198" s="14">
        <v>0.48753900274559198</v>
      </c>
      <c r="K198" s="14">
        <v>0.43211834706804902</v>
      </c>
      <c r="L198" s="14">
        <v>0.49053783935735701</v>
      </c>
      <c r="M198" s="14"/>
      <c r="N198" s="14">
        <v>0.42817148852329001</v>
      </c>
      <c r="O198" s="14">
        <v>0.45093091822674802</v>
      </c>
      <c r="P198" s="14"/>
      <c r="Q198" s="14">
        <v>0.36125307632426201</v>
      </c>
      <c r="R198" s="14">
        <v>0.47291524782896099</v>
      </c>
      <c r="S198" s="14">
        <v>0.47782083865966002</v>
      </c>
      <c r="T198" s="14"/>
      <c r="U198" s="14">
        <v>0.44361693992769502</v>
      </c>
      <c r="V198" s="14">
        <v>0.43890180454751399</v>
      </c>
      <c r="W198" s="14"/>
      <c r="X198" s="14">
        <v>0.34689001696246102</v>
      </c>
      <c r="Y198" s="14">
        <v>0.39457475323355401</v>
      </c>
      <c r="Z198" s="14">
        <v>0.53722550916876999</v>
      </c>
      <c r="AA198" s="14"/>
      <c r="AB198" s="14">
        <v>0.41632148655727702</v>
      </c>
      <c r="AC198" s="14">
        <v>0.43187061547083599</v>
      </c>
      <c r="AD198" s="14">
        <v>0.48836421315942902</v>
      </c>
      <c r="AE198" s="14"/>
      <c r="AF198" s="14">
        <v>0.421986292437035</v>
      </c>
      <c r="AG198" s="14">
        <v>0.39913293150526702</v>
      </c>
      <c r="AH198" s="14">
        <v>0.53107676310936502</v>
      </c>
      <c r="AI198" s="14"/>
      <c r="AJ198" s="14">
        <v>0.39752944262988499</v>
      </c>
      <c r="AK198" s="14">
        <v>0.47451959128857302</v>
      </c>
      <c r="AL198" s="14"/>
      <c r="AM198" s="14">
        <v>0.43305273501612301</v>
      </c>
      <c r="AN198" s="14">
        <v>0.43148900169279503</v>
      </c>
      <c r="AO198" s="14">
        <v>0.28071584767309798</v>
      </c>
      <c r="AP198" s="14">
        <v>0.61443271828689605</v>
      </c>
      <c r="AQ198" s="14">
        <v>0.31785366538180299</v>
      </c>
      <c r="AR198" s="14">
        <v>0.46430747005851503</v>
      </c>
      <c r="AS198" s="14">
        <v>0.28546293955125601</v>
      </c>
      <c r="AT198" s="14">
        <v>0.60930334973747202</v>
      </c>
      <c r="AU198" s="14">
        <v>0.39311282504651202</v>
      </c>
      <c r="AV198" s="14"/>
      <c r="AW198" s="14">
        <v>0.46354380123374</v>
      </c>
      <c r="AX198" s="14">
        <v>0.39915418270407199</v>
      </c>
      <c r="AY198" s="14">
        <v>0.24176735354737999</v>
      </c>
      <c r="AZ198" s="14">
        <v>0.61797236759268004</v>
      </c>
      <c r="BA198" s="14">
        <v>0.33496361491416998</v>
      </c>
      <c r="BB198" s="14">
        <v>0.44431074266527898</v>
      </c>
      <c r="BC198" s="14">
        <v>0.24252051022933299</v>
      </c>
      <c r="BD198" s="14">
        <v>0.58672556007230003</v>
      </c>
      <c r="BE198" s="14">
        <v>0.437349496586032</v>
      </c>
      <c r="BF198" s="14">
        <v>0.32617477055619298</v>
      </c>
      <c r="BG198" s="14"/>
      <c r="BH198" s="14">
        <v>0.43484929289031399</v>
      </c>
      <c r="BI198" s="14">
        <v>0.46088189130732499</v>
      </c>
    </row>
    <row r="199" spans="2:61" x14ac:dyDescent="0.35">
      <c r="B199" t="s">
        <v>140</v>
      </c>
      <c r="C199" s="14">
        <v>0.43050349771891699</v>
      </c>
      <c r="D199" s="14">
        <v>0.40703548275308399</v>
      </c>
      <c r="E199" s="14">
        <v>0.45539425803644001</v>
      </c>
      <c r="F199" s="14"/>
      <c r="G199" s="14">
        <v>0.45706642800409297</v>
      </c>
      <c r="H199" s="14">
        <v>0.40642883023286003</v>
      </c>
      <c r="I199" s="14">
        <v>0.41303542188514403</v>
      </c>
      <c r="J199" s="14">
        <v>0.47300193245320299</v>
      </c>
      <c r="K199" s="14">
        <v>0.44788640404126701</v>
      </c>
      <c r="L199" s="14">
        <v>0.40048022891768498</v>
      </c>
      <c r="M199" s="14"/>
      <c r="N199" s="14">
        <v>0.41290001228137302</v>
      </c>
      <c r="O199" s="14">
        <v>0.44042595923107197</v>
      </c>
      <c r="P199" s="14"/>
      <c r="Q199" s="14">
        <v>0.41093172014610502</v>
      </c>
      <c r="R199" s="14">
        <v>0.43714573042834698</v>
      </c>
      <c r="S199" s="14">
        <v>0.45305368759242498</v>
      </c>
      <c r="T199" s="14"/>
      <c r="U199" s="14">
        <v>0.45375029297738501</v>
      </c>
      <c r="V199" s="14">
        <v>0.33062763936430101</v>
      </c>
      <c r="W199" s="14"/>
      <c r="X199" s="14">
        <v>0.42841335907309003</v>
      </c>
      <c r="Y199" s="14">
        <v>0.38879599290876699</v>
      </c>
      <c r="Z199" s="14">
        <v>0.48744143285566499</v>
      </c>
      <c r="AA199" s="14"/>
      <c r="AB199" s="14">
        <v>0.42082192664206902</v>
      </c>
      <c r="AC199" s="14">
        <v>0.45013863798285703</v>
      </c>
      <c r="AD199" s="14">
        <v>0.413584888203061</v>
      </c>
      <c r="AE199" s="14"/>
      <c r="AF199" s="14">
        <v>0.27874506383908698</v>
      </c>
      <c r="AG199" s="14">
        <v>0.45208487447880902</v>
      </c>
      <c r="AH199" s="14">
        <v>0.46678545793613602</v>
      </c>
      <c r="AI199" s="14"/>
      <c r="AJ199" s="14">
        <v>0.40489107893035903</v>
      </c>
      <c r="AK199" s="14">
        <v>0.44327045323568698</v>
      </c>
      <c r="AL199" s="14"/>
      <c r="AM199" s="14">
        <v>0.33235828649625199</v>
      </c>
      <c r="AN199" s="14">
        <v>0.35690562535540199</v>
      </c>
      <c r="AO199" s="14">
        <v>0.381998176413961</v>
      </c>
      <c r="AP199" s="14">
        <v>0.52707480890643998</v>
      </c>
      <c r="AQ199" s="14">
        <v>0.574902937310936</v>
      </c>
      <c r="AR199" s="14">
        <v>0.49194605611218001</v>
      </c>
      <c r="AS199" s="14">
        <v>0.26645670195019999</v>
      </c>
      <c r="AT199" s="14">
        <v>0.42873657872896598</v>
      </c>
      <c r="AU199" s="14">
        <v>0.46729752241747702</v>
      </c>
      <c r="AV199" s="14"/>
      <c r="AW199" s="14">
        <v>0.29044537939064402</v>
      </c>
      <c r="AX199" s="14">
        <v>0.38940442529938302</v>
      </c>
      <c r="AY199" s="14">
        <v>0.36442089518022802</v>
      </c>
      <c r="AZ199" s="14">
        <v>0.51694466382308102</v>
      </c>
      <c r="BA199" s="14">
        <v>0.54412660155736303</v>
      </c>
      <c r="BB199" s="14">
        <v>0.48814388625141603</v>
      </c>
      <c r="BC199" s="14">
        <v>0.34415986633642998</v>
      </c>
      <c r="BD199" s="14">
        <v>0.45377636776331198</v>
      </c>
      <c r="BE199" s="14">
        <v>0.46963148999656601</v>
      </c>
      <c r="BF199" s="14">
        <v>0.43825813799576602</v>
      </c>
      <c r="BG199" s="14"/>
      <c r="BH199" s="14">
        <v>0.46109763865763398</v>
      </c>
      <c r="BI199" s="14">
        <v>0.39712464506602801</v>
      </c>
    </row>
    <row r="200" spans="2:61" x14ac:dyDescent="0.35">
      <c r="B200" t="s">
        <v>141</v>
      </c>
      <c r="C200" s="14">
        <v>0.41857317613310602</v>
      </c>
      <c r="D200" s="14">
        <v>0.435291869549287</v>
      </c>
      <c r="E200" s="14">
        <v>0.40387950625355101</v>
      </c>
      <c r="F200" s="14"/>
      <c r="G200" s="14">
        <v>0.36261139195881398</v>
      </c>
      <c r="H200" s="14">
        <v>0.269409286643503</v>
      </c>
      <c r="I200" s="14">
        <v>0.36390147026893799</v>
      </c>
      <c r="J200" s="14">
        <v>0.395115121610077</v>
      </c>
      <c r="K200" s="14">
        <v>0.64103834055630304</v>
      </c>
      <c r="L200" s="14">
        <v>0.47961500321511402</v>
      </c>
      <c r="M200" s="14"/>
      <c r="N200" s="14">
        <v>0.41495538642186702</v>
      </c>
      <c r="O200" s="14">
        <v>0.42061239611009299</v>
      </c>
      <c r="P200" s="14"/>
      <c r="Q200" s="14">
        <v>0.43559773819051001</v>
      </c>
      <c r="R200" s="14">
        <v>0.42866593045955798</v>
      </c>
      <c r="S200" s="14">
        <v>0.39673198709014301</v>
      </c>
      <c r="T200" s="14"/>
      <c r="U200" s="14">
        <v>0.43722946906131199</v>
      </c>
      <c r="V200" s="14">
        <v>0.33841962166667</v>
      </c>
      <c r="W200" s="14"/>
      <c r="X200" s="14">
        <v>0.43346656948501</v>
      </c>
      <c r="Y200" s="14">
        <v>0.440167598053952</v>
      </c>
      <c r="Z200" s="14">
        <v>0.40814340350192302</v>
      </c>
      <c r="AA200" s="14"/>
      <c r="AB200" s="14">
        <v>0.483122332179164</v>
      </c>
      <c r="AC200" s="14">
        <v>0.41591175445402001</v>
      </c>
      <c r="AD200" s="14">
        <v>0.34610497581826</v>
      </c>
      <c r="AE200" s="14"/>
      <c r="AF200" s="14">
        <v>0.33779167655773001</v>
      </c>
      <c r="AG200" s="14">
        <v>0.46570867386575998</v>
      </c>
      <c r="AH200" s="14">
        <v>0.379267189911415</v>
      </c>
      <c r="AI200" s="14"/>
      <c r="AJ200" s="14">
        <v>0.44193528267411403</v>
      </c>
      <c r="AK200" s="14">
        <v>0.41801667608345899</v>
      </c>
      <c r="AL200" s="14"/>
      <c r="AM200" s="14">
        <v>0.43307321484029498</v>
      </c>
      <c r="AN200" s="14">
        <v>0.41714062865353402</v>
      </c>
      <c r="AO200" s="14">
        <v>0.36768011801476103</v>
      </c>
      <c r="AP200" s="14">
        <v>0.38215708504680201</v>
      </c>
      <c r="AQ200" s="14">
        <v>0.56716287142363597</v>
      </c>
      <c r="AR200" s="14">
        <v>0.46650057152893298</v>
      </c>
      <c r="AS200" s="14">
        <v>0.39403916108298098</v>
      </c>
      <c r="AT200" s="14">
        <v>0.409118371732762</v>
      </c>
      <c r="AU200" s="14">
        <v>0.34995709121233698</v>
      </c>
      <c r="AV200" s="14"/>
      <c r="AW200" s="14">
        <v>0.45903778401255402</v>
      </c>
      <c r="AX200" s="14">
        <v>0.44394991445848703</v>
      </c>
      <c r="AY200" s="14">
        <v>0.31322588518333</v>
      </c>
      <c r="AZ200" s="14">
        <v>0.41417061652338899</v>
      </c>
      <c r="BA200" s="14">
        <v>0.55274034595045796</v>
      </c>
      <c r="BB200" s="14">
        <v>0.46766275509918098</v>
      </c>
      <c r="BC200" s="14">
        <v>0.49016803918476698</v>
      </c>
      <c r="BD200" s="14">
        <v>0.43519597070989702</v>
      </c>
      <c r="BE200" s="14">
        <v>0.230375839193768</v>
      </c>
      <c r="BF200" s="14">
        <v>0.205882028884326</v>
      </c>
      <c r="BG200" s="14"/>
      <c r="BH200" s="14">
        <v>0.41969806043553498</v>
      </c>
      <c r="BI200" s="14">
        <v>0.442779321714038</v>
      </c>
    </row>
    <row r="201" spans="2:61" x14ac:dyDescent="0.35">
      <c r="B201" t="s">
        <v>126</v>
      </c>
      <c r="C201" s="14">
        <v>0.41318857136881498</v>
      </c>
      <c r="D201" s="14">
        <v>0.44221946811901702</v>
      </c>
      <c r="E201" s="14">
        <v>0.38440264828961701</v>
      </c>
      <c r="F201" s="14"/>
      <c r="G201" s="14">
        <v>0.38376898513220598</v>
      </c>
      <c r="H201" s="14">
        <v>0.418812887292699</v>
      </c>
      <c r="I201" s="14">
        <v>0.424322681383625</v>
      </c>
      <c r="J201" s="14">
        <v>0.38558176543780898</v>
      </c>
      <c r="K201" s="14">
        <v>0.43527905419592</v>
      </c>
      <c r="L201" s="14">
        <v>0.42313769810110002</v>
      </c>
      <c r="M201" s="14"/>
      <c r="N201" s="14">
        <v>0.47685534650174899</v>
      </c>
      <c r="O201" s="14">
        <v>0.37730186426748702</v>
      </c>
      <c r="P201" s="14"/>
      <c r="Q201" s="14">
        <v>0.509905122262032</v>
      </c>
      <c r="R201" s="14">
        <v>0.40385461592947097</v>
      </c>
      <c r="S201" s="14">
        <v>0.26353893752893698</v>
      </c>
      <c r="T201" s="14"/>
      <c r="U201" s="14">
        <v>0.42281492843678398</v>
      </c>
      <c r="V201" s="14">
        <v>0.37183058355579601</v>
      </c>
      <c r="W201" s="14"/>
      <c r="X201" s="14">
        <v>0.43961088654463398</v>
      </c>
      <c r="Y201" s="14">
        <v>0.46604000419382902</v>
      </c>
      <c r="Z201" s="14">
        <v>0.339219335761833</v>
      </c>
      <c r="AA201" s="14"/>
      <c r="AB201" s="14">
        <v>0.55067536508264103</v>
      </c>
      <c r="AC201" s="14">
        <v>0.405976338224045</v>
      </c>
      <c r="AD201" s="14">
        <v>0.25520536689040701</v>
      </c>
      <c r="AE201" s="14"/>
      <c r="AF201" s="14">
        <v>0.56921765132031699</v>
      </c>
      <c r="AG201" s="14">
        <v>0.43776988673494999</v>
      </c>
      <c r="AH201" s="14">
        <v>0.33107585338231199</v>
      </c>
      <c r="AI201" s="14"/>
      <c r="AJ201" s="14">
        <v>0.410697625517701</v>
      </c>
      <c r="AK201" s="14">
        <v>0.41406892769060499</v>
      </c>
      <c r="AL201" s="14"/>
      <c r="AM201" s="14">
        <v>0.383144897231457</v>
      </c>
      <c r="AN201" s="14">
        <v>0.46566657692489299</v>
      </c>
      <c r="AO201" s="14">
        <v>0.55459788032093205</v>
      </c>
      <c r="AP201" s="14">
        <v>0.404119363721886</v>
      </c>
      <c r="AQ201" s="14">
        <v>0.57652910991834105</v>
      </c>
      <c r="AR201" s="14">
        <v>0.36526391966133598</v>
      </c>
      <c r="AS201" s="14">
        <v>0.57662812084257298</v>
      </c>
      <c r="AT201" s="14">
        <v>0.26258127717796398</v>
      </c>
      <c r="AU201" s="14">
        <v>0.36174895473660401</v>
      </c>
      <c r="AV201" s="14"/>
      <c r="AW201" s="14">
        <v>0.39051035130098</v>
      </c>
      <c r="AX201" s="14">
        <v>0.48145279442695299</v>
      </c>
      <c r="AY201" s="14">
        <v>0.57945161524176403</v>
      </c>
      <c r="AZ201" s="14">
        <v>0.34752165726792</v>
      </c>
      <c r="BA201" s="14">
        <v>0.61244997223183595</v>
      </c>
      <c r="BB201" s="14">
        <v>0.34998973106062697</v>
      </c>
      <c r="BC201" s="14">
        <v>0.60322121700116904</v>
      </c>
      <c r="BD201" s="14">
        <v>0.359247299404722</v>
      </c>
      <c r="BE201" s="14">
        <v>0.30841953847578302</v>
      </c>
      <c r="BF201" s="14">
        <v>0.30004593983052902</v>
      </c>
      <c r="BG201" s="14"/>
      <c r="BH201" s="14">
        <v>0.36171401197970199</v>
      </c>
      <c r="BI201" s="14">
        <v>0.477570122612756</v>
      </c>
    </row>
    <row r="202" spans="2:61" x14ac:dyDescent="0.35">
      <c r="B202" t="s">
        <v>142</v>
      </c>
      <c r="C202" s="14">
        <v>0.36489122333192497</v>
      </c>
      <c r="D202" s="14">
        <v>0.36404195654571597</v>
      </c>
      <c r="E202" s="14">
        <v>0.36663350607390999</v>
      </c>
      <c r="F202" s="14"/>
      <c r="G202" s="14">
        <v>0.376726366549338</v>
      </c>
      <c r="H202" s="14">
        <v>0.35481909761061903</v>
      </c>
      <c r="I202" s="14">
        <v>0.33424104262501803</v>
      </c>
      <c r="J202" s="14">
        <v>0.36213564574626</v>
      </c>
      <c r="K202" s="14">
        <v>0.35321093313486801</v>
      </c>
      <c r="L202" s="14">
        <v>0.40733142626333502</v>
      </c>
      <c r="M202" s="14"/>
      <c r="N202" s="14">
        <v>0.36776452554445399</v>
      </c>
      <c r="O202" s="14">
        <v>0.36327164460032801</v>
      </c>
      <c r="P202" s="14"/>
      <c r="Q202" s="14">
        <v>0.44501879671967898</v>
      </c>
      <c r="R202" s="14">
        <v>0.36987383093291898</v>
      </c>
      <c r="S202" s="14">
        <v>0.25881464029207601</v>
      </c>
      <c r="T202" s="14"/>
      <c r="U202" s="14">
        <v>0.39136650935664602</v>
      </c>
      <c r="V202" s="14">
        <v>0.25114470956505403</v>
      </c>
      <c r="W202" s="14"/>
      <c r="X202" s="14">
        <v>0.42156546611853801</v>
      </c>
      <c r="Y202" s="14">
        <v>0.36169363684773898</v>
      </c>
      <c r="Z202" s="14">
        <v>0.36041396639641199</v>
      </c>
      <c r="AA202" s="14"/>
      <c r="AB202" s="14">
        <v>0.43849548912491498</v>
      </c>
      <c r="AC202" s="14">
        <v>0.36443494052140102</v>
      </c>
      <c r="AD202" s="14">
        <v>0.25459896627147499</v>
      </c>
      <c r="AE202" s="14"/>
      <c r="AF202" s="14">
        <v>0.45109938071483802</v>
      </c>
      <c r="AG202" s="14">
        <v>0.37633153659108298</v>
      </c>
      <c r="AH202" s="14">
        <v>0.32232038147268799</v>
      </c>
      <c r="AI202" s="14"/>
      <c r="AJ202" s="14">
        <v>0.38842182265772002</v>
      </c>
      <c r="AK202" s="14">
        <v>0.36042814192397299</v>
      </c>
      <c r="AL202" s="14"/>
      <c r="AM202" s="14">
        <v>0.35993130262536099</v>
      </c>
      <c r="AN202" s="14">
        <v>0.35676409978964801</v>
      </c>
      <c r="AO202" s="14">
        <v>0.47955266260009899</v>
      </c>
      <c r="AP202" s="14">
        <v>0.25788421214926699</v>
      </c>
      <c r="AQ202" s="14">
        <v>0.53238795411248097</v>
      </c>
      <c r="AR202" s="14">
        <v>0.39865518656848098</v>
      </c>
      <c r="AS202" s="14">
        <v>0.50537740656039798</v>
      </c>
      <c r="AT202" s="14">
        <v>0.227812716295268</v>
      </c>
      <c r="AU202" s="14">
        <v>0.348950677326609</v>
      </c>
      <c r="AV202" s="14"/>
      <c r="AW202" s="14">
        <v>0.39354907290800401</v>
      </c>
      <c r="AX202" s="14">
        <v>0.34923045236724898</v>
      </c>
      <c r="AY202" s="14">
        <v>0.44508962717452999</v>
      </c>
      <c r="AZ202" s="14">
        <v>0.27526679471534499</v>
      </c>
      <c r="BA202" s="14">
        <v>0.52975647212993304</v>
      </c>
      <c r="BB202" s="14">
        <v>0.38194716558223801</v>
      </c>
      <c r="BC202" s="14">
        <v>0.55581776941500305</v>
      </c>
      <c r="BD202" s="14">
        <v>0.241827997007798</v>
      </c>
      <c r="BE202" s="14">
        <v>0.27844069636225099</v>
      </c>
      <c r="BF202" s="14">
        <v>0.25986328462383801</v>
      </c>
      <c r="BG202" s="14"/>
      <c r="BH202" s="14">
        <v>0.34959839400910703</v>
      </c>
      <c r="BI202" s="14">
        <v>0.39035761828086601</v>
      </c>
    </row>
    <row r="203" spans="2:61" x14ac:dyDescent="0.35">
      <c r="B203" t="s">
        <v>143</v>
      </c>
      <c r="C203" s="14">
        <v>0.34563936658158401</v>
      </c>
      <c r="D203" s="14">
        <v>0.28191576450811501</v>
      </c>
      <c r="E203" s="14">
        <v>0.40609265218165802</v>
      </c>
      <c r="F203" s="14"/>
      <c r="G203" s="14">
        <v>0.35408288185931702</v>
      </c>
      <c r="H203" s="14">
        <v>0.28176413496347802</v>
      </c>
      <c r="I203" s="14">
        <v>0.34986858370741503</v>
      </c>
      <c r="J203" s="14">
        <v>0.36749125908035701</v>
      </c>
      <c r="K203" s="14">
        <v>0.35516964855070199</v>
      </c>
      <c r="L203" s="14">
        <v>0.36069431019154002</v>
      </c>
      <c r="M203" s="14"/>
      <c r="N203" s="14">
        <v>0.32769685011918498</v>
      </c>
      <c r="O203" s="14">
        <v>0.35575292787948898</v>
      </c>
      <c r="P203" s="14"/>
      <c r="Q203" s="14">
        <v>0.337035547766036</v>
      </c>
      <c r="R203" s="14">
        <v>0.35609435741020001</v>
      </c>
      <c r="S203" s="14">
        <v>0.34536857206668498</v>
      </c>
      <c r="T203" s="14"/>
      <c r="U203" s="14">
        <v>0.36134725201696299</v>
      </c>
      <c r="V203" s="14">
        <v>0.27815313790570101</v>
      </c>
      <c r="W203" s="14"/>
      <c r="X203" s="14">
        <v>0.34709154314117702</v>
      </c>
      <c r="Y203" s="14">
        <v>0.35734054126646497</v>
      </c>
      <c r="Z203" s="14">
        <v>0.34086485318562498</v>
      </c>
      <c r="AA203" s="14"/>
      <c r="AB203" s="14">
        <v>0.31300069444211798</v>
      </c>
      <c r="AC203" s="14">
        <v>0.39613773945507003</v>
      </c>
      <c r="AD203" s="14">
        <v>0.274860075249793</v>
      </c>
      <c r="AE203" s="14"/>
      <c r="AF203" s="14">
        <v>0.21646769851612899</v>
      </c>
      <c r="AG203" s="14">
        <v>0.36605987228126402</v>
      </c>
      <c r="AH203" s="14">
        <v>0.358304440655072</v>
      </c>
      <c r="AI203" s="14"/>
      <c r="AJ203" s="14">
        <v>0.30095805238406198</v>
      </c>
      <c r="AK203" s="14">
        <v>0.37591003130258199</v>
      </c>
      <c r="AL203" s="14"/>
      <c r="AM203" s="14">
        <v>0.34178442456422398</v>
      </c>
      <c r="AN203" s="14">
        <v>0.37200249556996301</v>
      </c>
      <c r="AO203" s="14">
        <v>0.29698371604151402</v>
      </c>
      <c r="AP203" s="14">
        <v>0.37278391535563798</v>
      </c>
      <c r="AQ203" s="14">
        <v>0.34358054774942198</v>
      </c>
      <c r="AR203" s="14">
        <v>0.32941905588760401</v>
      </c>
      <c r="AS203" s="14">
        <v>0.23125127683952101</v>
      </c>
      <c r="AT203" s="14">
        <v>0.37120429088738799</v>
      </c>
      <c r="AU203" s="14">
        <v>0.35697379951809899</v>
      </c>
      <c r="AV203" s="14"/>
      <c r="AW203" s="14">
        <v>0.342527564072721</v>
      </c>
      <c r="AX203" s="14">
        <v>0.36025213808898399</v>
      </c>
      <c r="AY203" s="14">
        <v>0.29938145798619498</v>
      </c>
      <c r="AZ203" s="14">
        <v>0.37310045767948402</v>
      </c>
      <c r="BA203" s="14">
        <v>0.37802531679337797</v>
      </c>
      <c r="BB203" s="14">
        <v>0.31367344368465799</v>
      </c>
      <c r="BC203" s="14">
        <v>0.36542637284535301</v>
      </c>
      <c r="BD203" s="14">
        <v>0.30737559468638398</v>
      </c>
      <c r="BE203" s="14">
        <v>0.15971483479833201</v>
      </c>
      <c r="BF203" s="14">
        <v>0.42052834379637699</v>
      </c>
      <c r="BG203" s="14"/>
      <c r="BH203" s="14">
        <v>0.34467404030883603</v>
      </c>
      <c r="BI203" s="14">
        <v>0.34352069331037899</v>
      </c>
    </row>
    <row r="204" spans="2:61" x14ac:dyDescent="0.35">
      <c r="B204" t="s">
        <v>144</v>
      </c>
      <c r="C204" s="14">
        <v>0.29812191140736199</v>
      </c>
      <c r="D204" s="14">
        <v>0.25312637354506801</v>
      </c>
      <c r="E204" s="14">
        <v>0.33924192643123202</v>
      </c>
      <c r="F204" s="14"/>
      <c r="G204" s="14">
        <v>0.30636313130270298</v>
      </c>
      <c r="H204" s="14">
        <v>0.30116001261737202</v>
      </c>
      <c r="I204" s="14">
        <v>0.32844118677679701</v>
      </c>
      <c r="J204" s="14">
        <v>0.29157654406892802</v>
      </c>
      <c r="K204" s="14">
        <v>0.26043179402654199</v>
      </c>
      <c r="L204" s="14">
        <v>0.29504145328936199</v>
      </c>
      <c r="M204" s="14"/>
      <c r="N204" s="14">
        <v>0.25255130003555998</v>
      </c>
      <c r="O204" s="14">
        <v>0.32380845166817601</v>
      </c>
      <c r="P204" s="14"/>
      <c r="Q204" s="14">
        <v>0.29684037425145998</v>
      </c>
      <c r="R204" s="14">
        <v>0.30118928163196002</v>
      </c>
      <c r="S204" s="14">
        <v>0.30863170798469702</v>
      </c>
      <c r="T204" s="14"/>
      <c r="U204" s="14">
        <v>0.310515669019237</v>
      </c>
      <c r="V204" s="14">
        <v>0.24487426303423099</v>
      </c>
      <c r="W204" s="14"/>
      <c r="X204" s="14">
        <v>0.270058381748568</v>
      </c>
      <c r="Y204" s="14">
        <v>0.266090621537794</v>
      </c>
      <c r="Z204" s="14">
        <v>0.34650617527159899</v>
      </c>
      <c r="AA204" s="14"/>
      <c r="AB204" s="14">
        <v>0.26137120781999901</v>
      </c>
      <c r="AC204" s="14">
        <v>0.32433940966107999</v>
      </c>
      <c r="AD204" s="14">
        <v>0.27677784179412901</v>
      </c>
      <c r="AE204" s="14"/>
      <c r="AF204" s="14">
        <v>0.29816294109437502</v>
      </c>
      <c r="AG204" s="14">
        <v>0.28526244445425802</v>
      </c>
      <c r="AH204" s="14">
        <v>0.31119339661729101</v>
      </c>
      <c r="AI204" s="14"/>
      <c r="AJ204" s="14">
        <v>0.24416465284736599</v>
      </c>
      <c r="AK204" s="14">
        <v>0.33439554226276103</v>
      </c>
      <c r="AL204" s="14"/>
      <c r="AM204" s="14">
        <v>0.29755924089386199</v>
      </c>
      <c r="AN204" s="14">
        <v>0.234861814574542</v>
      </c>
      <c r="AO204" s="14">
        <v>0.251387051548701</v>
      </c>
      <c r="AP204" s="14">
        <v>0.30834641498745102</v>
      </c>
      <c r="AQ204" s="14">
        <v>0.22245527297862899</v>
      </c>
      <c r="AR204" s="14">
        <v>0.359903363854436</v>
      </c>
      <c r="AS204" s="14">
        <v>0.27682784094184099</v>
      </c>
      <c r="AT204" s="14">
        <v>0.34458716836582698</v>
      </c>
      <c r="AU204" s="14">
        <v>0.27874805836995997</v>
      </c>
      <c r="AV204" s="14"/>
      <c r="AW204" s="14">
        <v>0.28797500980055701</v>
      </c>
      <c r="AX204" s="14">
        <v>0.219649735576852</v>
      </c>
      <c r="AY204" s="14">
        <v>0.25380139545345498</v>
      </c>
      <c r="AZ204" s="14">
        <v>0.33967714962001899</v>
      </c>
      <c r="BA204" s="14">
        <v>0.27138952952364298</v>
      </c>
      <c r="BB204" s="14">
        <v>0.35256295337774002</v>
      </c>
      <c r="BC204" s="14">
        <v>0.270220958804883</v>
      </c>
      <c r="BD204" s="14">
        <v>0.37542886442745899</v>
      </c>
      <c r="BE204" s="14">
        <v>0.127090929194313</v>
      </c>
      <c r="BF204" s="14">
        <v>0.34311944809580602</v>
      </c>
      <c r="BG204" s="14"/>
      <c r="BH204" s="14">
        <v>0.33380409944303102</v>
      </c>
      <c r="BI204" s="14">
        <v>0.26399946823765502</v>
      </c>
    </row>
    <row r="205" spans="2:61" x14ac:dyDescent="0.35">
      <c r="B205" t="s">
        <v>145</v>
      </c>
      <c r="C205" s="14">
        <v>0.20667505379873399</v>
      </c>
      <c r="D205" s="14">
        <v>0.19923744586372699</v>
      </c>
      <c r="E205" s="14">
        <v>0.21497403276478499</v>
      </c>
      <c r="F205" s="14"/>
      <c r="G205" s="14">
        <v>0.16215081517027499</v>
      </c>
      <c r="H205" s="14">
        <v>0.20623527550508</v>
      </c>
      <c r="I205" s="14">
        <v>0.22039940336402999</v>
      </c>
      <c r="J205" s="14">
        <v>0.225747759472645</v>
      </c>
      <c r="K205" s="14">
        <v>0.23509084478901501</v>
      </c>
      <c r="L205" s="14">
        <v>0.180541497098552</v>
      </c>
      <c r="M205" s="14"/>
      <c r="N205" s="14">
        <v>0.24755503700318701</v>
      </c>
      <c r="O205" s="14">
        <v>0.18363245457013699</v>
      </c>
      <c r="P205" s="14"/>
      <c r="Q205" s="14">
        <v>0.204866451511904</v>
      </c>
      <c r="R205" s="14">
        <v>0.223025007011323</v>
      </c>
      <c r="S205" s="14">
        <v>0.166505916191616</v>
      </c>
      <c r="T205" s="14"/>
      <c r="U205" s="14">
        <v>0.226243759549765</v>
      </c>
      <c r="V205" s="14">
        <v>0.122601474535751</v>
      </c>
      <c r="W205" s="14"/>
      <c r="X205" s="14">
        <v>0.20534834250636999</v>
      </c>
      <c r="Y205" s="14">
        <v>0.23196087610611299</v>
      </c>
      <c r="Z205" s="14">
        <v>0.182145222822994</v>
      </c>
      <c r="AA205" s="14"/>
      <c r="AB205" s="14">
        <v>0.246052107699883</v>
      </c>
      <c r="AC205" s="14">
        <v>0.20472192695533301</v>
      </c>
      <c r="AD205" s="14">
        <v>0.158957973579817</v>
      </c>
      <c r="AE205" s="14"/>
      <c r="AF205" s="14">
        <v>0.19620695112407699</v>
      </c>
      <c r="AG205" s="14">
        <v>0.22366067956084401</v>
      </c>
      <c r="AH205" s="14">
        <v>0.184246284053837</v>
      </c>
      <c r="AI205" s="14"/>
      <c r="AJ205" s="14">
        <v>0.19320755983773499</v>
      </c>
      <c r="AK205" s="14">
        <v>0.22152814786195901</v>
      </c>
      <c r="AL205" s="14"/>
      <c r="AM205" s="14">
        <v>0.26468031738371101</v>
      </c>
      <c r="AN205" s="14">
        <v>0.146825140297692</v>
      </c>
      <c r="AO205" s="14">
        <v>0.34830405356962002</v>
      </c>
      <c r="AP205" s="14">
        <v>0.17632304391012399</v>
      </c>
      <c r="AQ205" s="14">
        <v>0.34250067305787602</v>
      </c>
      <c r="AR205" s="14">
        <v>0.207951200438343</v>
      </c>
      <c r="AS205" s="14">
        <v>0.21733149902273499</v>
      </c>
      <c r="AT205" s="14">
        <v>0.106972576004807</v>
      </c>
      <c r="AU205" s="14">
        <v>0.173645462774148</v>
      </c>
      <c r="AV205" s="14"/>
      <c r="AW205" s="14">
        <v>0.228586869867651</v>
      </c>
      <c r="AX205" s="14">
        <v>0.15856332340468099</v>
      </c>
      <c r="AY205" s="14">
        <v>0.27763201654228298</v>
      </c>
      <c r="AZ205" s="14">
        <v>0.21928402428404201</v>
      </c>
      <c r="BA205" s="14">
        <v>0.29642641970720301</v>
      </c>
      <c r="BB205" s="14">
        <v>0.18258377013280599</v>
      </c>
      <c r="BC205" s="14">
        <v>0.26058872623176998</v>
      </c>
      <c r="BD205" s="14">
        <v>0.11282833892328201</v>
      </c>
      <c r="BE205" s="14">
        <v>0.150361255698156</v>
      </c>
      <c r="BF205" s="14">
        <v>0.167037066236599</v>
      </c>
      <c r="BG205" s="14"/>
      <c r="BH205" s="14">
        <v>0.198675859587639</v>
      </c>
      <c r="BI205" s="14">
        <v>0.22191518237657201</v>
      </c>
    </row>
    <row r="206" spans="2:61" x14ac:dyDescent="0.35">
      <c r="B206" t="s">
        <v>146</v>
      </c>
      <c r="C206" s="14">
        <v>0.14630813520809599</v>
      </c>
      <c r="D206" s="14">
        <v>0.14314110196714</v>
      </c>
      <c r="E206" s="14">
        <v>0.15018267399645699</v>
      </c>
      <c r="F206" s="14"/>
      <c r="G206" s="14">
        <v>0.20218472935932799</v>
      </c>
      <c r="H206" s="14">
        <v>0.21242528955795301</v>
      </c>
      <c r="I206" s="14">
        <v>0.129476721591087</v>
      </c>
      <c r="J206" s="14">
        <v>0.145504975858959</v>
      </c>
      <c r="K206" s="14">
        <v>0.103731038085703</v>
      </c>
      <c r="L206" s="14">
        <v>0.11078060371204</v>
      </c>
      <c r="M206" s="14"/>
      <c r="N206" s="14">
        <v>0.15615908854470201</v>
      </c>
      <c r="O206" s="14">
        <v>0.14075550157271099</v>
      </c>
      <c r="P206" s="14"/>
      <c r="Q206" s="14">
        <v>0.126565650690698</v>
      </c>
      <c r="R206" s="14">
        <v>0.16870812462985699</v>
      </c>
      <c r="S206" s="14">
        <v>0.143752683303321</v>
      </c>
      <c r="T206" s="14"/>
      <c r="U206" s="14">
        <v>0.15311668516139701</v>
      </c>
      <c r="V206" s="14">
        <v>0.11705637111865699</v>
      </c>
      <c r="W206" s="14"/>
      <c r="X206" s="14">
        <v>0.101147163744132</v>
      </c>
      <c r="Y206" s="14">
        <v>0.16075784695526801</v>
      </c>
      <c r="Z206" s="14">
        <v>0.15576041595767001</v>
      </c>
      <c r="AA206" s="14"/>
      <c r="AB206" s="14">
        <v>0.11010927284343699</v>
      </c>
      <c r="AC206" s="14">
        <v>0.186629536012793</v>
      </c>
      <c r="AD206" s="14">
        <v>9.6662272828119705E-2</v>
      </c>
      <c r="AE206" s="14"/>
      <c r="AF206" s="14">
        <v>0.11024649394703299</v>
      </c>
      <c r="AG206" s="14">
        <v>0.14938278775420799</v>
      </c>
      <c r="AH206" s="14">
        <v>0.155574300101262</v>
      </c>
      <c r="AI206" s="14"/>
      <c r="AJ206" s="14">
        <v>0.154744168780378</v>
      </c>
      <c r="AK206" s="14">
        <v>0.142526128820783</v>
      </c>
      <c r="AL206" s="14"/>
      <c r="AM206" s="14">
        <v>0.15904657633668001</v>
      </c>
      <c r="AN206" s="14">
        <v>8.6440975513009E-2</v>
      </c>
      <c r="AO206" s="14">
        <v>0.296087808435053</v>
      </c>
      <c r="AP206" s="14">
        <v>0.167256186445643</v>
      </c>
      <c r="AQ206" s="14">
        <v>0.25630169219065602</v>
      </c>
      <c r="AR206" s="14">
        <v>0.15612632652222</v>
      </c>
      <c r="AS206" s="14">
        <v>0.20341022686310101</v>
      </c>
      <c r="AT206" s="14">
        <v>8.4073538042909401E-2</v>
      </c>
      <c r="AU206" s="14">
        <v>0.11722458631305401</v>
      </c>
      <c r="AV206" s="14"/>
      <c r="AW206" s="14">
        <v>0.124610402473653</v>
      </c>
      <c r="AX206" s="14">
        <v>7.6341562199045795E-2</v>
      </c>
      <c r="AY206" s="14">
        <v>0.25264852010479599</v>
      </c>
      <c r="AZ206" s="14">
        <v>0.160767341405471</v>
      </c>
      <c r="BA206" s="14">
        <v>0.261884517851941</v>
      </c>
      <c r="BB206" s="14">
        <v>0.150330634051344</v>
      </c>
      <c r="BC206" s="14">
        <v>0.25556371652681797</v>
      </c>
      <c r="BD206" s="14">
        <v>0</v>
      </c>
      <c r="BE206" s="14">
        <v>8.9950976379601102E-2</v>
      </c>
      <c r="BF206" s="14">
        <v>0.16543008636520701</v>
      </c>
      <c r="BG206" s="14"/>
      <c r="BH206" s="14">
        <v>0.159426337066118</v>
      </c>
      <c r="BI206" s="14">
        <v>0.12937297402098</v>
      </c>
    </row>
    <row r="207" spans="2:61" x14ac:dyDescent="0.35">
      <c r="B207" t="s">
        <v>147</v>
      </c>
      <c r="C207" s="14">
        <v>0.118378047284722</v>
      </c>
      <c r="D207" s="14">
        <v>0.11765645718614599</v>
      </c>
      <c r="E207" s="14">
        <v>0.11855798264324401</v>
      </c>
      <c r="F207" s="14"/>
      <c r="G207" s="14">
        <v>0.20637985997318301</v>
      </c>
      <c r="H207" s="14">
        <v>0.177818689884189</v>
      </c>
      <c r="I207" s="14">
        <v>9.8897735148576499E-2</v>
      </c>
      <c r="J207" s="14">
        <v>8.9511846568513104E-2</v>
      </c>
      <c r="K207" s="14">
        <v>8.5845691789632694E-2</v>
      </c>
      <c r="L207" s="14">
        <v>9.0595510695514497E-2</v>
      </c>
      <c r="M207" s="14"/>
      <c r="N207" s="14">
        <v>0.139755289941845</v>
      </c>
      <c r="O207" s="14">
        <v>0.10632845243295901</v>
      </c>
      <c r="P207" s="14"/>
      <c r="Q207" s="14">
        <v>0.14510335088449999</v>
      </c>
      <c r="R207" s="14">
        <v>0.111455413760589</v>
      </c>
      <c r="S207" s="14">
        <v>8.3613432079112093E-2</v>
      </c>
      <c r="T207" s="14"/>
      <c r="U207" s="14">
        <v>0.13309365827078801</v>
      </c>
      <c r="V207" s="14">
        <v>5.5154955150743701E-2</v>
      </c>
      <c r="W207" s="14"/>
      <c r="X207" s="14">
        <v>0.15203699246493799</v>
      </c>
      <c r="Y207" s="14">
        <v>0.12086427474213</v>
      </c>
      <c r="Z207" s="14">
        <v>0.10441073530108699</v>
      </c>
      <c r="AA207" s="14"/>
      <c r="AB207" s="14">
        <v>0.15117040633363599</v>
      </c>
      <c r="AC207" s="14">
        <v>0.121518592310512</v>
      </c>
      <c r="AD207" s="14">
        <v>6.4864845559627501E-2</v>
      </c>
      <c r="AE207" s="14"/>
      <c r="AF207" s="14">
        <v>0.13920986178356601</v>
      </c>
      <c r="AG207" s="14">
        <v>0.12740698695379701</v>
      </c>
      <c r="AH207" s="14">
        <v>9.7293880311118394E-2</v>
      </c>
      <c r="AI207" s="14"/>
      <c r="AJ207" s="14">
        <v>0.14624633405320001</v>
      </c>
      <c r="AK207" s="14">
        <v>0.103146029538126</v>
      </c>
      <c r="AL207" s="14"/>
      <c r="AM207" s="14">
        <v>9.9509472285062697E-2</v>
      </c>
      <c r="AN207" s="14">
        <v>0.120749470769187</v>
      </c>
      <c r="AO207" s="14">
        <v>0.28934783383663298</v>
      </c>
      <c r="AP207" s="14">
        <v>0.12065555588342</v>
      </c>
      <c r="AQ207" s="14">
        <v>0.22325291838549199</v>
      </c>
      <c r="AR207" s="14">
        <v>8.9522178020810098E-2</v>
      </c>
      <c r="AS207" s="14">
        <v>0.26321147444106302</v>
      </c>
      <c r="AT207" s="14">
        <v>3.1275143243656198E-2</v>
      </c>
      <c r="AU207" s="14">
        <v>0.113889832207535</v>
      </c>
      <c r="AV207" s="14"/>
      <c r="AW207" s="14">
        <v>0.115427564047782</v>
      </c>
      <c r="AX207" s="14">
        <v>0.11818004980612699</v>
      </c>
      <c r="AY207" s="14">
        <v>0.17800282079947899</v>
      </c>
      <c r="AZ207" s="14">
        <v>0.12520775576365201</v>
      </c>
      <c r="BA207" s="14">
        <v>0.18585327444085301</v>
      </c>
      <c r="BB207" s="14">
        <v>8.5228453223313905E-2</v>
      </c>
      <c r="BC207" s="14">
        <v>0.210597402053155</v>
      </c>
      <c r="BD207" s="14">
        <v>0</v>
      </c>
      <c r="BE207" s="14">
        <v>0.214570755610615</v>
      </c>
      <c r="BF207" s="14">
        <v>5.8830351397255898E-2</v>
      </c>
      <c r="BG207" s="14"/>
      <c r="BH207" s="14">
        <v>0.115122200246552</v>
      </c>
      <c r="BI207" s="14">
        <v>0.11831244532909101</v>
      </c>
    </row>
    <row r="208" spans="2:61" x14ac:dyDescent="0.35">
      <c r="B208" t="s">
        <v>148</v>
      </c>
      <c r="C208" s="14">
        <v>9.7102182843493895E-2</v>
      </c>
      <c r="D208" s="14">
        <v>0.11239728631043699</v>
      </c>
      <c r="E208" s="14">
        <v>8.3086967310102094E-2</v>
      </c>
      <c r="F208" s="14"/>
      <c r="G208" s="14">
        <v>9.5655852490179605E-2</v>
      </c>
      <c r="H208" s="14">
        <v>9.3403784698168596E-2</v>
      </c>
      <c r="I208" s="14">
        <v>9.4585615519996599E-2</v>
      </c>
      <c r="J208" s="14">
        <v>0.111701034729453</v>
      </c>
      <c r="K208" s="14">
        <v>0.10532157457078201</v>
      </c>
      <c r="L208" s="14">
        <v>8.4058569614481896E-2</v>
      </c>
      <c r="M208" s="14"/>
      <c r="N208" s="14">
        <v>0.12262953017702399</v>
      </c>
      <c r="O208" s="14">
        <v>8.2713320914811594E-2</v>
      </c>
      <c r="P208" s="14"/>
      <c r="Q208" s="14">
        <v>0.12748001366532699</v>
      </c>
      <c r="R208" s="14">
        <v>8.1965759138351094E-2</v>
      </c>
      <c r="S208" s="14">
        <v>9.8085024090447906E-2</v>
      </c>
      <c r="T208" s="14"/>
      <c r="U208" s="14">
        <v>0.107089966046452</v>
      </c>
      <c r="V208" s="14">
        <v>5.4191389791626E-2</v>
      </c>
      <c r="W208" s="14"/>
      <c r="X208" s="14">
        <v>0.136650140011435</v>
      </c>
      <c r="Y208" s="14">
        <v>0.106255319735465</v>
      </c>
      <c r="Z208" s="14">
        <v>7.1408339183071004E-2</v>
      </c>
      <c r="AA208" s="14"/>
      <c r="AB208" s="14">
        <v>0.12537978060094601</v>
      </c>
      <c r="AC208" s="14">
        <v>9.6800933232114306E-2</v>
      </c>
      <c r="AD208" s="14">
        <v>7.1269390703688595E-2</v>
      </c>
      <c r="AE208" s="14"/>
      <c r="AF208" s="14">
        <v>0.125956127879254</v>
      </c>
      <c r="AG208" s="14">
        <v>9.97742941179183E-2</v>
      </c>
      <c r="AH208" s="14">
        <v>9.0625936387516495E-2</v>
      </c>
      <c r="AI208" s="14"/>
      <c r="AJ208" s="14">
        <v>0.10643797975389099</v>
      </c>
      <c r="AK208" s="14">
        <v>9.2766013211554005E-2</v>
      </c>
      <c r="AL208" s="14"/>
      <c r="AM208" s="14">
        <v>8.1117553753408594E-2</v>
      </c>
      <c r="AN208" s="14">
        <v>0.10986679319171901</v>
      </c>
      <c r="AO208" s="14">
        <v>0.29822408993546301</v>
      </c>
      <c r="AP208" s="14">
        <v>0.13092344751777801</v>
      </c>
      <c r="AQ208" s="14">
        <v>6.11334877036031E-2</v>
      </c>
      <c r="AR208" s="14">
        <v>7.5042671339142206E-2</v>
      </c>
      <c r="AS208" s="14">
        <v>0.20815617485275301</v>
      </c>
      <c r="AT208" s="14">
        <v>5.1097488594783101E-2</v>
      </c>
      <c r="AU208" s="14">
        <v>6.9250094314271607E-2</v>
      </c>
      <c r="AV208" s="14"/>
      <c r="AW208" s="14">
        <v>8.0932229322362395E-2</v>
      </c>
      <c r="AX208" s="14">
        <v>0.11545814850033601</v>
      </c>
      <c r="AY208" s="14">
        <v>0.28036471981733502</v>
      </c>
      <c r="AZ208" s="14">
        <v>0.11735328339541599</v>
      </c>
      <c r="BA208" s="14">
        <v>0.100381291542339</v>
      </c>
      <c r="BB208" s="14">
        <v>6.5223826913286806E-2</v>
      </c>
      <c r="BC208" s="14">
        <v>0.19682434243142399</v>
      </c>
      <c r="BD208" s="14">
        <v>2.26374701255278E-2</v>
      </c>
      <c r="BE208" s="14">
        <v>8.5841413096476193E-2</v>
      </c>
      <c r="BF208" s="14">
        <v>1.98696870603009E-2</v>
      </c>
      <c r="BG208" s="14"/>
      <c r="BH208" s="14">
        <v>8.1130172224504499E-2</v>
      </c>
      <c r="BI208" s="14">
        <v>0.107596829982246</v>
      </c>
    </row>
    <row r="209" spans="2:61" x14ac:dyDescent="0.35">
      <c r="B209" t="s">
        <v>136</v>
      </c>
      <c r="C209" s="14">
        <v>9.1298427502750999E-3</v>
      </c>
      <c r="D209" s="14">
        <v>1.6253750987161902E-2</v>
      </c>
      <c r="E209" s="14">
        <v>2.3911109573332701E-3</v>
      </c>
      <c r="F209" s="14"/>
      <c r="G209" s="14">
        <v>3.9095734459433998E-2</v>
      </c>
      <c r="H209" s="14">
        <v>7.3861405667769399E-3</v>
      </c>
      <c r="I209" s="14">
        <v>6.2053724560700296E-3</v>
      </c>
      <c r="J209" s="14">
        <v>0</v>
      </c>
      <c r="K209" s="14">
        <v>1.5527326366719999E-2</v>
      </c>
      <c r="L209" s="14">
        <v>0</v>
      </c>
      <c r="M209" s="14"/>
      <c r="N209" s="14">
        <v>2.4648344849157299E-3</v>
      </c>
      <c r="O209" s="14">
        <v>1.2886671943327E-2</v>
      </c>
      <c r="P209" s="14"/>
      <c r="Q209" s="14">
        <v>3.87841694634183E-3</v>
      </c>
      <c r="R209" s="14">
        <v>1.1545783410617501E-2</v>
      </c>
      <c r="S209" s="14">
        <v>5.3089165573649904E-3</v>
      </c>
      <c r="T209" s="14"/>
      <c r="U209" s="14">
        <v>5.17964182843324E-3</v>
      </c>
      <c r="V209" s="14">
        <v>2.6101201742153E-2</v>
      </c>
      <c r="W209" s="14"/>
      <c r="X209" s="14">
        <v>0</v>
      </c>
      <c r="Y209" s="14">
        <v>7.0844885118444096E-3</v>
      </c>
      <c r="Z209" s="14">
        <v>3.1417908245930299E-3</v>
      </c>
      <c r="AA209" s="14"/>
      <c r="AB209" s="14">
        <v>7.8368680990858405E-3</v>
      </c>
      <c r="AC209" s="14">
        <v>2.3694420251882098E-3</v>
      </c>
      <c r="AD209" s="14">
        <v>1.73825211228372E-2</v>
      </c>
      <c r="AE209" s="14"/>
      <c r="AF209" s="14">
        <v>0</v>
      </c>
      <c r="AG209" s="14">
        <v>0</v>
      </c>
      <c r="AH209" s="14">
        <v>1.04843528878408E-2</v>
      </c>
      <c r="AI209" s="14"/>
      <c r="AJ209" s="14">
        <v>1.1484476825722401E-2</v>
      </c>
      <c r="AK209" s="14">
        <v>6.2251704236184801E-3</v>
      </c>
      <c r="AL209" s="14"/>
      <c r="AM209" s="14">
        <v>0</v>
      </c>
      <c r="AN209" s="14">
        <v>0</v>
      </c>
      <c r="AO209" s="14">
        <v>0</v>
      </c>
      <c r="AP209" s="14">
        <v>0</v>
      </c>
      <c r="AQ209" s="14">
        <v>0</v>
      </c>
      <c r="AR209" s="14">
        <v>4.3668442012733703E-3</v>
      </c>
      <c r="AS209" s="14">
        <v>0</v>
      </c>
      <c r="AT209" s="14">
        <v>2.26583512427697E-2</v>
      </c>
      <c r="AU209" s="14">
        <v>5.0180810479608998E-2</v>
      </c>
      <c r="AV209" s="14"/>
      <c r="AW209" s="14">
        <v>0</v>
      </c>
      <c r="AX209" s="14">
        <v>0</v>
      </c>
      <c r="AY209" s="14">
        <v>0</v>
      </c>
      <c r="AZ209" s="14">
        <v>1.00523460287988E-2</v>
      </c>
      <c r="BA209" s="14">
        <v>2.6006356797054798E-2</v>
      </c>
      <c r="BB209" s="14">
        <v>0</v>
      </c>
      <c r="BC209" s="14">
        <v>0</v>
      </c>
      <c r="BD209" s="14">
        <v>0</v>
      </c>
      <c r="BE209" s="14">
        <v>0.113236242129314</v>
      </c>
      <c r="BF209" s="14">
        <v>4.4148989171387702E-2</v>
      </c>
      <c r="BG209" s="14"/>
      <c r="BH209" s="14">
        <v>1.28245421241445E-2</v>
      </c>
      <c r="BI209" s="14">
        <v>0</v>
      </c>
    </row>
    <row r="210" spans="2:61" x14ac:dyDescent="0.35">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row>
    <row r="211" spans="2:61" x14ac:dyDescent="0.35">
      <c r="B211" s="6" t="s">
        <v>152</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row>
    <row r="212" spans="2:61" x14ac:dyDescent="0.35">
      <c r="B212" s="21" t="s">
        <v>81</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row>
    <row r="213" spans="2:61" x14ac:dyDescent="0.35">
      <c r="B213" t="s">
        <v>150</v>
      </c>
      <c r="C213" s="14">
        <v>0.41405234512506101</v>
      </c>
      <c r="D213" s="14">
        <v>0.43787617675843898</v>
      </c>
      <c r="E213" s="14">
        <v>0.39023599711261298</v>
      </c>
      <c r="F213" s="14"/>
      <c r="G213" s="14">
        <v>0.39039045950840301</v>
      </c>
      <c r="H213" s="14">
        <v>0.45283692047482899</v>
      </c>
      <c r="I213" s="14">
        <v>0.398182530435784</v>
      </c>
      <c r="J213" s="14">
        <v>0.338471881103654</v>
      </c>
      <c r="K213" s="14">
        <v>0.39268248272457601</v>
      </c>
      <c r="L213" s="14">
        <v>0.496274425622386</v>
      </c>
      <c r="M213" s="14"/>
      <c r="N213" s="14">
        <v>0.47490313688237201</v>
      </c>
      <c r="O213" s="14">
        <v>0.379752908156266</v>
      </c>
      <c r="P213" s="14"/>
      <c r="Q213" s="14">
        <v>0.54483160753804305</v>
      </c>
      <c r="R213" s="14">
        <v>0.34462062379237202</v>
      </c>
      <c r="S213" s="14">
        <v>0.472365312113116</v>
      </c>
      <c r="T213" s="14"/>
      <c r="U213" s="14">
        <v>0.45128626031311098</v>
      </c>
      <c r="V213" s="14">
        <v>0.25408323119074999</v>
      </c>
      <c r="W213" s="14"/>
      <c r="X213" s="14">
        <v>0.62964121440961895</v>
      </c>
      <c r="Y213" s="14">
        <v>0.463149382047297</v>
      </c>
      <c r="Z213" s="14">
        <v>0.29509285103909999</v>
      </c>
      <c r="AA213" s="14"/>
      <c r="AB213" s="14">
        <v>0.48420841564972</v>
      </c>
      <c r="AC213" s="14">
        <v>0.43653819384582099</v>
      </c>
      <c r="AD213" s="14">
        <v>0.32005749707966002</v>
      </c>
      <c r="AE213" s="14"/>
      <c r="AF213" s="14">
        <v>0.50792513447235099</v>
      </c>
      <c r="AG213" s="14">
        <v>0.45870046136923098</v>
      </c>
      <c r="AH213" s="14">
        <v>0.33887338329755501</v>
      </c>
      <c r="AI213" s="14"/>
      <c r="AJ213" s="14">
        <v>0.45634161708514098</v>
      </c>
      <c r="AK213" s="14">
        <v>0.39354649579600898</v>
      </c>
      <c r="AL213" s="14"/>
      <c r="AM213" s="14">
        <v>0.40664592788630199</v>
      </c>
      <c r="AN213" s="14">
        <v>0.54450989813765904</v>
      </c>
      <c r="AO213" s="14">
        <v>0.67974985455042802</v>
      </c>
      <c r="AP213" s="14">
        <v>0.35435828404185399</v>
      </c>
      <c r="AQ213" s="14">
        <v>0.56415071351555401</v>
      </c>
      <c r="AR213" s="14">
        <v>0.391031513215021</v>
      </c>
      <c r="AS213" s="14">
        <v>0.67124803129661104</v>
      </c>
      <c r="AT213" s="14">
        <v>0.26588815651360798</v>
      </c>
      <c r="AU213" s="14">
        <v>0.23736133380381799</v>
      </c>
      <c r="AV213" s="14"/>
      <c r="AW213" s="14">
        <v>0.43127058774015598</v>
      </c>
      <c r="AX213" s="14">
        <v>0.54463683250042705</v>
      </c>
      <c r="AY213" s="14">
        <v>0.70502965135556805</v>
      </c>
      <c r="AZ213" s="14">
        <v>0.34960533256172299</v>
      </c>
      <c r="BA213" s="14">
        <v>0.55109459466422905</v>
      </c>
      <c r="BB213" s="14">
        <v>0.36189374030230897</v>
      </c>
      <c r="BC213" s="14">
        <v>0.78471171943093199</v>
      </c>
      <c r="BD213" s="14">
        <v>0.39153275281457101</v>
      </c>
      <c r="BE213" s="14">
        <v>0.243605764926621</v>
      </c>
      <c r="BF213" s="14">
        <v>0.10844817101977999</v>
      </c>
      <c r="BG213" s="14"/>
      <c r="BH213" s="14">
        <v>0.36077429294296798</v>
      </c>
      <c r="BI213" s="14">
        <v>0.50235587460064401</v>
      </c>
    </row>
    <row r="214" spans="2:61" x14ac:dyDescent="0.35">
      <c r="B214" t="s">
        <v>151</v>
      </c>
      <c r="C214" s="14">
        <v>0.44418333615919697</v>
      </c>
      <c r="D214" s="14">
        <v>0.42060886507234102</v>
      </c>
      <c r="E214" s="14">
        <v>0.46693347086582399</v>
      </c>
      <c r="F214" s="14"/>
      <c r="G214" s="14">
        <v>0.50513055563657805</v>
      </c>
      <c r="H214" s="14">
        <v>0.47589290827550501</v>
      </c>
      <c r="I214" s="14">
        <v>0.42202687916568599</v>
      </c>
      <c r="J214" s="14">
        <v>0.52177818193523295</v>
      </c>
      <c r="K214" s="14">
        <v>0.42328395618736597</v>
      </c>
      <c r="L214" s="14">
        <v>0.35144322208735101</v>
      </c>
      <c r="M214" s="14"/>
      <c r="N214" s="14">
        <v>0.431479685851126</v>
      </c>
      <c r="O214" s="14">
        <v>0.45134393408129297</v>
      </c>
      <c r="P214" s="14"/>
      <c r="Q214" s="14">
        <v>0.34967017260085698</v>
      </c>
      <c r="R214" s="14">
        <v>0.48060722368332398</v>
      </c>
      <c r="S214" s="14">
        <v>0.45058569193063602</v>
      </c>
      <c r="T214" s="14"/>
      <c r="U214" s="14">
        <v>0.42139415664758501</v>
      </c>
      <c r="V214" s="14">
        <v>0.54209312714815105</v>
      </c>
      <c r="W214" s="14"/>
      <c r="X214" s="14">
        <v>0.26059642367527702</v>
      </c>
      <c r="Y214" s="14">
        <v>0.41283884376421198</v>
      </c>
      <c r="Z214" s="14">
        <v>0.56521098821132099</v>
      </c>
      <c r="AA214" s="14"/>
      <c r="AB214" s="14">
        <v>0.37056645710003</v>
      </c>
      <c r="AC214" s="14">
        <v>0.44291466534631202</v>
      </c>
      <c r="AD214" s="14">
        <v>0.55935212102823195</v>
      </c>
      <c r="AE214" s="14"/>
      <c r="AF214" s="14">
        <v>0.365812231742217</v>
      </c>
      <c r="AG214" s="14">
        <v>0.39255953447411102</v>
      </c>
      <c r="AH214" s="14">
        <v>0.56526242273909499</v>
      </c>
      <c r="AI214" s="14"/>
      <c r="AJ214" s="14">
        <v>0.46458999115164301</v>
      </c>
      <c r="AK214" s="14">
        <v>0.43784231222320802</v>
      </c>
      <c r="AL214" s="14"/>
      <c r="AM214" s="14">
        <v>0.45901153469977901</v>
      </c>
      <c r="AN214" s="14">
        <v>0.36699357176320102</v>
      </c>
      <c r="AO214" s="14">
        <v>0.27040328848592199</v>
      </c>
      <c r="AP214" s="14">
        <v>0.57414393691299404</v>
      </c>
      <c r="AQ214" s="14">
        <v>0.26198219562379799</v>
      </c>
      <c r="AR214" s="14">
        <v>0.45767130817199297</v>
      </c>
      <c r="AS214" s="14">
        <v>0.19993139426126</v>
      </c>
      <c r="AT214" s="14">
        <v>0.477375879946279</v>
      </c>
      <c r="AU214" s="14">
        <v>0.57567838728635201</v>
      </c>
      <c r="AV214" s="14"/>
      <c r="AW214" s="14">
        <v>0.46518696703593299</v>
      </c>
      <c r="AX214" s="14">
        <v>0.35499849398056899</v>
      </c>
      <c r="AY214" s="14">
        <v>0.21946067007518499</v>
      </c>
      <c r="AZ214" s="14">
        <v>0.56247681376141601</v>
      </c>
      <c r="BA214" s="14">
        <v>0.24693172124766599</v>
      </c>
      <c r="BB214" s="14">
        <v>0.51228502493516304</v>
      </c>
      <c r="BC214" s="14">
        <v>0.11971250638783</v>
      </c>
      <c r="BD214" s="14">
        <v>0.47175456355677298</v>
      </c>
      <c r="BE214" s="14">
        <v>0.51529620700016499</v>
      </c>
      <c r="BF214" s="14">
        <v>0.70221313531838003</v>
      </c>
      <c r="BG214" s="14"/>
      <c r="BH214" s="14">
        <v>0.48548632153183802</v>
      </c>
      <c r="BI214" s="14">
        <v>0.38809988589431199</v>
      </c>
    </row>
    <row r="215" spans="2:61" x14ac:dyDescent="0.35">
      <c r="B215" t="s">
        <v>77</v>
      </c>
      <c r="C215" s="14">
        <v>0.14176431871574199</v>
      </c>
      <c r="D215" s="14">
        <v>0.14151495816922</v>
      </c>
      <c r="E215" s="14">
        <v>0.14283053202156301</v>
      </c>
      <c r="F215" s="14"/>
      <c r="G215" s="14">
        <v>0.104478984855019</v>
      </c>
      <c r="H215" s="14">
        <v>7.1270171249665198E-2</v>
      </c>
      <c r="I215" s="14">
        <v>0.17979059039852899</v>
      </c>
      <c r="J215" s="14">
        <v>0.13974993696111301</v>
      </c>
      <c r="K215" s="14">
        <v>0.18403356108805799</v>
      </c>
      <c r="L215" s="14">
        <v>0.15228235229026299</v>
      </c>
      <c r="M215" s="14"/>
      <c r="N215" s="14">
        <v>9.3617177266502496E-2</v>
      </c>
      <c r="O215" s="14">
        <v>0.168903157762441</v>
      </c>
      <c r="P215" s="14"/>
      <c r="Q215" s="14">
        <v>0.1054982198611</v>
      </c>
      <c r="R215" s="14">
        <v>0.174772152524304</v>
      </c>
      <c r="S215" s="14">
        <v>7.7048995956247798E-2</v>
      </c>
      <c r="T215" s="14"/>
      <c r="U215" s="14">
        <v>0.12731958303930299</v>
      </c>
      <c r="V215" s="14">
        <v>0.20382364166109901</v>
      </c>
      <c r="W215" s="14"/>
      <c r="X215" s="14">
        <v>0.10976236191510499</v>
      </c>
      <c r="Y215" s="14">
        <v>0.12401177418849101</v>
      </c>
      <c r="Z215" s="14">
        <v>0.139696160749578</v>
      </c>
      <c r="AA215" s="14"/>
      <c r="AB215" s="14">
        <v>0.14522512725025</v>
      </c>
      <c r="AC215" s="14">
        <v>0.12054714080786701</v>
      </c>
      <c r="AD215" s="14">
        <v>0.120590381892107</v>
      </c>
      <c r="AE215" s="14"/>
      <c r="AF215" s="14">
        <v>0.12626263378543201</v>
      </c>
      <c r="AG215" s="14">
        <v>0.148740004156658</v>
      </c>
      <c r="AH215" s="14">
        <v>9.5864193963349706E-2</v>
      </c>
      <c r="AI215" s="14"/>
      <c r="AJ215" s="14">
        <v>7.9068391763216297E-2</v>
      </c>
      <c r="AK215" s="14">
        <v>0.168611191980782</v>
      </c>
      <c r="AL215" s="14"/>
      <c r="AM215" s="14">
        <v>0.13434253741391899</v>
      </c>
      <c r="AN215" s="14">
        <v>8.8496530099139895E-2</v>
      </c>
      <c r="AO215" s="14">
        <v>4.9846856963650502E-2</v>
      </c>
      <c r="AP215" s="14">
        <v>7.1497779045151394E-2</v>
      </c>
      <c r="AQ215" s="14">
        <v>0.173867090860648</v>
      </c>
      <c r="AR215" s="14">
        <v>0.151297178612987</v>
      </c>
      <c r="AS215" s="14">
        <v>0.12882057444212899</v>
      </c>
      <c r="AT215" s="14">
        <v>0.25673596354011302</v>
      </c>
      <c r="AU215" s="14">
        <v>0.186960278909829</v>
      </c>
      <c r="AV215" s="14"/>
      <c r="AW215" s="14">
        <v>0.103542445223911</v>
      </c>
      <c r="AX215" s="14">
        <v>0.10036467351900399</v>
      </c>
      <c r="AY215" s="14">
        <v>7.5509678569247396E-2</v>
      </c>
      <c r="AZ215" s="14">
        <v>8.7917853676860502E-2</v>
      </c>
      <c r="BA215" s="14">
        <v>0.20197368408810501</v>
      </c>
      <c r="BB215" s="14">
        <v>0.12582123476252799</v>
      </c>
      <c r="BC215" s="14">
        <v>9.5575774181237805E-2</v>
      </c>
      <c r="BD215" s="14">
        <v>0.13671268362865599</v>
      </c>
      <c r="BE215" s="14">
        <v>0.24109802807321301</v>
      </c>
      <c r="BF215" s="14">
        <v>0.18933869366184</v>
      </c>
      <c r="BG215" s="14"/>
      <c r="BH215" s="14">
        <v>0.15373938552519401</v>
      </c>
      <c r="BI215" s="14">
        <v>0.109544239505043</v>
      </c>
    </row>
    <row r="216" spans="2:61" x14ac:dyDescent="0.35">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row>
    <row r="217" spans="2:61" x14ac:dyDescent="0.35">
      <c r="B217" s="6" t="s">
        <v>163</v>
      </c>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row>
    <row r="218" spans="2:61" x14ac:dyDescent="0.35">
      <c r="B218" s="21" t="s">
        <v>81</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row>
    <row r="219" spans="2:61" x14ac:dyDescent="0.35">
      <c r="B219" t="s">
        <v>158</v>
      </c>
      <c r="C219" s="14">
        <v>7.1693109247217196E-2</v>
      </c>
      <c r="D219" s="14">
        <v>6.5738675716083494E-2</v>
      </c>
      <c r="E219" s="14">
        <v>7.7789166449937594E-2</v>
      </c>
      <c r="F219" s="14"/>
      <c r="G219" s="14">
        <v>6.1192855945997902E-2</v>
      </c>
      <c r="H219" s="14">
        <v>8.0713982617644994E-2</v>
      </c>
      <c r="I219" s="14">
        <v>4.1980290081966798E-2</v>
      </c>
      <c r="J219" s="14">
        <v>5.3212411504824197E-2</v>
      </c>
      <c r="K219" s="14">
        <v>6.5356513004642E-2</v>
      </c>
      <c r="L219" s="14">
        <v>0.120951718774229</v>
      </c>
      <c r="M219" s="14"/>
      <c r="N219" s="14">
        <v>7.8775424832283794E-2</v>
      </c>
      <c r="O219" s="14">
        <v>6.7701058692280505E-2</v>
      </c>
      <c r="P219" s="14"/>
      <c r="Q219" s="14">
        <v>6.2398120118464802E-2</v>
      </c>
      <c r="R219" s="14">
        <v>4.9901103016701899E-2</v>
      </c>
      <c r="S219" s="14">
        <v>0.15520734619443</v>
      </c>
      <c r="T219" s="14"/>
      <c r="U219" s="14">
        <v>8.2779592297171994E-2</v>
      </c>
      <c r="V219" s="14">
        <v>2.4061941233002999E-2</v>
      </c>
      <c r="W219" s="14"/>
      <c r="X219" s="14">
        <v>0.17974522710358701</v>
      </c>
      <c r="Y219" s="14">
        <v>5.6890105479629603E-2</v>
      </c>
      <c r="Z219" s="14">
        <v>5.2503619212097001E-2</v>
      </c>
      <c r="AA219" s="14"/>
      <c r="AB219" s="14">
        <v>7.9438758025999701E-2</v>
      </c>
      <c r="AC219" s="14">
        <v>7.1900813579555495E-2</v>
      </c>
      <c r="AD219" s="14">
        <v>6.2426706134327797E-2</v>
      </c>
      <c r="AE219" s="14"/>
      <c r="AF219" s="14">
        <v>0.13456253994700501</v>
      </c>
      <c r="AG219" s="14">
        <v>8.1132622256164397E-2</v>
      </c>
      <c r="AH219" s="14">
        <v>4.4756446925598201E-2</v>
      </c>
      <c r="AI219" s="14"/>
      <c r="AJ219" s="14">
        <v>7.0215744464498006E-2</v>
      </c>
      <c r="AK219" s="14">
        <v>7.7239146953744398E-2</v>
      </c>
      <c r="AL219" s="14"/>
      <c r="AM219" s="14">
        <v>5.1941706089607999E-2</v>
      </c>
      <c r="AN219" s="14">
        <v>0.11401758298762001</v>
      </c>
      <c r="AO219" s="14">
        <v>4.41948224903361E-2</v>
      </c>
      <c r="AP219" s="14">
        <v>7.9233371319743506E-2</v>
      </c>
      <c r="AQ219" s="14">
        <v>9.6551990463242199E-2</v>
      </c>
      <c r="AR219" s="14">
        <v>6.9875395766683501E-2</v>
      </c>
      <c r="AS219" s="14">
        <v>0.120575032660625</v>
      </c>
      <c r="AT219" s="14">
        <v>1.53578705523488E-2</v>
      </c>
      <c r="AU219" s="14">
        <v>4.4468152784521799E-2</v>
      </c>
      <c r="AV219" s="14"/>
      <c r="AW219" s="14">
        <v>6.3266873285011502E-2</v>
      </c>
      <c r="AX219" s="14">
        <v>0.130052142015222</v>
      </c>
      <c r="AY219" s="14">
        <v>5.7133821811666798E-2</v>
      </c>
      <c r="AZ219" s="14">
        <v>0.11327233486522099</v>
      </c>
      <c r="BA219" s="14">
        <v>6.6245606275405405E-2</v>
      </c>
      <c r="BB219" s="14">
        <v>6.65299958229503E-2</v>
      </c>
      <c r="BC219" s="14">
        <v>7.6983890135676095E-2</v>
      </c>
      <c r="BD219" s="14">
        <v>0</v>
      </c>
      <c r="BE219" s="14">
        <v>0</v>
      </c>
      <c r="BF219" s="14">
        <v>3.56226110082963E-2</v>
      </c>
      <c r="BG219" s="14"/>
      <c r="BH219" s="14">
        <v>8.5607345072804999E-2</v>
      </c>
      <c r="BI219" s="14">
        <v>6.3910654338125705E-2</v>
      </c>
    </row>
    <row r="220" spans="2:61" x14ac:dyDescent="0.35">
      <c r="B220" t="s">
        <v>159</v>
      </c>
      <c r="C220" s="14">
        <v>0.18093857611997</v>
      </c>
      <c r="D220" s="14">
        <v>0.1876129444546</v>
      </c>
      <c r="E220" s="14">
        <v>0.17563249182296101</v>
      </c>
      <c r="F220" s="14"/>
      <c r="G220" s="14">
        <v>0.23745605631116201</v>
      </c>
      <c r="H220" s="14">
        <v>0.129521341234584</v>
      </c>
      <c r="I220" s="14">
        <v>0.18379493782106399</v>
      </c>
      <c r="J220" s="14">
        <v>0.18223507628451699</v>
      </c>
      <c r="K220" s="14">
        <v>0.17739087470880699</v>
      </c>
      <c r="L220" s="14">
        <v>0.188514209461903</v>
      </c>
      <c r="M220" s="14"/>
      <c r="N220" s="14">
        <v>0.16330675858368901</v>
      </c>
      <c r="O220" s="14">
        <v>0.190877007433123</v>
      </c>
      <c r="P220" s="14"/>
      <c r="Q220" s="14">
        <v>0.20180696298390999</v>
      </c>
      <c r="R220" s="14">
        <v>0.186210920841584</v>
      </c>
      <c r="S220" s="14">
        <v>0.13443661757119801</v>
      </c>
      <c r="T220" s="14"/>
      <c r="U220" s="14">
        <v>0.189388951198557</v>
      </c>
      <c r="V220" s="14">
        <v>0.14463299270477301</v>
      </c>
      <c r="W220" s="14"/>
      <c r="X220" s="14">
        <v>0.21107753802674001</v>
      </c>
      <c r="Y220" s="14">
        <v>0.221242764262019</v>
      </c>
      <c r="Z220" s="14">
        <v>0.114412836819413</v>
      </c>
      <c r="AA220" s="14"/>
      <c r="AB220" s="14">
        <v>0.20305012110894799</v>
      </c>
      <c r="AC220" s="14">
        <v>0.19807927541373399</v>
      </c>
      <c r="AD220" s="14">
        <v>9.5591253059974707E-2</v>
      </c>
      <c r="AE220" s="14"/>
      <c r="AF220" s="14">
        <v>0.160792780154457</v>
      </c>
      <c r="AG220" s="14">
        <v>0.18946374954312301</v>
      </c>
      <c r="AH220" s="14">
        <v>0.17874409732810101</v>
      </c>
      <c r="AI220" s="14"/>
      <c r="AJ220" s="14">
        <v>0.19217908318024199</v>
      </c>
      <c r="AK220" s="14">
        <v>0.172931577584125</v>
      </c>
      <c r="AL220" s="14"/>
      <c r="AM220" s="14">
        <v>0.26796681380870702</v>
      </c>
      <c r="AN220" s="14">
        <v>0.15744963848413901</v>
      </c>
      <c r="AO220" s="14">
        <v>0.18440108694127599</v>
      </c>
      <c r="AP220" s="14">
        <v>0.28271634236967902</v>
      </c>
      <c r="AQ220" s="14">
        <v>0.202270158937955</v>
      </c>
      <c r="AR220" s="14">
        <v>0.12937256842085901</v>
      </c>
      <c r="AS220" s="14">
        <v>0.100949194644175</v>
      </c>
      <c r="AT220" s="14">
        <v>0.13869087430334101</v>
      </c>
      <c r="AU220" s="14">
        <v>0.18314791242240899</v>
      </c>
      <c r="AV220" s="14"/>
      <c r="AW220" s="14">
        <v>0.26399823258536298</v>
      </c>
      <c r="AX220" s="14">
        <v>0.14788804940484099</v>
      </c>
      <c r="AY220" s="14">
        <v>0.19900528475985901</v>
      </c>
      <c r="AZ220" s="14">
        <v>0.262330942540555</v>
      </c>
      <c r="BA220" s="14">
        <v>0.16866115428283501</v>
      </c>
      <c r="BB220" s="14">
        <v>0.14103613285699801</v>
      </c>
      <c r="BC220" s="14">
        <v>0.23474961284068499</v>
      </c>
      <c r="BD220" s="14">
        <v>0.182110715553957</v>
      </c>
      <c r="BE220" s="14">
        <v>7.1241386363222206E-2</v>
      </c>
      <c r="BF220" s="14">
        <v>6.8978502368319497E-2</v>
      </c>
      <c r="BG220" s="14"/>
      <c r="BH220" s="14">
        <v>0.18726184918254199</v>
      </c>
      <c r="BI220" s="14">
        <v>0.18953373283237801</v>
      </c>
    </row>
    <row r="221" spans="2:61" x14ac:dyDescent="0.35">
      <c r="B221" t="s">
        <v>160</v>
      </c>
      <c r="C221" s="14">
        <v>0.20521854459886199</v>
      </c>
      <c r="D221" s="14">
        <v>0.18532125962053</v>
      </c>
      <c r="E221" s="14">
        <v>0.22538833419453799</v>
      </c>
      <c r="F221" s="14"/>
      <c r="G221" s="14">
        <v>0.204906110584434</v>
      </c>
      <c r="H221" s="14">
        <v>0.12212004998017401</v>
      </c>
      <c r="I221" s="14">
        <v>0.127588816850946</v>
      </c>
      <c r="J221" s="14">
        <v>0.21417832892917199</v>
      </c>
      <c r="K221" s="14">
        <v>0.248039339963876</v>
      </c>
      <c r="L221" s="14">
        <v>0.30782193761589</v>
      </c>
      <c r="M221" s="14"/>
      <c r="N221" s="14">
        <v>0.208712373159367</v>
      </c>
      <c r="O221" s="14">
        <v>0.203249197133857</v>
      </c>
      <c r="P221" s="14"/>
      <c r="Q221" s="14">
        <v>0.16261265060786201</v>
      </c>
      <c r="R221" s="14">
        <v>0.227919764722045</v>
      </c>
      <c r="S221" s="14">
        <v>0.18009632703200901</v>
      </c>
      <c r="T221" s="14"/>
      <c r="U221" s="14">
        <v>0.18341655980822699</v>
      </c>
      <c r="V221" s="14">
        <v>0.29888702322521099</v>
      </c>
      <c r="W221" s="14"/>
      <c r="X221" s="14">
        <v>0.25799895765998498</v>
      </c>
      <c r="Y221" s="14">
        <v>0.22008211866180499</v>
      </c>
      <c r="Z221" s="14">
        <v>0.13833551155916499</v>
      </c>
      <c r="AA221" s="14"/>
      <c r="AB221" s="14">
        <v>0.21751738842191401</v>
      </c>
      <c r="AC221" s="14">
        <v>0.20120823329496801</v>
      </c>
      <c r="AD221" s="14">
        <v>0.170841816634898</v>
      </c>
      <c r="AE221" s="14"/>
      <c r="AF221" s="14">
        <v>0.22339973739144101</v>
      </c>
      <c r="AG221" s="14">
        <v>0.232765359474916</v>
      </c>
      <c r="AH221" s="14">
        <v>0.123511817145219</v>
      </c>
      <c r="AI221" s="14"/>
      <c r="AJ221" s="14">
        <v>0.217655954091382</v>
      </c>
      <c r="AK221" s="14">
        <v>0.196290756334212</v>
      </c>
      <c r="AL221" s="14"/>
      <c r="AM221" s="14">
        <v>0.18018883052207299</v>
      </c>
      <c r="AN221" s="14">
        <v>0.26878899795387001</v>
      </c>
      <c r="AO221" s="14">
        <v>0.21284868693491099</v>
      </c>
      <c r="AP221" s="14">
        <v>0.14436026565875201</v>
      </c>
      <c r="AQ221" s="14">
        <v>0.19716051074730701</v>
      </c>
      <c r="AR221" s="14">
        <v>0.174762965187167</v>
      </c>
      <c r="AS221" s="14">
        <v>0.177228637846228</v>
      </c>
      <c r="AT221" s="14">
        <v>0.43555921377329099</v>
      </c>
      <c r="AU221" s="14">
        <v>0.17085560185784399</v>
      </c>
      <c r="AV221" s="14"/>
      <c r="AW221" s="14">
        <v>0.145544177487963</v>
      </c>
      <c r="AX221" s="14">
        <v>0.28377631265577102</v>
      </c>
      <c r="AY221" s="14">
        <v>0.222906315226263</v>
      </c>
      <c r="AZ221" s="14">
        <v>0.11300948004295901</v>
      </c>
      <c r="BA221" s="14">
        <v>0.20902905545481901</v>
      </c>
      <c r="BB221" s="14">
        <v>0.169236221149415</v>
      </c>
      <c r="BC221" s="14">
        <v>0.20852575505753701</v>
      </c>
      <c r="BD221" s="14">
        <v>0.232948776841435</v>
      </c>
      <c r="BE221" s="14">
        <v>0.34015600766958598</v>
      </c>
      <c r="BF221" s="14">
        <v>0.195352549628378</v>
      </c>
      <c r="BG221" s="14"/>
      <c r="BH221" s="14">
        <v>0.16098687650162499</v>
      </c>
      <c r="BI221" s="14">
        <v>0.23467492973955001</v>
      </c>
    </row>
    <row r="222" spans="2:61" x14ac:dyDescent="0.35">
      <c r="B222" t="s">
        <v>161</v>
      </c>
      <c r="C222" s="14">
        <v>0.35868447493961297</v>
      </c>
      <c r="D222" s="14">
        <v>0.36953137909578399</v>
      </c>
      <c r="E222" s="14">
        <v>0.34691703834311299</v>
      </c>
      <c r="F222" s="14"/>
      <c r="G222" s="14">
        <v>0.35276711966066698</v>
      </c>
      <c r="H222" s="14">
        <v>0.46139940563196302</v>
      </c>
      <c r="I222" s="14">
        <v>0.37692966281154799</v>
      </c>
      <c r="J222" s="14">
        <v>0.35238711741040601</v>
      </c>
      <c r="K222" s="14">
        <v>0.333274955357726</v>
      </c>
      <c r="L222" s="14">
        <v>0.28694590639497602</v>
      </c>
      <c r="M222" s="14"/>
      <c r="N222" s="14">
        <v>0.38567153846615498</v>
      </c>
      <c r="O222" s="14">
        <v>0.34347282267232299</v>
      </c>
      <c r="P222" s="14"/>
      <c r="Q222" s="14">
        <v>0.40214197815778202</v>
      </c>
      <c r="R222" s="14">
        <v>0.35722426104827898</v>
      </c>
      <c r="S222" s="14">
        <v>0.31757624805030199</v>
      </c>
      <c r="T222" s="14"/>
      <c r="U222" s="14">
        <v>0.36348209442951002</v>
      </c>
      <c r="V222" s="14">
        <v>0.33807232779052399</v>
      </c>
      <c r="W222" s="14"/>
      <c r="X222" s="14">
        <v>0.249068667129621</v>
      </c>
      <c r="Y222" s="14">
        <v>0.37227733092169601</v>
      </c>
      <c r="Z222" s="14">
        <v>0.40901804235259698</v>
      </c>
      <c r="AA222" s="14"/>
      <c r="AB222" s="14">
        <v>0.357465830785125</v>
      </c>
      <c r="AC222" s="14">
        <v>0.36658470180091801</v>
      </c>
      <c r="AD222" s="14">
        <v>0.36867210758456098</v>
      </c>
      <c r="AE222" s="14"/>
      <c r="AF222" s="14">
        <v>0.32282834328860699</v>
      </c>
      <c r="AG222" s="14">
        <v>0.32802257861128498</v>
      </c>
      <c r="AH222" s="14">
        <v>0.42170516860604601</v>
      </c>
      <c r="AI222" s="14"/>
      <c r="AJ222" s="14">
        <v>0.37459936912703701</v>
      </c>
      <c r="AK222" s="14">
        <v>0.34994358472492698</v>
      </c>
      <c r="AL222" s="14"/>
      <c r="AM222" s="14">
        <v>0.36197732637949398</v>
      </c>
      <c r="AN222" s="14">
        <v>0.30672496290821599</v>
      </c>
      <c r="AO222" s="14">
        <v>0.43475019196574699</v>
      </c>
      <c r="AP222" s="14">
        <v>0.34474169001781502</v>
      </c>
      <c r="AQ222" s="14">
        <v>0.340787937587537</v>
      </c>
      <c r="AR222" s="14">
        <v>0.42150731127355301</v>
      </c>
      <c r="AS222" s="14">
        <v>0.39903255088470002</v>
      </c>
      <c r="AT222" s="14">
        <v>0.229833938195073</v>
      </c>
      <c r="AU222" s="14">
        <v>0.33730093414406198</v>
      </c>
      <c r="AV222" s="14"/>
      <c r="AW222" s="14">
        <v>0.391771581266879</v>
      </c>
      <c r="AX222" s="14">
        <v>0.30409527981943701</v>
      </c>
      <c r="AY222" s="14">
        <v>0.408774067771493</v>
      </c>
      <c r="AZ222" s="14">
        <v>0.34380729795027298</v>
      </c>
      <c r="BA222" s="14">
        <v>0.36515757009625599</v>
      </c>
      <c r="BB222" s="14">
        <v>0.40117706898093303</v>
      </c>
      <c r="BC222" s="14">
        <v>0.31499953836398498</v>
      </c>
      <c r="BD222" s="14">
        <v>0.39189003134204597</v>
      </c>
      <c r="BE222" s="14">
        <v>0.452701255484043</v>
      </c>
      <c r="BF222" s="14">
        <v>0.28083306728831298</v>
      </c>
      <c r="BG222" s="14"/>
      <c r="BH222" s="14">
        <v>0.36708859966803797</v>
      </c>
      <c r="BI222" s="14">
        <v>0.35399355015920297</v>
      </c>
    </row>
    <row r="223" spans="2:61" x14ac:dyDescent="0.35">
      <c r="B223" t="s">
        <v>104</v>
      </c>
      <c r="C223" s="14">
        <v>0.18346529509433801</v>
      </c>
      <c r="D223" s="14">
        <v>0.19179574111300199</v>
      </c>
      <c r="E223" s="14">
        <v>0.17427296918945001</v>
      </c>
      <c r="F223" s="14"/>
      <c r="G223" s="14">
        <v>0.14367785749773901</v>
      </c>
      <c r="H223" s="14">
        <v>0.20624522053563399</v>
      </c>
      <c r="I223" s="14">
        <v>0.26970629243447602</v>
      </c>
      <c r="J223" s="14">
        <v>0.19798706587108</v>
      </c>
      <c r="K223" s="14">
        <v>0.17593831696494999</v>
      </c>
      <c r="L223" s="14">
        <v>9.5766227753002101E-2</v>
      </c>
      <c r="M223" s="14"/>
      <c r="N223" s="14">
        <v>0.163533904958506</v>
      </c>
      <c r="O223" s="14">
        <v>0.194699914068417</v>
      </c>
      <c r="P223" s="14"/>
      <c r="Q223" s="14">
        <v>0.17104028813198099</v>
      </c>
      <c r="R223" s="14">
        <v>0.17874395037139101</v>
      </c>
      <c r="S223" s="14">
        <v>0.21268346115205999</v>
      </c>
      <c r="T223" s="14"/>
      <c r="U223" s="14">
        <v>0.18093280226653399</v>
      </c>
      <c r="V223" s="14">
        <v>0.19434571504648901</v>
      </c>
      <c r="W223" s="14"/>
      <c r="X223" s="14">
        <v>0.102109610080066</v>
      </c>
      <c r="Y223" s="14">
        <v>0.129507680674849</v>
      </c>
      <c r="Z223" s="14">
        <v>0.285729990056728</v>
      </c>
      <c r="AA223" s="14"/>
      <c r="AB223" s="14">
        <v>0.14252790165801399</v>
      </c>
      <c r="AC223" s="14">
        <v>0.16222697591082499</v>
      </c>
      <c r="AD223" s="14">
        <v>0.30246811658623801</v>
      </c>
      <c r="AE223" s="14"/>
      <c r="AF223" s="14">
        <v>0.15841659921849</v>
      </c>
      <c r="AG223" s="14">
        <v>0.168615690114511</v>
      </c>
      <c r="AH223" s="14">
        <v>0.23128246999503499</v>
      </c>
      <c r="AI223" s="14"/>
      <c r="AJ223" s="14">
        <v>0.14534984913684099</v>
      </c>
      <c r="AK223" s="14">
        <v>0.20359493440299201</v>
      </c>
      <c r="AL223" s="14"/>
      <c r="AM223" s="14">
        <v>0.13792532320011899</v>
      </c>
      <c r="AN223" s="14">
        <v>0.15301881766615599</v>
      </c>
      <c r="AO223" s="14">
        <v>0.12380521166772999</v>
      </c>
      <c r="AP223" s="14">
        <v>0.148948330634012</v>
      </c>
      <c r="AQ223" s="14">
        <v>0.16322940226395799</v>
      </c>
      <c r="AR223" s="14">
        <v>0.20448175935173801</v>
      </c>
      <c r="AS223" s="14">
        <v>0.202214583964272</v>
      </c>
      <c r="AT223" s="14">
        <v>0.18055810317594601</v>
      </c>
      <c r="AU223" s="14">
        <v>0.26422739879116303</v>
      </c>
      <c r="AV223" s="14"/>
      <c r="AW223" s="14">
        <v>0.13541913537478401</v>
      </c>
      <c r="AX223" s="14">
        <v>0.134188216104728</v>
      </c>
      <c r="AY223" s="14">
        <v>0.112180510430719</v>
      </c>
      <c r="AZ223" s="14">
        <v>0.16757994460099199</v>
      </c>
      <c r="BA223" s="14">
        <v>0.190906613890684</v>
      </c>
      <c r="BB223" s="14">
        <v>0.222020581189703</v>
      </c>
      <c r="BC223" s="14">
        <v>0.164741203602117</v>
      </c>
      <c r="BD223" s="14">
        <v>0.193050476262563</v>
      </c>
      <c r="BE223" s="14">
        <v>0.135901350483149</v>
      </c>
      <c r="BF223" s="14">
        <v>0.41921326970669298</v>
      </c>
      <c r="BG223" s="14"/>
      <c r="BH223" s="14">
        <v>0.199055329574991</v>
      </c>
      <c r="BI223" s="14">
        <v>0.157887132930743</v>
      </c>
    </row>
    <row r="224" spans="2:61" x14ac:dyDescent="0.35">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row>
    <row r="225" spans="2:61" x14ac:dyDescent="0.35">
      <c r="B225" s="6" t="s">
        <v>164</v>
      </c>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row>
    <row r="226" spans="2:61" x14ac:dyDescent="0.35">
      <c r="B226" s="21" t="s">
        <v>81</v>
      </c>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row>
    <row r="227" spans="2:61" x14ac:dyDescent="0.35">
      <c r="B227" t="s">
        <v>158</v>
      </c>
      <c r="C227" s="14">
        <v>1.75403003679705E-2</v>
      </c>
      <c r="D227" s="14">
        <v>2.4724312076642701E-2</v>
      </c>
      <c r="E227" s="14">
        <v>1.07934151736959E-2</v>
      </c>
      <c r="F227" s="14"/>
      <c r="G227" s="14">
        <v>2.2200253081214399E-2</v>
      </c>
      <c r="H227" s="14">
        <v>2.8702538884889599E-2</v>
      </c>
      <c r="I227" s="14">
        <v>2.1177547970930698E-2</v>
      </c>
      <c r="J227" s="14">
        <v>1.9310593452899299E-2</v>
      </c>
      <c r="K227" s="14">
        <v>1.8724729424190401E-2</v>
      </c>
      <c r="L227" s="14">
        <v>0</v>
      </c>
      <c r="M227" s="14"/>
      <c r="N227" s="14">
        <v>2.7139780599799001E-2</v>
      </c>
      <c r="O227" s="14">
        <v>1.2129413218663501E-2</v>
      </c>
      <c r="P227" s="14"/>
      <c r="Q227" s="14">
        <v>2.3492057960978901E-2</v>
      </c>
      <c r="R227" s="14">
        <v>1.1826696293404699E-2</v>
      </c>
      <c r="S227" s="14">
        <v>2.5235359472656899E-2</v>
      </c>
      <c r="T227" s="14"/>
      <c r="U227" s="14">
        <v>1.9334909227354001E-2</v>
      </c>
      <c r="V227" s="14">
        <v>9.8300720010551408E-3</v>
      </c>
      <c r="W227" s="14"/>
      <c r="X227" s="14">
        <v>2.2080039013176199E-2</v>
      </c>
      <c r="Y227" s="14">
        <v>2.0050120797723898E-2</v>
      </c>
      <c r="Z227" s="14">
        <v>1.4819411308409801E-2</v>
      </c>
      <c r="AA227" s="14"/>
      <c r="AB227" s="14">
        <v>2.35365367502311E-2</v>
      </c>
      <c r="AC227" s="14">
        <v>1.29904846930882E-2</v>
      </c>
      <c r="AD227" s="14">
        <v>2.4570127431483599E-2</v>
      </c>
      <c r="AE227" s="14"/>
      <c r="AF227" s="14">
        <v>2.9508370267586299E-2</v>
      </c>
      <c r="AG227" s="14">
        <v>1.1428960742132401E-2</v>
      </c>
      <c r="AH227" s="14">
        <v>2.7931266441792401E-2</v>
      </c>
      <c r="AI227" s="14"/>
      <c r="AJ227" s="14">
        <v>2.9342344045447999E-2</v>
      </c>
      <c r="AK227" s="14">
        <v>1.1425657394052401E-2</v>
      </c>
      <c r="AL227" s="14"/>
      <c r="AM227" s="14">
        <v>9.8805940906007209E-3</v>
      </c>
      <c r="AN227" s="14">
        <v>6.2670771418041797E-3</v>
      </c>
      <c r="AO227" s="14">
        <v>0</v>
      </c>
      <c r="AP227" s="14">
        <v>4.2777784558286902E-2</v>
      </c>
      <c r="AQ227" s="14">
        <v>6.1130369581633301E-2</v>
      </c>
      <c r="AR227" s="14">
        <v>2.1528304017864801E-2</v>
      </c>
      <c r="AS227" s="14">
        <v>4.5486690580003097E-2</v>
      </c>
      <c r="AT227" s="14">
        <v>2.9049883650240301E-2</v>
      </c>
      <c r="AU227" s="14">
        <v>0</v>
      </c>
      <c r="AV227" s="14"/>
      <c r="AW227" s="14">
        <v>1.94378436249651E-2</v>
      </c>
      <c r="AX227" s="14">
        <v>1.17391348940604E-2</v>
      </c>
      <c r="AY227" s="14">
        <v>0</v>
      </c>
      <c r="AZ227" s="14">
        <v>7.6104603307357403E-3</v>
      </c>
      <c r="BA227" s="14">
        <v>3.36860451433941E-2</v>
      </c>
      <c r="BB227" s="14">
        <v>2.0175759791382499E-2</v>
      </c>
      <c r="BC227" s="14">
        <v>6.7181580364497895E-2</v>
      </c>
      <c r="BD227" s="14">
        <v>4.3299356379935199E-2</v>
      </c>
      <c r="BE227" s="14">
        <v>0</v>
      </c>
      <c r="BF227" s="14">
        <v>1.3673607917344901E-2</v>
      </c>
      <c r="BG227" s="14"/>
      <c r="BH227" s="14">
        <v>1.05151244499376E-2</v>
      </c>
      <c r="BI227" s="14">
        <v>2.8321665639814801E-2</v>
      </c>
    </row>
    <row r="228" spans="2:61" x14ac:dyDescent="0.35">
      <c r="B228" t="s">
        <v>159</v>
      </c>
      <c r="C228" s="14">
        <v>5.4352109755328497E-2</v>
      </c>
      <c r="D228" s="14">
        <v>5.1604202984144601E-2</v>
      </c>
      <c r="E228" s="14">
        <v>5.7289655372461702E-2</v>
      </c>
      <c r="F228" s="14"/>
      <c r="G228" s="14">
        <v>7.9126106033322804E-2</v>
      </c>
      <c r="H228" s="14">
        <v>8.8870187620377697E-2</v>
      </c>
      <c r="I228" s="14">
        <v>7.6501067569682696E-2</v>
      </c>
      <c r="J228" s="14">
        <v>2.2263719071055999E-2</v>
      </c>
      <c r="K228" s="14">
        <v>1.3028576751866999E-2</v>
      </c>
      <c r="L228" s="14">
        <v>5.0707555904544101E-2</v>
      </c>
      <c r="M228" s="14"/>
      <c r="N228" s="14">
        <v>5.96413469976163E-2</v>
      </c>
      <c r="O228" s="14">
        <v>5.13707539805607E-2</v>
      </c>
      <c r="P228" s="14"/>
      <c r="Q228" s="14">
        <v>6.8966723079626396E-2</v>
      </c>
      <c r="R228" s="14">
        <v>4.0498380239221698E-2</v>
      </c>
      <c r="S228" s="14">
        <v>8.2053536262028604E-2</v>
      </c>
      <c r="T228" s="14"/>
      <c r="U228" s="14">
        <v>6.0888388610604902E-2</v>
      </c>
      <c r="V228" s="14">
        <v>2.6270111619346701E-2</v>
      </c>
      <c r="W228" s="14"/>
      <c r="X228" s="14">
        <v>6.9718360172658894E-2</v>
      </c>
      <c r="Y228" s="14">
        <v>6.1639111623398801E-2</v>
      </c>
      <c r="Z228" s="14">
        <v>4.4129015345802401E-2</v>
      </c>
      <c r="AA228" s="14"/>
      <c r="AB228" s="14">
        <v>5.2257925873692698E-2</v>
      </c>
      <c r="AC228" s="14">
        <v>5.8244518327261803E-2</v>
      </c>
      <c r="AD228" s="14">
        <v>5.2721335199813001E-2</v>
      </c>
      <c r="AE228" s="14"/>
      <c r="AF228" s="14">
        <v>5.1134786713419603E-2</v>
      </c>
      <c r="AG228" s="14">
        <v>5.8734677615704702E-2</v>
      </c>
      <c r="AH228" s="14">
        <v>5.1894702068224399E-2</v>
      </c>
      <c r="AI228" s="14"/>
      <c r="AJ228" s="14">
        <v>5.8843318813435803E-2</v>
      </c>
      <c r="AK228" s="14">
        <v>4.54596724628702E-2</v>
      </c>
      <c r="AL228" s="14"/>
      <c r="AM228" s="14">
        <v>8.2245164561148804E-2</v>
      </c>
      <c r="AN228" s="14">
        <v>7.4330228089622197E-2</v>
      </c>
      <c r="AO228" s="14">
        <v>8.3023987062902094E-2</v>
      </c>
      <c r="AP228" s="14">
        <v>3.74015697406999E-2</v>
      </c>
      <c r="AQ228" s="14">
        <v>4.67364178712164E-2</v>
      </c>
      <c r="AR228" s="14">
        <v>3.6064149841930002E-2</v>
      </c>
      <c r="AS228" s="14">
        <v>7.9230965851856294E-2</v>
      </c>
      <c r="AT228" s="14">
        <v>0</v>
      </c>
      <c r="AU228" s="14">
        <v>5.1571880917628897E-2</v>
      </c>
      <c r="AV228" s="14"/>
      <c r="AW228" s="14">
        <v>0.10596414480907899</v>
      </c>
      <c r="AX228" s="14">
        <v>6.1604027097039403E-2</v>
      </c>
      <c r="AY228" s="14">
        <v>7.0811529385421998E-2</v>
      </c>
      <c r="AZ228" s="14">
        <v>4.0971819005134698E-2</v>
      </c>
      <c r="BA228" s="14">
        <v>6.6585112434611599E-2</v>
      </c>
      <c r="BB228" s="14">
        <v>4.5699844956355103E-2</v>
      </c>
      <c r="BC228" s="14">
        <v>6.8653834926364607E-2</v>
      </c>
      <c r="BD228" s="14">
        <v>4.39134102525758E-2</v>
      </c>
      <c r="BE228" s="14">
        <v>3.1094509682782601E-2</v>
      </c>
      <c r="BF228" s="14">
        <v>2.2961969180000399E-2</v>
      </c>
      <c r="BG228" s="14"/>
      <c r="BH228" s="14">
        <v>7.2673115556394205E-2</v>
      </c>
      <c r="BI228" s="14">
        <v>3.6126732496410997E-2</v>
      </c>
    </row>
    <row r="229" spans="2:61" x14ac:dyDescent="0.35">
      <c r="B229" t="s">
        <v>160</v>
      </c>
      <c r="C229" s="14">
        <v>9.2073832956527005E-2</v>
      </c>
      <c r="D229" s="14">
        <v>0.116975527228488</v>
      </c>
      <c r="E229" s="14">
        <v>6.8870102825201202E-2</v>
      </c>
      <c r="F229" s="14"/>
      <c r="G229" s="14">
        <v>0.110555078810201</v>
      </c>
      <c r="H229" s="14">
        <v>0.117123979373433</v>
      </c>
      <c r="I229" s="14">
        <v>9.1986127448392394E-2</v>
      </c>
      <c r="J229" s="14">
        <v>0.103003739189273</v>
      </c>
      <c r="K229" s="14">
        <v>9.7855040335125307E-2</v>
      </c>
      <c r="L229" s="14">
        <v>4.76634320034185E-2</v>
      </c>
      <c r="M229" s="14"/>
      <c r="N229" s="14">
        <v>0.101561097779618</v>
      </c>
      <c r="O229" s="14">
        <v>8.6726197660281695E-2</v>
      </c>
      <c r="P229" s="14"/>
      <c r="Q229" s="14">
        <v>8.35011319034933E-2</v>
      </c>
      <c r="R229" s="14">
        <v>9.9363977179174501E-2</v>
      </c>
      <c r="S229" s="14">
        <v>5.0799756670110198E-2</v>
      </c>
      <c r="T229" s="14"/>
      <c r="U229" s="14">
        <v>8.2349087773849097E-2</v>
      </c>
      <c r="V229" s="14">
        <v>0.13385452838576301</v>
      </c>
      <c r="W229" s="14"/>
      <c r="X229" s="14">
        <v>0.107025723914399</v>
      </c>
      <c r="Y229" s="14">
        <v>0.113412139801674</v>
      </c>
      <c r="Z229" s="14">
        <v>3.8719144305526601E-2</v>
      </c>
      <c r="AA229" s="14"/>
      <c r="AB229" s="14">
        <v>0.10164656459451001</v>
      </c>
      <c r="AC229" s="14">
        <v>9.2509947821612898E-2</v>
      </c>
      <c r="AD229" s="14">
        <v>5.78432464409398E-2</v>
      </c>
      <c r="AE229" s="14"/>
      <c r="AF229" s="14">
        <v>8.4744558219225996E-2</v>
      </c>
      <c r="AG229" s="14">
        <v>0.106928162528815</v>
      </c>
      <c r="AH229" s="14">
        <v>4.1981605062134601E-2</v>
      </c>
      <c r="AI229" s="14"/>
      <c r="AJ229" s="14">
        <v>0.10126737678976699</v>
      </c>
      <c r="AK229" s="14">
        <v>7.7329977034173006E-2</v>
      </c>
      <c r="AL229" s="14"/>
      <c r="AM229" s="14">
        <v>6.3611604007657696E-2</v>
      </c>
      <c r="AN229" s="14">
        <v>0.109664785904901</v>
      </c>
      <c r="AO229" s="14">
        <v>0.223177820158416</v>
      </c>
      <c r="AP229" s="14">
        <v>5.8505898708001797E-2</v>
      </c>
      <c r="AQ229" s="14">
        <v>0.15823607016836799</v>
      </c>
      <c r="AR229" s="14">
        <v>7.5882936014231905E-2</v>
      </c>
      <c r="AS229" s="14">
        <v>0.101848496707535</v>
      </c>
      <c r="AT229" s="14">
        <v>8.5969104017135006E-2</v>
      </c>
      <c r="AU229" s="14">
        <v>8.5946879344063795E-2</v>
      </c>
      <c r="AV229" s="14"/>
      <c r="AW229" s="14">
        <v>6.6946484053928904E-2</v>
      </c>
      <c r="AX229" s="14">
        <v>9.3147630654878993E-2</v>
      </c>
      <c r="AY229" s="14">
        <v>0.22256375360633701</v>
      </c>
      <c r="AZ229" s="14">
        <v>6.2819111229960506E-2</v>
      </c>
      <c r="BA229" s="14">
        <v>0.13628648790949899</v>
      </c>
      <c r="BB229" s="14">
        <v>7.6194890913704003E-2</v>
      </c>
      <c r="BC229" s="14">
        <v>6.9141850485464507E-2</v>
      </c>
      <c r="BD229" s="14">
        <v>0.12813844342095501</v>
      </c>
      <c r="BE229" s="14">
        <v>0.24383437174915301</v>
      </c>
      <c r="BF229" s="14">
        <v>6.9030207251237694E-2</v>
      </c>
      <c r="BG229" s="14"/>
      <c r="BH229" s="14">
        <v>7.9147157851710698E-2</v>
      </c>
      <c r="BI229" s="14">
        <v>9.8938856222845498E-2</v>
      </c>
    </row>
    <row r="230" spans="2:61" x14ac:dyDescent="0.35">
      <c r="B230" t="s">
        <v>161</v>
      </c>
      <c r="C230" s="14">
        <v>0.39865214346953198</v>
      </c>
      <c r="D230" s="14">
        <v>0.43907911673885802</v>
      </c>
      <c r="E230" s="14">
        <v>0.358916006856076</v>
      </c>
      <c r="F230" s="14"/>
      <c r="G230" s="14">
        <v>0.513307452648749</v>
      </c>
      <c r="H230" s="14">
        <v>0.34240457818210901</v>
      </c>
      <c r="I230" s="14">
        <v>0.39081290306205002</v>
      </c>
      <c r="J230" s="14">
        <v>0.39533590209432101</v>
      </c>
      <c r="K230" s="14">
        <v>0.41857535642599902</v>
      </c>
      <c r="L230" s="14">
        <v>0.374583016515175</v>
      </c>
      <c r="M230" s="14"/>
      <c r="N230" s="14">
        <v>0.416576147479502</v>
      </c>
      <c r="O230" s="14">
        <v>0.38854901698565097</v>
      </c>
      <c r="P230" s="14"/>
      <c r="Q230" s="14">
        <v>0.43736777449549602</v>
      </c>
      <c r="R230" s="14">
        <v>0.41821134362189999</v>
      </c>
      <c r="S230" s="14">
        <v>0.28804252599970598</v>
      </c>
      <c r="T230" s="14"/>
      <c r="U230" s="14">
        <v>0.38752543111810001</v>
      </c>
      <c r="V230" s="14">
        <v>0.44645614975978898</v>
      </c>
      <c r="W230" s="14"/>
      <c r="X230" s="14">
        <v>0.41095059152953001</v>
      </c>
      <c r="Y230" s="14">
        <v>0.46873418775861297</v>
      </c>
      <c r="Z230" s="14">
        <v>0.29968706498424902</v>
      </c>
      <c r="AA230" s="14"/>
      <c r="AB230" s="14">
        <v>0.41301012948722399</v>
      </c>
      <c r="AC230" s="14">
        <v>0.430931122824948</v>
      </c>
      <c r="AD230" s="14">
        <v>0.27484657471664498</v>
      </c>
      <c r="AE230" s="14"/>
      <c r="AF230" s="14">
        <v>0.39323169045522499</v>
      </c>
      <c r="AG230" s="14">
        <v>0.40718937776729203</v>
      </c>
      <c r="AH230" s="14">
        <v>0.36848696037171702</v>
      </c>
      <c r="AI230" s="14"/>
      <c r="AJ230" s="14">
        <v>0.44595556321267998</v>
      </c>
      <c r="AK230" s="14">
        <v>0.372578832935064</v>
      </c>
      <c r="AL230" s="14"/>
      <c r="AM230" s="14">
        <v>0.44806319193553001</v>
      </c>
      <c r="AN230" s="14">
        <v>0.39363047144546398</v>
      </c>
      <c r="AO230" s="14">
        <v>0.43163040850614698</v>
      </c>
      <c r="AP230" s="14">
        <v>0.41648664771424998</v>
      </c>
      <c r="AQ230" s="14">
        <v>0.51048841070340001</v>
      </c>
      <c r="AR230" s="14">
        <v>0.35126566075357502</v>
      </c>
      <c r="AS230" s="14">
        <v>0.50667184497553897</v>
      </c>
      <c r="AT230" s="14">
        <v>0.39977605421978601</v>
      </c>
      <c r="AU230" s="14">
        <v>0.36174342407236998</v>
      </c>
      <c r="AV230" s="14"/>
      <c r="AW230" s="14">
        <v>0.43224782321029398</v>
      </c>
      <c r="AX230" s="14">
        <v>0.43991871161961399</v>
      </c>
      <c r="AY230" s="14">
        <v>0.45230177390995502</v>
      </c>
      <c r="AZ230" s="14">
        <v>0.41903859724342002</v>
      </c>
      <c r="BA230" s="14">
        <v>0.52926083220243103</v>
      </c>
      <c r="BB230" s="14">
        <v>0.364374227832028</v>
      </c>
      <c r="BC230" s="14">
        <v>0.41700001415863502</v>
      </c>
      <c r="BD230" s="14">
        <v>0.35670232056578799</v>
      </c>
      <c r="BE230" s="14">
        <v>0.475414711079097</v>
      </c>
      <c r="BF230" s="14">
        <v>0.18836170433136701</v>
      </c>
      <c r="BG230" s="14"/>
      <c r="BH230" s="14">
        <v>0.36783232801125398</v>
      </c>
      <c r="BI230" s="14">
        <v>0.44439383733727</v>
      </c>
    </row>
    <row r="231" spans="2:61" x14ac:dyDescent="0.35">
      <c r="B231" t="s">
        <v>104</v>
      </c>
      <c r="C231" s="14">
        <v>0.43738161345064203</v>
      </c>
      <c r="D231" s="14">
        <v>0.36761684097186698</v>
      </c>
      <c r="E231" s="14">
        <v>0.50413081977256502</v>
      </c>
      <c r="F231" s="14"/>
      <c r="G231" s="14">
        <v>0.27481110942651199</v>
      </c>
      <c r="H231" s="14">
        <v>0.42289871593919098</v>
      </c>
      <c r="I231" s="14">
        <v>0.41952235394894399</v>
      </c>
      <c r="J231" s="14">
        <v>0.46008604619245103</v>
      </c>
      <c r="K231" s="14">
        <v>0.45181629706281801</v>
      </c>
      <c r="L231" s="14">
        <v>0.52704599557686205</v>
      </c>
      <c r="M231" s="14"/>
      <c r="N231" s="14">
        <v>0.39508162714346501</v>
      </c>
      <c r="O231" s="14">
        <v>0.461224618154843</v>
      </c>
      <c r="P231" s="14"/>
      <c r="Q231" s="14">
        <v>0.38667231256040502</v>
      </c>
      <c r="R231" s="14">
        <v>0.43009960266629899</v>
      </c>
      <c r="S231" s="14">
        <v>0.55386882159549899</v>
      </c>
      <c r="T231" s="14"/>
      <c r="U231" s="14">
        <v>0.44990218327009202</v>
      </c>
      <c r="V231" s="14">
        <v>0.383589138234046</v>
      </c>
      <c r="W231" s="14"/>
      <c r="X231" s="14">
        <v>0.39022528537023599</v>
      </c>
      <c r="Y231" s="14">
        <v>0.33616444001859103</v>
      </c>
      <c r="Z231" s="14">
        <v>0.60264536405601299</v>
      </c>
      <c r="AA231" s="14"/>
      <c r="AB231" s="14">
        <v>0.40954884329434199</v>
      </c>
      <c r="AC231" s="14">
        <v>0.405323926333089</v>
      </c>
      <c r="AD231" s="14">
        <v>0.59001871621111901</v>
      </c>
      <c r="AE231" s="14"/>
      <c r="AF231" s="14">
        <v>0.44138059434454302</v>
      </c>
      <c r="AG231" s="14">
        <v>0.41571882134605598</v>
      </c>
      <c r="AH231" s="14">
        <v>0.50970546605613198</v>
      </c>
      <c r="AI231" s="14"/>
      <c r="AJ231" s="14">
        <v>0.364591397138669</v>
      </c>
      <c r="AK231" s="14">
        <v>0.49320586017384099</v>
      </c>
      <c r="AL231" s="14"/>
      <c r="AM231" s="14">
        <v>0.39619944540506302</v>
      </c>
      <c r="AN231" s="14">
        <v>0.41610743741820899</v>
      </c>
      <c r="AO231" s="14">
        <v>0.26216778427253501</v>
      </c>
      <c r="AP231" s="14">
        <v>0.44482809927876099</v>
      </c>
      <c r="AQ231" s="14">
        <v>0.223408731675382</v>
      </c>
      <c r="AR231" s="14">
        <v>0.51525894937239802</v>
      </c>
      <c r="AS231" s="14">
        <v>0.26676200188506699</v>
      </c>
      <c r="AT231" s="14">
        <v>0.48520495811283798</v>
      </c>
      <c r="AU231" s="14">
        <v>0.500737815665937</v>
      </c>
      <c r="AV231" s="14"/>
      <c r="AW231" s="14">
        <v>0.37540370430173298</v>
      </c>
      <c r="AX231" s="14">
        <v>0.39359049573440702</v>
      </c>
      <c r="AY231" s="14">
        <v>0.25432294309828701</v>
      </c>
      <c r="AZ231" s="14">
        <v>0.469560012190748</v>
      </c>
      <c r="BA231" s="14">
        <v>0.23418152231006401</v>
      </c>
      <c r="BB231" s="14">
        <v>0.49355527650653003</v>
      </c>
      <c r="BC231" s="14">
        <v>0.37802272006503801</v>
      </c>
      <c r="BD231" s="14">
        <v>0.42794646938074599</v>
      </c>
      <c r="BE231" s="14">
        <v>0.249656407488967</v>
      </c>
      <c r="BF231" s="14">
        <v>0.70597251132005001</v>
      </c>
      <c r="BG231" s="14"/>
      <c r="BH231" s="14">
        <v>0.469832274130704</v>
      </c>
      <c r="BI231" s="14">
        <v>0.39221890830365902</v>
      </c>
    </row>
    <row r="232" spans="2:61" x14ac:dyDescent="0.35">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row>
    <row r="233" spans="2:61" x14ac:dyDescent="0.35">
      <c r="B233" s="6" t="s">
        <v>165</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row>
    <row r="234" spans="2:61" x14ac:dyDescent="0.35">
      <c r="B234" s="21" t="s">
        <v>81</v>
      </c>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row>
    <row r="235" spans="2:61" x14ac:dyDescent="0.35">
      <c r="B235" t="s">
        <v>158</v>
      </c>
      <c r="C235" s="14">
        <v>0.12426108673957501</v>
      </c>
      <c r="D235" s="14">
        <v>0.115328498360886</v>
      </c>
      <c r="E235" s="14">
        <v>0.13230394373728199</v>
      </c>
      <c r="F235" s="14"/>
      <c r="G235" s="14">
        <v>0.14661342456822599</v>
      </c>
      <c r="H235" s="14">
        <v>0.15621895395561</v>
      </c>
      <c r="I235" s="14">
        <v>0.12934074242482799</v>
      </c>
      <c r="J235" s="14">
        <v>0.140729783996181</v>
      </c>
      <c r="K235" s="14">
        <v>8.7370215918585695E-2</v>
      </c>
      <c r="L235" s="14">
        <v>9.3537561926541807E-2</v>
      </c>
      <c r="M235" s="14"/>
      <c r="N235" s="14">
        <v>0.11848651506444299</v>
      </c>
      <c r="O235" s="14">
        <v>0.12751600835148899</v>
      </c>
      <c r="P235" s="14"/>
      <c r="Q235" s="14">
        <v>0.11643046170822299</v>
      </c>
      <c r="R235" s="14">
        <v>0.113756185200794</v>
      </c>
      <c r="S235" s="14">
        <v>0.17199243842105999</v>
      </c>
      <c r="T235" s="14"/>
      <c r="U235" s="14">
        <v>0.121000762196785</v>
      </c>
      <c r="V235" s="14">
        <v>0.138268510498647</v>
      </c>
      <c r="W235" s="14"/>
      <c r="X235" s="14">
        <v>0.105179898325715</v>
      </c>
      <c r="Y235" s="14">
        <v>9.8105190953178906E-2</v>
      </c>
      <c r="Z235" s="14">
        <v>0.165123131136173</v>
      </c>
      <c r="AA235" s="14"/>
      <c r="AB235" s="14">
        <v>0.10636591403561001</v>
      </c>
      <c r="AC235" s="14">
        <v>0.120276685045496</v>
      </c>
      <c r="AD235" s="14">
        <v>0.16396290931478399</v>
      </c>
      <c r="AE235" s="14"/>
      <c r="AF235" s="14">
        <v>0.115355749327903</v>
      </c>
      <c r="AG235" s="14">
        <v>9.8671097857332593E-2</v>
      </c>
      <c r="AH235" s="14">
        <v>0.17043574066202599</v>
      </c>
      <c r="AI235" s="14"/>
      <c r="AJ235" s="14">
        <v>0.111276906699263</v>
      </c>
      <c r="AK235" s="14">
        <v>0.13292487163789601</v>
      </c>
      <c r="AL235" s="14"/>
      <c r="AM235" s="14">
        <v>9.1090388729261895E-2</v>
      </c>
      <c r="AN235" s="14">
        <v>9.5103071235362699E-2</v>
      </c>
      <c r="AO235" s="14">
        <v>0.12318810352206</v>
      </c>
      <c r="AP235" s="14">
        <v>0.12567881601047901</v>
      </c>
      <c r="AQ235" s="14">
        <v>0.12528426833126399</v>
      </c>
      <c r="AR235" s="14">
        <v>0.13902518112217799</v>
      </c>
      <c r="AS235" s="14">
        <v>0.137762355874364</v>
      </c>
      <c r="AT235" s="14">
        <v>0.137643730357532</v>
      </c>
      <c r="AU235" s="14">
        <v>0.16896954649873899</v>
      </c>
      <c r="AV235" s="14"/>
      <c r="AW235" s="14">
        <v>8.8433475647100093E-2</v>
      </c>
      <c r="AX235" s="14">
        <v>9.70497128462494E-2</v>
      </c>
      <c r="AY235" s="14">
        <v>0.20037470680351699</v>
      </c>
      <c r="AZ235" s="14">
        <v>0.14214687232540499</v>
      </c>
      <c r="BA235" s="14">
        <v>0.15541619910221399</v>
      </c>
      <c r="BB235" s="14">
        <v>0.14024229909871</v>
      </c>
      <c r="BC235" s="14">
        <v>0.10561664506688</v>
      </c>
      <c r="BD235" s="14">
        <v>8.9309810553053495E-2</v>
      </c>
      <c r="BE235" s="14">
        <v>2.88743253463178E-2</v>
      </c>
      <c r="BF235" s="14">
        <v>0.18104629187118701</v>
      </c>
      <c r="BG235" s="14"/>
      <c r="BH235" s="14">
        <v>0.122086178473703</v>
      </c>
      <c r="BI235" s="14">
        <v>0.131703208732287</v>
      </c>
    </row>
    <row r="236" spans="2:61" x14ac:dyDescent="0.35">
      <c r="B236" t="s">
        <v>159</v>
      </c>
      <c r="C236" s="14">
        <v>0.14801282340461</v>
      </c>
      <c r="D236" s="14">
        <v>0.164112029466118</v>
      </c>
      <c r="E236" s="14">
        <v>0.13120641212331299</v>
      </c>
      <c r="F236" s="14"/>
      <c r="G236" s="14">
        <v>0.14468089144740201</v>
      </c>
      <c r="H236" s="14">
        <v>0.152237968494598</v>
      </c>
      <c r="I236" s="14">
        <v>0.18185335612185399</v>
      </c>
      <c r="J236" s="14">
        <v>9.3351098314641598E-2</v>
      </c>
      <c r="K236" s="14">
        <v>0.14315044170448801</v>
      </c>
      <c r="L236" s="14">
        <v>0.16643090815738801</v>
      </c>
      <c r="M236" s="14"/>
      <c r="N236" s="14">
        <v>0.16440876588717801</v>
      </c>
      <c r="O236" s="14">
        <v>0.13877101110465301</v>
      </c>
      <c r="P236" s="14"/>
      <c r="Q236" s="14">
        <v>0.144903517450168</v>
      </c>
      <c r="R236" s="14">
        <v>0.16330631298859399</v>
      </c>
      <c r="S236" s="14">
        <v>0.11742545339987601</v>
      </c>
      <c r="T236" s="14"/>
      <c r="U236" s="14">
        <v>0.15877262998165301</v>
      </c>
      <c r="V236" s="14">
        <v>0.101785164681615</v>
      </c>
      <c r="W236" s="14"/>
      <c r="X236" s="14">
        <v>0.23051994153229699</v>
      </c>
      <c r="Y236" s="14">
        <v>0.17742437725924101</v>
      </c>
      <c r="Z236" s="14">
        <v>8.9608862805503203E-2</v>
      </c>
      <c r="AA236" s="14"/>
      <c r="AB236" s="14">
        <v>0.14165821040245599</v>
      </c>
      <c r="AC236" s="14">
        <v>0.16290041532008701</v>
      </c>
      <c r="AD236" s="14">
        <v>0.15383351683438401</v>
      </c>
      <c r="AE236" s="14"/>
      <c r="AF236" s="14">
        <v>0.16346172676397899</v>
      </c>
      <c r="AG236" s="14">
        <v>0.16478194610527</v>
      </c>
      <c r="AH236" s="14">
        <v>0.12902540817662</v>
      </c>
      <c r="AI236" s="14"/>
      <c r="AJ236" s="14">
        <v>0.16849177397292001</v>
      </c>
      <c r="AK236" s="14">
        <v>0.130435697296132</v>
      </c>
      <c r="AL236" s="14"/>
      <c r="AM236" s="14">
        <v>0.19469675874523401</v>
      </c>
      <c r="AN236" s="14">
        <v>0.20303825604331699</v>
      </c>
      <c r="AO236" s="14">
        <v>0.12792620435434801</v>
      </c>
      <c r="AP236" s="14">
        <v>0.207310315938604</v>
      </c>
      <c r="AQ236" s="14">
        <v>0.194767692159279</v>
      </c>
      <c r="AR236" s="14">
        <v>0.111704903343261</v>
      </c>
      <c r="AS236" s="14">
        <v>6.4307799585907696E-2</v>
      </c>
      <c r="AT236" s="14">
        <v>9.7024937378549406E-2</v>
      </c>
      <c r="AU236" s="14">
        <v>0.102061580674432</v>
      </c>
      <c r="AV236" s="14"/>
      <c r="AW236" s="14">
        <v>0.22034233150448099</v>
      </c>
      <c r="AX236" s="14">
        <v>0.20656316612634601</v>
      </c>
      <c r="AY236" s="14">
        <v>8.7105542434363595E-2</v>
      </c>
      <c r="AZ236" s="14">
        <v>0.14948420772891199</v>
      </c>
      <c r="BA236" s="14">
        <v>0.19392017491417199</v>
      </c>
      <c r="BB236" s="14">
        <v>0.11503412149691999</v>
      </c>
      <c r="BC236" s="14">
        <v>0.17153502560797801</v>
      </c>
      <c r="BD236" s="14">
        <v>0.180637752991994</v>
      </c>
      <c r="BE236" s="14">
        <v>0.124016226980391</v>
      </c>
      <c r="BF236" s="14">
        <v>3.7803573016534697E-2</v>
      </c>
      <c r="BG236" s="14"/>
      <c r="BH236" s="14">
        <v>0.14181565965833401</v>
      </c>
      <c r="BI236" s="14">
        <v>0.17149324581613901</v>
      </c>
    </row>
    <row r="237" spans="2:61" x14ac:dyDescent="0.35">
      <c r="B237" t="s">
        <v>160</v>
      </c>
      <c r="C237" s="14">
        <v>0.13048513629127401</v>
      </c>
      <c r="D237" s="14">
        <v>0.148560551103287</v>
      </c>
      <c r="E237" s="14">
        <v>0.11169213391610899</v>
      </c>
      <c r="F237" s="14"/>
      <c r="G237" s="14">
        <v>0.140326695238077</v>
      </c>
      <c r="H237" s="14">
        <v>0.120520119419046</v>
      </c>
      <c r="I237" s="14">
        <v>0.121831543803004</v>
      </c>
      <c r="J237" s="14">
        <v>0.107863353132853</v>
      </c>
      <c r="K237" s="14">
        <v>0.12150206145695901</v>
      </c>
      <c r="L237" s="14">
        <v>0.16840820664754499</v>
      </c>
      <c r="M237" s="14"/>
      <c r="N237" s="14">
        <v>0.108716253294269</v>
      </c>
      <c r="O237" s="14">
        <v>0.142755484937101</v>
      </c>
      <c r="P237" s="14"/>
      <c r="Q237" s="14">
        <v>0.13309389280086101</v>
      </c>
      <c r="R237" s="14">
        <v>0.12878846881985601</v>
      </c>
      <c r="S237" s="14">
        <v>9.2790297762784205E-2</v>
      </c>
      <c r="T237" s="14"/>
      <c r="U237" s="14">
        <v>0.119787708167041</v>
      </c>
      <c r="V237" s="14">
        <v>0.176444796718248</v>
      </c>
      <c r="W237" s="14"/>
      <c r="X237" s="14">
        <v>0.19580285127861599</v>
      </c>
      <c r="Y237" s="14">
        <v>0.14405175124790501</v>
      </c>
      <c r="Z237" s="14">
        <v>5.7557415902565301E-2</v>
      </c>
      <c r="AA237" s="14"/>
      <c r="AB237" s="14">
        <v>0.16985892474628</v>
      </c>
      <c r="AC237" s="14">
        <v>0.11031355030842201</v>
      </c>
      <c r="AD237" s="14">
        <v>8.7842643467248696E-2</v>
      </c>
      <c r="AE237" s="14"/>
      <c r="AF237" s="14">
        <v>0.13433285934268699</v>
      </c>
      <c r="AG237" s="14">
        <v>0.137291321325135</v>
      </c>
      <c r="AH237" s="14">
        <v>6.3883614870829497E-2</v>
      </c>
      <c r="AI237" s="14"/>
      <c r="AJ237" s="14">
        <v>0.123346155155149</v>
      </c>
      <c r="AK237" s="14">
        <v>0.12927626177402499</v>
      </c>
      <c r="AL237" s="14"/>
      <c r="AM237" s="14">
        <v>0.11336760632022599</v>
      </c>
      <c r="AN237" s="14">
        <v>0.12389060962967099</v>
      </c>
      <c r="AO237" s="14">
        <v>0.31527293145687901</v>
      </c>
      <c r="AP237" s="14">
        <v>5.2667444829420401E-2</v>
      </c>
      <c r="AQ237" s="14">
        <v>0.22617405737959501</v>
      </c>
      <c r="AR237" s="14">
        <v>0.10575784546474799</v>
      </c>
      <c r="AS237" s="14">
        <v>0.20090670021932899</v>
      </c>
      <c r="AT237" s="14">
        <v>0.20992485339404701</v>
      </c>
      <c r="AU237" s="14">
        <v>0.120125114173422</v>
      </c>
      <c r="AV237" s="14"/>
      <c r="AW237" s="14">
        <v>0.11827625866616701</v>
      </c>
      <c r="AX237" s="14">
        <v>0.121047087714236</v>
      </c>
      <c r="AY237" s="14">
        <v>0.28792122893803201</v>
      </c>
      <c r="AZ237" s="14">
        <v>7.0881937161243705E-2</v>
      </c>
      <c r="BA237" s="14">
        <v>0.22356492851499701</v>
      </c>
      <c r="BB237" s="14">
        <v>9.9815445037141404E-2</v>
      </c>
      <c r="BC237" s="14">
        <v>0.15051777519755399</v>
      </c>
      <c r="BD237" s="14">
        <v>4.32876972691724E-2</v>
      </c>
      <c r="BE237" s="14">
        <v>0.33555917119289802</v>
      </c>
      <c r="BF237" s="14">
        <v>9.8533465925418603E-2</v>
      </c>
      <c r="BG237" s="14"/>
      <c r="BH237" s="14">
        <v>0.12912174543985</v>
      </c>
      <c r="BI237" s="14">
        <v>0.101783927894219</v>
      </c>
    </row>
    <row r="238" spans="2:61" x14ac:dyDescent="0.35">
      <c r="B238" t="s">
        <v>161</v>
      </c>
      <c r="C238" s="14">
        <v>0.34970888877911799</v>
      </c>
      <c r="D238" s="14">
        <v>0.35342314529998198</v>
      </c>
      <c r="E238" s="14">
        <v>0.34821132844055303</v>
      </c>
      <c r="F238" s="14"/>
      <c r="G238" s="14">
        <v>0.39080489096397603</v>
      </c>
      <c r="H238" s="14">
        <v>0.34871688656009497</v>
      </c>
      <c r="I238" s="14">
        <v>0.29211157548442301</v>
      </c>
      <c r="J238" s="14">
        <v>0.38951815203977702</v>
      </c>
      <c r="K238" s="14">
        <v>0.35851158655781101</v>
      </c>
      <c r="L238" s="14">
        <v>0.34119527328181198</v>
      </c>
      <c r="M238" s="14"/>
      <c r="N238" s="14">
        <v>0.39408044830822903</v>
      </c>
      <c r="O238" s="14">
        <v>0.324698211591125</v>
      </c>
      <c r="P238" s="14"/>
      <c r="Q238" s="14">
        <v>0.39472778845226703</v>
      </c>
      <c r="R238" s="14">
        <v>0.33764940804571703</v>
      </c>
      <c r="S238" s="14">
        <v>0.31493208459580901</v>
      </c>
      <c r="T238" s="14"/>
      <c r="U238" s="14">
        <v>0.341111633960336</v>
      </c>
      <c r="V238" s="14">
        <v>0.38664551574091</v>
      </c>
      <c r="W238" s="14"/>
      <c r="X238" s="14">
        <v>0.28926223389738398</v>
      </c>
      <c r="Y238" s="14">
        <v>0.40085493593403898</v>
      </c>
      <c r="Z238" s="14">
        <v>0.31139457462953701</v>
      </c>
      <c r="AA238" s="14"/>
      <c r="AB238" s="14">
        <v>0.38529785396782901</v>
      </c>
      <c r="AC238" s="14">
        <v>0.36352620356006099</v>
      </c>
      <c r="AD238" s="14">
        <v>0.24634300922636401</v>
      </c>
      <c r="AE238" s="14"/>
      <c r="AF238" s="14">
        <v>0.396127264153042</v>
      </c>
      <c r="AG238" s="14">
        <v>0.34886715015346298</v>
      </c>
      <c r="AH238" s="14">
        <v>0.34198408613303399</v>
      </c>
      <c r="AI238" s="14"/>
      <c r="AJ238" s="14">
        <v>0.36759919700878202</v>
      </c>
      <c r="AK238" s="14">
        <v>0.344362200360739</v>
      </c>
      <c r="AL238" s="14"/>
      <c r="AM238" s="14">
        <v>0.431679647391292</v>
      </c>
      <c r="AN238" s="14">
        <v>0.35981460262213799</v>
      </c>
      <c r="AO238" s="14">
        <v>0.323219129184666</v>
      </c>
      <c r="AP238" s="14">
        <v>0.32990889316545402</v>
      </c>
      <c r="AQ238" s="14">
        <v>0.33839908811819602</v>
      </c>
      <c r="AR238" s="14">
        <v>0.32714515746698503</v>
      </c>
      <c r="AS238" s="14">
        <v>0.33243795436968598</v>
      </c>
      <c r="AT238" s="14">
        <v>0.21625291328558499</v>
      </c>
      <c r="AU238" s="14">
        <v>0.35693556218933797</v>
      </c>
      <c r="AV238" s="14"/>
      <c r="AW238" s="14">
        <v>0.40158417178419997</v>
      </c>
      <c r="AX238" s="14">
        <v>0.37152113946607701</v>
      </c>
      <c r="AY238" s="14">
        <v>0.28688919003084701</v>
      </c>
      <c r="AZ238" s="14">
        <v>0.36114857269794198</v>
      </c>
      <c r="BA238" s="14">
        <v>0.31313052627832599</v>
      </c>
      <c r="BB238" s="14">
        <v>0.341526775303855</v>
      </c>
      <c r="BC238" s="14">
        <v>0.36067443986462799</v>
      </c>
      <c r="BD238" s="14">
        <v>0.294595467691048</v>
      </c>
      <c r="BE238" s="14">
        <v>0.455579430780574</v>
      </c>
      <c r="BF238" s="14">
        <v>0.28025821563314701</v>
      </c>
      <c r="BG238" s="14"/>
      <c r="BH238" s="14">
        <v>0.35059640653027002</v>
      </c>
      <c r="BI238" s="14">
        <v>0.35746771608850197</v>
      </c>
    </row>
    <row r="239" spans="2:61" x14ac:dyDescent="0.35">
      <c r="B239" t="s">
        <v>104</v>
      </c>
      <c r="C239" s="14">
        <v>0.247532064785423</v>
      </c>
      <c r="D239" s="14">
        <v>0.218575775769727</v>
      </c>
      <c r="E239" s="14">
        <v>0.27658618178274302</v>
      </c>
      <c r="F239" s="14"/>
      <c r="G239" s="14">
        <v>0.177574097782318</v>
      </c>
      <c r="H239" s="14">
        <v>0.22230607157065099</v>
      </c>
      <c r="I239" s="14">
        <v>0.27486278216589</v>
      </c>
      <c r="J239" s="14">
        <v>0.26853761251654701</v>
      </c>
      <c r="K239" s="14">
        <v>0.28946569436215602</v>
      </c>
      <c r="L239" s="14">
        <v>0.23042804998671301</v>
      </c>
      <c r="M239" s="14"/>
      <c r="N239" s="14">
        <v>0.21430801744587999</v>
      </c>
      <c r="O239" s="14">
        <v>0.26625928401563198</v>
      </c>
      <c r="P239" s="14"/>
      <c r="Q239" s="14">
        <v>0.21084433958848101</v>
      </c>
      <c r="R239" s="14">
        <v>0.25649962494503897</v>
      </c>
      <c r="S239" s="14">
        <v>0.30285972582047099</v>
      </c>
      <c r="T239" s="14"/>
      <c r="U239" s="14">
        <v>0.25932726569418502</v>
      </c>
      <c r="V239" s="14">
        <v>0.19685601236058001</v>
      </c>
      <c r="W239" s="14"/>
      <c r="X239" s="14">
        <v>0.17923507496598801</v>
      </c>
      <c r="Y239" s="14">
        <v>0.17956374460563701</v>
      </c>
      <c r="Z239" s="14">
        <v>0.37631601552622101</v>
      </c>
      <c r="AA239" s="14"/>
      <c r="AB239" s="14">
        <v>0.196819096847825</v>
      </c>
      <c r="AC239" s="14">
        <v>0.24298314576593399</v>
      </c>
      <c r="AD239" s="14">
        <v>0.34801792115721902</v>
      </c>
      <c r="AE239" s="14"/>
      <c r="AF239" s="14">
        <v>0.19072240041239</v>
      </c>
      <c r="AG239" s="14">
        <v>0.25038848455879897</v>
      </c>
      <c r="AH239" s="14">
        <v>0.29467115015749001</v>
      </c>
      <c r="AI239" s="14"/>
      <c r="AJ239" s="14">
        <v>0.229285967163886</v>
      </c>
      <c r="AK239" s="14">
        <v>0.263000968931208</v>
      </c>
      <c r="AL239" s="14"/>
      <c r="AM239" s="14">
        <v>0.16916559881398699</v>
      </c>
      <c r="AN239" s="14">
        <v>0.21815346046951101</v>
      </c>
      <c r="AO239" s="14">
        <v>0.110393631482048</v>
      </c>
      <c r="AP239" s="14">
        <v>0.28443453005604302</v>
      </c>
      <c r="AQ239" s="14">
        <v>0.11537489401166599</v>
      </c>
      <c r="AR239" s="14">
        <v>0.31636691260282901</v>
      </c>
      <c r="AS239" s="14">
        <v>0.26458518995071201</v>
      </c>
      <c r="AT239" s="14">
        <v>0.339153565584286</v>
      </c>
      <c r="AU239" s="14">
        <v>0.25190819646406898</v>
      </c>
      <c r="AV239" s="14"/>
      <c r="AW239" s="14">
        <v>0.17136376239805101</v>
      </c>
      <c r="AX239" s="14">
        <v>0.20381889384709101</v>
      </c>
      <c r="AY239" s="14">
        <v>0.13770933179323999</v>
      </c>
      <c r="AZ239" s="14">
        <v>0.27633841008649701</v>
      </c>
      <c r="BA239" s="14">
        <v>0.113968171190291</v>
      </c>
      <c r="BB239" s="14">
        <v>0.30338135906337399</v>
      </c>
      <c r="BC239" s="14">
        <v>0.21165611426295999</v>
      </c>
      <c r="BD239" s="14">
        <v>0.39216927149473202</v>
      </c>
      <c r="BE239" s="14">
        <v>5.5970845699819E-2</v>
      </c>
      <c r="BF239" s="14">
        <v>0.40235845355371203</v>
      </c>
      <c r="BG239" s="14"/>
      <c r="BH239" s="14">
        <v>0.25638000989784299</v>
      </c>
      <c r="BI239" s="14">
        <v>0.23755190146885299</v>
      </c>
    </row>
    <row r="240" spans="2:61" x14ac:dyDescent="0.35">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row>
    <row r="241" spans="2:61" x14ac:dyDescent="0.35">
      <c r="B241" s="6" t="s">
        <v>166</v>
      </c>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row>
    <row r="242" spans="2:61" x14ac:dyDescent="0.35">
      <c r="B242" s="21" t="s">
        <v>81</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row>
    <row r="243" spans="2:61" x14ac:dyDescent="0.35">
      <c r="B243" t="s">
        <v>158</v>
      </c>
      <c r="C243" s="14">
        <v>0.34758046714726598</v>
      </c>
      <c r="D243" s="14">
        <v>0.32625291331522299</v>
      </c>
      <c r="E243" s="14">
        <v>0.366423954993009</v>
      </c>
      <c r="F243" s="14"/>
      <c r="G243" s="14">
        <v>0.248319391977466</v>
      </c>
      <c r="H243" s="14">
        <v>0.33986446410851701</v>
      </c>
      <c r="I243" s="14">
        <v>0.36140119363704698</v>
      </c>
      <c r="J243" s="14">
        <v>0.37558142030006397</v>
      </c>
      <c r="K243" s="14">
        <v>0.40349167160493399</v>
      </c>
      <c r="L243" s="14">
        <v>0.32972199812908398</v>
      </c>
      <c r="M243" s="14"/>
      <c r="N243" s="14">
        <v>0.321007302521858</v>
      </c>
      <c r="O243" s="14">
        <v>0.36255881925755101</v>
      </c>
      <c r="P243" s="14"/>
      <c r="Q243" s="14">
        <v>0.37414806741114898</v>
      </c>
      <c r="R243" s="14">
        <v>0.32884798202802601</v>
      </c>
      <c r="S243" s="14">
        <v>0.369019131542483</v>
      </c>
      <c r="T243" s="14"/>
      <c r="U243" s="14">
        <v>0.37085662214600901</v>
      </c>
      <c r="V243" s="14">
        <v>0.24757846971720501</v>
      </c>
      <c r="W243" s="14"/>
      <c r="X243" s="14">
        <v>0.27122514368443401</v>
      </c>
      <c r="Y243" s="14">
        <v>0.27333236081232298</v>
      </c>
      <c r="Z243" s="14">
        <v>0.49282448475704499</v>
      </c>
      <c r="AA243" s="14"/>
      <c r="AB243" s="14">
        <v>0.29754713442296199</v>
      </c>
      <c r="AC243" s="14">
        <v>0.34817951947555997</v>
      </c>
      <c r="AD243" s="14">
        <v>0.437228246049297</v>
      </c>
      <c r="AE243" s="14"/>
      <c r="AF243" s="14">
        <v>0.33874717666248599</v>
      </c>
      <c r="AG243" s="14">
        <v>0.32971478990609299</v>
      </c>
      <c r="AH243" s="14">
        <v>0.40755054702872601</v>
      </c>
      <c r="AI243" s="14"/>
      <c r="AJ243" s="14">
        <v>0.31803028517550003</v>
      </c>
      <c r="AK243" s="14">
        <v>0.37128065088482298</v>
      </c>
      <c r="AL243" s="14"/>
      <c r="AM243" s="14">
        <v>0.225602833934617</v>
      </c>
      <c r="AN243" s="14">
        <v>0.29555762120839002</v>
      </c>
      <c r="AO243" s="14">
        <v>0.205156658683596</v>
      </c>
      <c r="AP243" s="14">
        <v>0.29462536454339799</v>
      </c>
      <c r="AQ243" s="14">
        <v>0.28000018076664002</v>
      </c>
      <c r="AR243" s="14">
        <v>0.464885303634539</v>
      </c>
      <c r="AS243" s="14">
        <v>0.40569921214823301</v>
      </c>
      <c r="AT243" s="14">
        <v>0.39592632339213402</v>
      </c>
      <c r="AU243" s="14">
        <v>0.37155816371987599</v>
      </c>
      <c r="AV243" s="14"/>
      <c r="AW243" s="14">
        <v>0.23287094342543599</v>
      </c>
      <c r="AX243" s="14">
        <v>0.28093260558480798</v>
      </c>
      <c r="AY243" s="14">
        <v>0.25980076199393498</v>
      </c>
      <c r="AZ243" s="14">
        <v>0.35786144154079602</v>
      </c>
      <c r="BA243" s="14">
        <v>0.27935916613497203</v>
      </c>
      <c r="BB243" s="14">
        <v>0.44461314387428902</v>
      </c>
      <c r="BC243" s="14">
        <v>0.34392015688712801</v>
      </c>
      <c r="BD243" s="14">
        <v>0.40086598865800599</v>
      </c>
      <c r="BE243" s="14">
        <v>0.19529253796544399</v>
      </c>
      <c r="BF243" s="14">
        <v>0.42914991686743498</v>
      </c>
      <c r="BG243" s="14"/>
      <c r="BH243" s="14">
        <v>0.34967954107522697</v>
      </c>
      <c r="BI243" s="14">
        <v>0.34806016991159799</v>
      </c>
    </row>
    <row r="244" spans="2:61" x14ac:dyDescent="0.35">
      <c r="B244" t="s">
        <v>159</v>
      </c>
      <c r="C244" s="14">
        <v>0.39733081050103802</v>
      </c>
      <c r="D244" s="14">
        <v>0.39737843624240898</v>
      </c>
      <c r="E244" s="14">
        <v>0.39728532798009097</v>
      </c>
      <c r="F244" s="14"/>
      <c r="G244" s="14">
        <v>0.43974105406345498</v>
      </c>
      <c r="H244" s="14">
        <v>0.32409054057224301</v>
      </c>
      <c r="I244" s="14">
        <v>0.33556195978557801</v>
      </c>
      <c r="J244" s="14">
        <v>0.42716047911840999</v>
      </c>
      <c r="K244" s="14">
        <v>0.39335841959350498</v>
      </c>
      <c r="L244" s="14">
        <v>0.46801739345886401</v>
      </c>
      <c r="M244" s="14"/>
      <c r="N244" s="14">
        <v>0.43312223934585697</v>
      </c>
      <c r="O244" s="14">
        <v>0.37715644921117902</v>
      </c>
      <c r="P244" s="14"/>
      <c r="Q244" s="14">
        <v>0.36008076556588398</v>
      </c>
      <c r="R244" s="14">
        <v>0.42541074876546398</v>
      </c>
      <c r="S244" s="14">
        <v>0.39580919005309101</v>
      </c>
      <c r="T244" s="14"/>
      <c r="U244" s="14">
        <v>0.37816885802954903</v>
      </c>
      <c r="V244" s="14">
        <v>0.47965684424296801</v>
      </c>
      <c r="W244" s="14"/>
      <c r="X244" s="14">
        <v>0.41661475079043803</v>
      </c>
      <c r="Y244" s="14">
        <v>0.47256177808842798</v>
      </c>
      <c r="Z244" s="14">
        <v>0.30051728339955602</v>
      </c>
      <c r="AA244" s="14"/>
      <c r="AB244" s="14">
        <v>0.44604968780876902</v>
      </c>
      <c r="AC244" s="14">
        <v>0.40724009315515902</v>
      </c>
      <c r="AD244" s="14">
        <v>0.29317845527090902</v>
      </c>
      <c r="AE244" s="14"/>
      <c r="AF244" s="14">
        <v>0.36632575835820702</v>
      </c>
      <c r="AG244" s="14">
        <v>0.41086447785837998</v>
      </c>
      <c r="AH244" s="14">
        <v>0.38044225011292598</v>
      </c>
      <c r="AI244" s="14"/>
      <c r="AJ244" s="14">
        <v>0.39413287436389399</v>
      </c>
      <c r="AK244" s="14">
        <v>0.39766593900805097</v>
      </c>
      <c r="AL244" s="14"/>
      <c r="AM244" s="14">
        <v>0.47055487251539502</v>
      </c>
      <c r="AN244" s="14">
        <v>0.41543120414328799</v>
      </c>
      <c r="AO244" s="14">
        <v>0.31227470886550601</v>
      </c>
      <c r="AP244" s="14">
        <v>0.45958745590891698</v>
      </c>
      <c r="AQ244" s="14">
        <v>0.45986707499921498</v>
      </c>
      <c r="AR244" s="14">
        <v>0.30647892510099001</v>
      </c>
      <c r="AS244" s="14">
        <v>0.44523749190740097</v>
      </c>
      <c r="AT244" s="14">
        <v>0.51601822295761202</v>
      </c>
      <c r="AU244" s="14">
        <v>0.40644649163136998</v>
      </c>
      <c r="AV244" s="14"/>
      <c r="AW244" s="14">
        <v>0.41356016325844802</v>
      </c>
      <c r="AX244" s="14">
        <v>0.44438432913619602</v>
      </c>
      <c r="AY244" s="14">
        <v>0.415788597670883</v>
      </c>
      <c r="AZ244" s="14">
        <v>0.39990890616691599</v>
      </c>
      <c r="BA244" s="14">
        <v>0.45058608928155702</v>
      </c>
      <c r="BB244" s="14">
        <v>0.31464008372144497</v>
      </c>
      <c r="BC244" s="14">
        <v>0.45488244135549299</v>
      </c>
      <c r="BD244" s="14">
        <v>0.45192740178728102</v>
      </c>
      <c r="BE244" s="14">
        <v>0.52869878825849803</v>
      </c>
      <c r="BF244" s="14">
        <v>0.362934720619217</v>
      </c>
      <c r="BG244" s="14"/>
      <c r="BH244" s="14">
        <v>0.40784824945352199</v>
      </c>
      <c r="BI244" s="14">
        <v>0.39465538288652802</v>
      </c>
    </row>
    <row r="245" spans="2:61" x14ac:dyDescent="0.35">
      <c r="B245" t="s">
        <v>160</v>
      </c>
      <c r="C245" s="14">
        <v>0.11350342116237599</v>
      </c>
      <c r="D245" s="14">
        <v>0.12811983969905899</v>
      </c>
      <c r="E245" s="14">
        <v>0.100231126833507</v>
      </c>
      <c r="F245" s="14"/>
      <c r="G245" s="14">
        <v>0.152420798108444</v>
      </c>
      <c r="H245" s="14">
        <v>0.11037806123963501</v>
      </c>
      <c r="I245" s="14">
        <v>0.11258844729744701</v>
      </c>
      <c r="J245" s="14">
        <v>0.10694213295617799</v>
      </c>
      <c r="K245" s="14">
        <v>0.14161955540360199</v>
      </c>
      <c r="L245" s="14">
        <v>8.0121981772931894E-2</v>
      </c>
      <c r="M245" s="14"/>
      <c r="N245" s="14">
        <v>0.112091150710219</v>
      </c>
      <c r="O245" s="14">
        <v>0.114299468016619</v>
      </c>
      <c r="P245" s="14"/>
      <c r="Q245" s="14">
        <v>9.6264383053168895E-2</v>
      </c>
      <c r="R245" s="14">
        <v>0.132498692427031</v>
      </c>
      <c r="S245" s="14">
        <v>7.0138851665656907E-2</v>
      </c>
      <c r="T245" s="14"/>
      <c r="U245" s="14">
        <v>0.102576640999793</v>
      </c>
      <c r="V245" s="14">
        <v>0.16044845318319101</v>
      </c>
      <c r="W245" s="14"/>
      <c r="X245" s="14">
        <v>0.13337147560569099</v>
      </c>
      <c r="Y245" s="14">
        <v>0.12354996366420901</v>
      </c>
      <c r="Z245" s="14">
        <v>6.19814951515947E-2</v>
      </c>
      <c r="AA245" s="14"/>
      <c r="AB245" s="14">
        <v>0.1238637175958</v>
      </c>
      <c r="AC245" s="14">
        <v>9.4634517742786695E-2</v>
      </c>
      <c r="AD245" s="14">
        <v>0.13038636999483399</v>
      </c>
      <c r="AE245" s="14"/>
      <c r="AF245" s="14">
        <v>0.132836088041762</v>
      </c>
      <c r="AG245" s="14">
        <v>0.12123359407923801</v>
      </c>
      <c r="AH245" s="14">
        <v>7.0694888995528699E-2</v>
      </c>
      <c r="AI245" s="14"/>
      <c r="AJ245" s="14">
        <v>0.13323988017812199</v>
      </c>
      <c r="AK245" s="14">
        <v>9.5649750961884702E-2</v>
      </c>
      <c r="AL245" s="14"/>
      <c r="AM245" s="14">
        <v>0.15763771538947999</v>
      </c>
      <c r="AN245" s="14">
        <v>0.13248650492092101</v>
      </c>
      <c r="AO245" s="14">
        <v>0.226076835714211</v>
      </c>
      <c r="AP245" s="14">
        <v>8.0302365782314603E-2</v>
      </c>
      <c r="AQ245" s="14">
        <v>0.13184568391307799</v>
      </c>
      <c r="AR245" s="14">
        <v>6.0516422201168797E-2</v>
      </c>
      <c r="AS245" s="14">
        <v>5.8782998504495601E-2</v>
      </c>
      <c r="AT245" s="14">
        <v>7.0777513259917907E-2</v>
      </c>
      <c r="AU245" s="14">
        <v>0.15211168196472299</v>
      </c>
      <c r="AV245" s="14"/>
      <c r="AW245" s="14">
        <v>0.17155947695002599</v>
      </c>
      <c r="AX245" s="14">
        <v>0.13179047428349699</v>
      </c>
      <c r="AY245" s="14">
        <v>0.161403882847824</v>
      </c>
      <c r="AZ245" s="14">
        <v>7.7462841568527105E-2</v>
      </c>
      <c r="BA245" s="14">
        <v>0.123170190464614</v>
      </c>
      <c r="BB245" s="14">
        <v>6.7315223574307401E-2</v>
      </c>
      <c r="BC245" s="14">
        <v>5.0993575777434297E-2</v>
      </c>
      <c r="BD245" s="14">
        <v>0.12340216740276801</v>
      </c>
      <c r="BE245" s="14">
        <v>0.21674668663941499</v>
      </c>
      <c r="BF245" s="14">
        <v>0.11601616733888399</v>
      </c>
      <c r="BG245" s="14"/>
      <c r="BH245" s="14">
        <v>0.102676967809886</v>
      </c>
      <c r="BI245" s="14">
        <v>0.12046609698093801</v>
      </c>
    </row>
    <row r="246" spans="2:61" x14ac:dyDescent="0.35">
      <c r="B246" t="s">
        <v>161</v>
      </c>
      <c r="C246" s="14">
        <v>0.115817881950599</v>
      </c>
      <c r="D246" s="14">
        <v>0.123014470572213</v>
      </c>
      <c r="E246" s="14">
        <v>0.109633337732237</v>
      </c>
      <c r="F246" s="14"/>
      <c r="G246" s="14">
        <v>0.13997719905040301</v>
      </c>
      <c r="H246" s="14">
        <v>0.17325955340315299</v>
      </c>
      <c r="I246" s="14">
        <v>0.16675143671864501</v>
      </c>
      <c r="J246" s="14">
        <v>6.7907075302546305E-2</v>
      </c>
      <c r="K246" s="14">
        <v>3.7787404518164099E-2</v>
      </c>
      <c r="L246" s="14">
        <v>0.10746614297425</v>
      </c>
      <c r="M246" s="14"/>
      <c r="N246" s="14">
        <v>0.108233838696753</v>
      </c>
      <c r="O246" s="14">
        <v>0.120092738629398</v>
      </c>
      <c r="P246" s="14"/>
      <c r="Q246" s="14">
        <v>0.14136841704396799</v>
      </c>
      <c r="R246" s="14">
        <v>9.0277090937954996E-2</v>
      </c>
      <c r="S246" s="14">
        <v>0.13471833086592</v>
      </c>
      <c r="T246" s="14"/>
      <c r="U246" s="14">
        <v>0.121474363056792</v>
      </c>
      <c r="V246" s="14">
        <v>9.1515783555255095E-2</v>
      </c>
      <c r="W246" s="14"/>
      <c r="X246" s="14">
        <v>0.14802141670621299</v>
      </c>
      <c r="Y246" s="14">
        <v>0.115848609036213</v>
      </c>
      <c r="Z246" s="14">
        <v>0.10700664101386</v>
      </c>
      <c r="AA246" s="14"/>
      <c r="AB246" s="14">
        <v>0.103614077167406</v>
      </c>
      <c r="AC246" s="14">
        <v>0.131670358553206</v>
      </c>
      <c r="AD246" s="14">
        <v>9.7891364620085505E-2</v>
      </c>
      <c r="AE246" s="14"/>
      <c r="AF246" s="14">
        <v>0.121800441499367</v>
      </c>
      <c r="AG246" s="14">
        <v>0.115479674465958</v>
      </c>
      <c r="AH246" s="14">
        <v>0.113622470032694</v>
      </c>
      <c r="AI246" s="14"/>
      <c r="AJ246" s="14">
        <v>0.13029573914953099</v>
      </c>
      <c r="AK246" s="14">
        <v>0.10706845998068</v>
      </c>
      <c r="AL246" s="14"/>
      <c r="AM246" s="14">
        <v>0.12101847973647099</v>
      </c>
      <c r="AN246" s="14">
        <v>0.140077359346402</v>
      </c>
      <c r="AO246" s="14">
        <v>0.25649179673668798</v>
      </c>
      <c r="AP246" s="14">
        <v>9.9932146064744501E-2</v>
      </c>
      <c r="AQ246" s="14">
        <v>0.11246177949160099</v>
      </c>
      <c r="AR246" s="14">
        <v>0.13466494120804601</v>
      </c>
      <c r="AS246" s="14">
        <v>6.6186217744599096E-2</v>
      </c>
      <c r="AT246" s="14">
        <v>1.7277940390336002E-2</v>
      </c>
      <c r="AU246" s="14">
        <v>5.2949966778673301E-2</v>
      </c>
      <c r="AV246" s="14"/>
      <c r="AW246" s="14">
        <v>0.16018419489775501</v>
      </c>
      <c r="AX246" s="14">
        <v>0.124049817591234</v>
      </c>
      <c r="AY246" s="14">
        <v>0.16300675748735699</v>
      </c>
      <c r="AZ246" s="14">
        <v>0.123719549466943</v>
      </c>
      <c r="BA246" s="14">
        <v>0.13004153154716</v>
      </c>
      <c r="BB246" s="14">
        <v>0.138317039199471</v>
      </c>
      <c r="BC246" s="14">
        <v>0.12263851239036801</v>
      </c>
      <c r="BD246" s="14">
        <v>0</v>
      </c>
      <c r="BE246" s="14">
        <v>5.9261987136643497E-2</v>
      </c>
      <c r="BF246" s="14">
        <v>7.2402141808783696E-2</v>
      </c>
      <c r="BG246" s="14"/>
      <c r="BH246" s="14">
        <v>0.116225436279321</v>
      </c>
      <c r="BI246" s="14">
        <v>0.107326129181046</v>
      </c>
    </row>
    <row r="247" spans="2:61" x14ac:dyDescent="0.35">
      <c r="B247" t="s">
        <v>104</v>
      </c>
      <c r="C247" s="14">
        <v>2.5767419238720699E-2</v>
      </c>
      <c r="D247" s="14">
        <v>2.52343401710966E-2</v>
      </c>
      <c r="E247" s="14">
        <v>2.6426252461156201E-2</v>
      </c>
      <c r="F247" s="14"/>
      <c r="G247" s="14">
        <v>1.9541556800232899E-2</v>
      </c>
      <c r="H247" s="14">
        <v>5.2407380676451801E-2</v>
      </c>
      <c r="I247" s="14">
        <v>2.3696962561282502E-2</v>
      </c>
      <c r="J247" s="14">
        <v>2.2408892322801199E-2</v>
      </c>
      <c r="K247" s="14">
        <v>2.3742948879795299E-2</v>
      </c>
      <c r="L247" s="14">
        <v>1.46724836648707E-2</v>
      </c>
      <c r="M247" s="14"/>
      <c r="N247" s="14">
        <v>2.5545468725312499E-2</v>
      </c>
      <c r="O247" s="14">
        <v>2.58925248852536E-2</v>
      </c>
      <c r="P247" s="14"/>
      <c r="Q247" s="14">
        <v>2.8138366925829501E-2</v>
      </c>
      <c r="R247" s="14">
        <v>2.2965485841524101E-2</v>
      </c>
      <c r="S247" s="14">
        <v>3.03144958728499E-2</v>
      </c>
      <c r="T247" s="14"/>
      <c r="U247" s="14">
        <v>2.6923515767857401E-2</v>
      </c>
      <c r="V247" s="14">
        <v>2.0800449301380499E-2</v>
      </c>
      <c r="W247" s="14"/>
      <c r="X247" s="14">
        <v>3.07672132132236E-2</v>
      </c>
      <c r="Y247" s="14">
        <v>1.4707288398826599E-2</v>
      </c>
      <c r="Z247" s="14">
        <v>3.76700956779445E-2</v>
      </c>
      <c r="AA247" s="14"/>
      <c r="AB247" s="14">
        <v>2.8925383005063199E-2</v>
      </c>
      <c r="AC247" s="14">
        <v>1.82755110732894E-2</v>
      </c>
      <c r="AD247" s="14">
        <v>4.1315564064875299E-2</v>
      </c>
      <c r="AE247" s="14"/>
      <c r="AF247" s="14">
        <v>4.0290535438178003E-2</v>
      </c>
      <c r="AG247" s="14">
        <v>2.2707463690331602E-2</v>
      </c>
      <c r="AH247" s="14">
        <v>2.7689843830125301E-2</v>
      </c>
      <c r="AI247" s="14"/>
      <c r="AJ247" s="14">
        <v>2.4301221132953299E-2</v>
      </c>
      <c r="AK247" s="14">
        <v>2.83351991645607E-2</v>
      </c>
      <c r="AL247" s="14"/>
      <c r="AM247" s="14">
        <v>2.5186098424036001E-2</v>
      </c>
      <c r="AN247" s="14">
        <v>1.6447310380998299E-2</v>
      </c>
      <c r="AO247" s="14">
        <v>0</v>
      </c>
      <c r="AP247" s="14">
        <v>6.5552667700625705E-2</v>
      </c>
      <c r="AQ247" s="14">
        <v>1.5825280829466101E-2</v>
      </c>
      <c r="AR247" s="14">
        <v>3.3454407855257301E-2</v>
      </c>
      <c r="AS247" s="14">
        <v>2.40940796952708E-2</v>
      </c>
      <c r="AT247" s="14">
        <v>0</v>
      </c>
      <c r="AU247" s="14">
        <v>1.69336959053571E-2</v>
      </c>
      <c r="AV247" s="14"/>
      <c r="AW247" s="14">
        <v>2.1825221468336001E-2</v>
      </c>
      <c r="AX247" s="14">
        <v>1.8842773404265298E-2</v>
      </c>
      <c r="AY247" s="14">
        <v>0</v>
      </c>
      <c r="AZ247" s="14">
        <v>4.1047261256817402E-2</v>
      </c>
      <c r="BA247" s="14">
        <v>1.6843022571697001E-2</v>
      </c>
      <c r="BB247" s="14">
        <v>3.5114509630487199E-2</v>
      </c>
      <c r="BC247" s="14">
        <v>2.7565313589576299E-2</v>
      </c>
      <c r="BD247" s="14">
        <v>2.3804442151944601E-2</v>
      </c>
      <c r="BE247" s="14">
        <v>0</v>
      </c>
      <c r="BF247" s="14">
        <v>1.9497053365679601E-2</v>
      </c>
      <c r="BG247" s="14"/>
      <c r="BH247" s="14">
        <v>2.3569805382043101E-2</v>
      </c>
      <c r="BI247" s="14">
        <v>2.9492221039889702E-2</v>
      </c>
    </row>
    <row r="248" spans="2:61" x14ac:dyDescent="0.35">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row>
    <row r="249" spans="2:61" x14ac:dyDescent="0.35">
      <c r="B249" s="6" t="s">
        <v>167</v>
      </c>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row>
    <row r="250" spans="2:61" x14ac:dyDescent="0.35">
      <c r="B250" s="21" t="s">
        <v>81</v>
      </c>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row>
    <row r="251" spans="2:61" x14ac:dyDescent="0.35">
      <c r="B251" t="s">
        <v>158</v>
      </c>
      <c r="C251" s="14">
        <v>0.39057389931543601</v>
      </c>
      <c r="D251" s="14">
        <v>0.38668496957241799</v>
      </c>
      <c r="E251" s="14">
        <v>0.39304228287012999</v>
      </c>
      <c r="F251" s="14"/>
      <c r="G251" s="14">
        <v>0.37257346895231602</v>
      </c>
      <c r="H251" s="14">
        <v>0.36642932773331799</v>
      </c>
      <c r="I251" s="14">
        <v>0.41950646116944901</v>
      </c>
      <c r="J251" s="14">
        <v>0.40320188102086002</v>
      </c>
      <c r="K251" s="14">
        <v>0.40243213931112398</v>
      </c>
      <c r="L251" s="14">
        <v>0.37142671349959699</v>
      </c>
      <c r="M251" s="14"/>
      <c r="N251" s="14">
        <v>0.37799582184782898</v>
      </c>
      <c r="O251" s="14">
        <v>0.39766371627310898</v>
      </c>
      <c r="P251" s="14"/>
      <c r="Q251" s="14">
        <v>0.45518525941957899</v>
      </c>
      <c r="R251" s="14">
        <v>0.36729422987091398</v>
      </c>
      <c r="S251" s="14">
        <v>0.37860263497399999</v>
      </c>
      <c r="T251" s="14"/>
      <c r="U251" s="14">
        <v>0.40816093398076603</v>
      </c>
      <c r="V251" s="14">
        <v>0.31501422910789101</v>
      </c>
      <c r="W251" s="14"/>
      <c r="X251" s="14">
        <v>0.35272086667578501</v>
      </c>
      <c r="Y251" s="14">
        <v>0.32619452578802499</v>
      </c>
      <c r="Z251" s="14">
        <v>0.510118629662345</v>
      </c>
      <c r="AA251" s="14"/>
      <c r="AB251" s="14">
        <v>0.368679733582503</v>
      </c>
      <c r="AC251" s="14">
        <v>0.39728001627950199</v>
      </c>
      <c r="AD251" s="14">
        <v>0.41228257042518401</v>
      </c>
      <c r="AE251" s="14"/>
      <c r="AF251" s="14">
        <v>0.45411171484851198</v>
      </c>
      <c r="AG251" s="14">
        <v>0.37423409504461003</v>
      </c>
      <c r="AH251" s="14">
        <v>0.42273114988219501</v>
      </c>
      <c r="AI251" s="14"/>
      <c r="AJ251" s="14">
        <v>0.35145534789931199</v>
      </c>
      <c r="AK251" s="14">
        <v>0.424770793663239</v>
      </c>
      <c r="AL251" s="14"/>
      <c r="AM251" s="14">
        <v>0.25119333587478998</v>
      </c>
      <c r="AN251" s="14">
        <v>0.35779036699664302</v>
      </c>
      <c r="AO251" s="14">
        <v>0.30451449034188999</v>
      </c>
      <c r="AP251" s="14">
        <v>0.345044260441148</v>
      </c>
      <c r="AQ251" s="14">
        <v>0.33680822820911699</v>
      </c>
      <c r="AR251" s="14">
        <v>0.46421969022915599</v>
      </c>
      <c r="AS251" s="14">
        <v>0.56508492339938898</v>
      </c>
      <c r="AT251" s="14">
        <v>0.426348810607451</v>
      </c>
      <c r="AU251" s="14">
        <v>0.42272513998627298</v>
      </c>
      <c r="AV251" s="14"/>
      <c r="AW251" s="14">
        <v>0.24658892565105001</v>
      </c>
      <c r="AX251" s="14">
        <v>0.34094366841250501</v>
      </c>
      <c r="AY251" s="14">
        <v>0.37282233001508702</v>
      </c>
      <c r="AZ251" s="14">
        <v>0.352059073311975</v>
      </c>
      <c r="BA251" s="14">
        <v>0.33982060347933302</v>
      </c>
      <c r="BB251" s="14">
        <v>0.45738756093701699</v>
      </c>
      <c r="BC251" s="14">
        <v>0.49470840341938999</v>
      </c>
      <c r="BD251" s="14">
        <v>0.36184806401185399</v>
      </c>
      <c r="BE251" s="14">
        <v>0.33701411688669403</v>
      </c>
      <c r="BF251" s="14">
        <v>0.50487716290217</v>
      </c>
      <c r="BG251" s="14"/>
      <c r="BH251" s="14">
        <v>0.378795313813654</v>
      </c>
      <c r="BI251" s="14">
        <v>0.39784465151681098</v>
      </c>
    </row>
    <row r="252" spans="2:61" x14ac:dyDescent="0.35">
      <c r="B252" t="s">
        <v>159</v>
      </c>
      <c r="C252" s="14">
        <v>0.388215473750115</v>
      </c>
      <c r="D252" s="14">
        <v>0.39526423124543603</v>
      </c>
      <c r="E252" s="14">
        <v>0.38144169272290601</v>
      </c>
      <c r="F252" s="14"/>
      <c r="G252" s="14">
        <v>0.39902287028815903</v>
      </c>
      <c r="H252" s="14">
        <v>0.37300714862008399</v>
      </c>
      <c r="I252" s="14">
        <v>0.29903739729082301</v>
      </c>
      <c r="J252" s="14">
        <v>0.40242931840227197</v>
      </c>
      <c r="K252" s="14">
        <v>0.40676989725777701</v>
      </c>
      <c r="L252" s="14">
        <v>0.45502072675643901</v>
      </c>
      <c r="M252" s="14"/>
      <c r="N252" s="14">
        <v>0.43127943574600802</v>
      </c>
      <c r="O252" s="14">
        <v>0.36394184299777199</v>
      </c>
      <c r="P252" s="14"/>
      <c r="Q252" s="14">
        <v>0.34251333894380698</v>
      </c>
      <c r="R252" s="14">
        <v>0.40378817278879903</v>
      </c>
      <c r="S252" s="14">
        <v>0.42725568922559698</v>
      </c>
      <c r="T252" s="14"/>
      <c r="U252" s="14">
        <v>0.37924133521065201</v>
      </c>
      <c r="V252" s="14">
        <v>0.42677131680962699</v>
      </c>
      <c r="W252" s="14"/>
      <c r="X252" s="14">
        <v>0.42494207447655002</v>
      </c>
      <c r="Y252" s="14">
        <v>0.43170978552419198</v>
      </c>
      <c r="Z252" s="14">
        <v>0.32284828113507702</v>
      </c>
      <c r="AA252" s="14"/>
      <c r="AB252" s="14">
        <v>0.44569402028299299</v>
      </c>
      <c r="AC252" s="14">
        <v>0.370643481404</v>
      </c>
      <c r="AD252" s="14">
        <v>0.355327926557857</v>
      </c>
      <c r="AE252" s="14"/>
      <c r="AF252" s="14">
        <v>0.32247457955002001</v>
      </c>
      <c r="AG252" s="14">
        <v>0.40174559699954598</v>
      </c>
      <c r="AH252" s="14">
        <v>0.38775197752752899</v>
      </c>
      <c r="AI252" s="14"/>
      <c r="AJ252" s="14">
        <v>0.40454628893429601</v>
      </c>
      <c r="AK252" s="14">
        <v>0.377111034780373</v>
      </c>
      <c r="AL252" s="14"/>
      <c r="AM252" s="14">
        <v>0.48209704579260398</v>
      </c>
      <c r="AN252" s="14">
        <v>0.42005243968097999</v>
      </c>
      <c r="AO252" s="14">
        <v>0.46478655248323097</v>
      </c>
      <c r="AP252" s="14">
        <v>0.467891575314967</v>
      </c>
      <c r="AQ252" s="14">
        <v>0.27419956700546</v>
      </c>
      <c r="AR252" s="14">
        <v>0.31058576401409499</v>
      </c>
      <c r="AS252" s="14">
        <v>0.24804017428707101</v>
      </c>
      <c r="AT252" s="14">
        <v>0.47221351202887601</v>
      </c>
      <c r="AU252" s="14">
        <v>0.393308078574099</v>
      </c>
      <c r="AV252" s="14"/>
      <c r="AW252" s="14">
        <v>0.43912783546316603</v>
      </c>
      <c r="AX252" s="14">
        <v>0.44282424844803098</v>
      </c>
      <c r="AY252" s="14">
        <v>0.48501454207837802</v>
      </c>
      <c r="AZ252" s="14">
        <v>0.43865306338379201</v>
      </c>
      <c r="BA252" s="14">
        <v>0.26819517708419299</v>
      </c>
      <c r="BB252" s="14">
        <v>0.33789437922869298</v>
      </c>
      <c r="BC252" s="14">
        <v>0.31292308419346099</v>
      </c>
      <c r="BD252" s="14">
        <v>0.45172736459268598</v>
      </c>
      <c r="BE252" s="14">
        <v>0.38771986572922101</v>
      </c>
      <c r="BF252" s="14">
        <v>0.31579290607840599</v>
      </c>
      <c r="BG252" s="14"/>
      <c r="BH252" s="14">
        <v>0.396721718747643</v>
      </c>
      <c r="BI252" s="14">
        <v>0.390154465690425</v>
      </c>
    </row>
    <row r="253" spans="2:61" x14ac:dyDescent="0.35">
      <c r="B253" t="s">
        <v>160</v>
      </c>
      <c r="C253" s="14">
        <v>0.101797802487814</v>
      </c>
      <c r="D253" s="14">
        <v>0.117042168683978</v>
      </c>
      <c r="E253" s="14">
        <v>8.7858402053204596E-2</v>
      </c>
      <c r="F253" s="14"/>
      <c r="G253" s="14">
        <v>8.8803793336051096E-2</v>
      </c>
      <c r="H253" s="14">
        <v>0.109198224279418</v>
      </c>
      <c r="I253" s="14">
        <v>0.104953970126841</v>
      </c>
      <c r="J253" s="14">
        <v>0.101601537259916</v>
      </c>
      <c r="K253" s="14">
        <v>0.104280267792353</v>
      </c>
      <c r="L253" s="14">
        <v>9.8514392272124704E-2</v>
      </c>
      <c r="M253" s="14"/>
      <c r="N253" s="14">
        <v>9.8088532810758702E-2</v>
      </c>
      <c r="O253" s="14">
        <v>0.1038885864828</v>
      </c>
      <c r="P253" s="14"/>
      <c r="Q253" s="14">
        <v>9.3488231800508803E-2</v>
      </c>
      <c r="R253" s="14">
        <v>0.108098731223168</v>
      </c>
      <c r="S253" s="14">
        <v>6.9440535746325596E-2</v>
      </c>
      <c r="T253" s="14"/>
      <c r="U253" s="14">
        <v>8.3797926669059497E-2</v>
      </c>
      <c r="V253" s="14">
        <v>0.17913117371969201</v>
      </c>
      <c r="W253" s="14"/>
      <c r="X253" s="14">
        <v>7.2888182250527303E-2</v>
      </c>
      <c r="Y253" s="14">
        <v>0.115394710277905</v>
      </c>
      <c r="Z253" s="14">
        <v>6.1637263116101397E-2</v>
      </c>
      <c r="AA253" s="14"/>
      <c r="AB253" s="14">
        <v>7.3666925007304596E-2</v>
      </c>
      <c r="AC253" s="14">
        <v>0.102541070704961</v>
      </c>
      <c r="AD253" s="14">
        <v>0.10719147488241999</v>
      </c>
      <c r="AE253" s="14"/>
      <c r="AF253" s="14">
        <v>0.103769606495678</v>
      </c>
      <c r="AG253" s="14">
        <v>0.109643431574711</v>
      </c>
      <c r="AH253" s="14">
        <v>5.4392924291350897E-2</v>
      </c>
      <c r="AI253" s="14"/>
      <c r="AJ253" s="14">
        <v>0.116800276985891</v>
      </c>
      <c r="AK253" s="14">
        <v>8.7412698537079003E-2</v>
      </c>
      <c r="AL253" s="14"/>
      <c r="AM253" s="14">
        <v>9.2192772930965505E-2</v>
      </c>
      <c r="AN253" s="14">
        <v>9.4998172388170696E-2</v>
      </c>
      <c r="AO253" s="14">
        <v>7.9473242088377805E-2</v>
      </c>
      <c r="AP253" s="14">
        <v>7.065804918759E-2</v>
      </c>
      <c r="AQ253" s="14">
        <v>0.170647508451017</v>
      </c>
      <c r="AR253" s="14">
        <v>9.7944798298141497E-2</v>
      </c>
      <c r="AS253" s="14">
        <v>5.8782998504495601E-2</v>
      </c>
      <c r="AT253" s="14">
        <v>0.101437677363673</v>
      </c>
      <c r="AU253" s="14">
        <v>0.12868315386788801</v>
      </c>
      <c r="AV253" s="14"/>
      <c r="AW253" s="14">
        <v>0.101538227261423</v>
      </c>
      <c r="AX253" s="14">
        <v>0.10632725199103001</v>
      </c>
      <c r="AY253" s="14">
        <v>6.8200398474107998E-2</v>
      </c>
      <c r="AZ253" s="14">
        <v>6.0939082480209003E-2</v>
      </c>
      <c r="BA253" s="14">
        <v>0.16446740430606799</v>
      </c>
      <c r="BB253" s="14">
        <v>9.4137364628173306E-2</v>
      </c>
      <c r="BC253" s="14">
        <v>5.6064136995129098E-2</v>
      </c>
      <c r="BD253" s="14">
        <v>0.14251116114288401</v>
      </c>
      <c r="BE253" s="14">
        <v>0.24709853993022399</v>
      </c>
      <c r="BF253" s="14">
        <v>9.5904653221209807E-2</v>
      </c>
      <c r="BG253" s="14"/>
      <c r="BH253" s="14">
        <v>9.2969457774319003E-2</v>
      </c>
      <c r="BI253" s="14">
        <v>0.105952269130966</v>
      </c>
    </row>
    <row r="254" spans="2:61" x14ac:dyDescent="0.35">
      <c r="B254" t="s">
        <v>161</v>
      </c>
      <c r="C254" s="14">
        <v>8.3275176772715703E-2</v>
      </c>
      <c r="D254" s="14">
        <v>7.5874308756673406E-2</v>
      </c>
      <c r="E254" s="14">
        <v>9.0817980886710101E-2</v>
      </c>
      <c r="F254" s="14"/>
      <c r="G254" s="14">
        <v>0.12323659357188201</v>
      </c>
      <c r="H254" s="14">
        <v>0.102837099642191</v>
      </c>
      <c r="I254" s="14">
        <v>0.128285672627277</v>
      </c>
      <c r="J254" s="14">
        <v>7.0398580200671607E-2</v>
      </c>
      <c r="K254" s="14">
        <v>2.6573529941439501E-2</v>
      </c>
      <c r="L254" s="14">
        <v>5.4487856070009798E-2</v>
      </c>
      <c r="M254" s="14"/>
      <c r="N254" s="14">
        <v>7.25010966828388E-2</v>
      </c>
      <c r="O254" s="14">
        <v>8.9348144276792302E-2</v>
      </c>
      <c r="P254" s="14"/>
      <c r="Q254" s="14">
        <v>8.3377289758885295E-2</v>
      </c>
      <c r="R254" s="14">
        <v>8.0667620202349605E-2</v>
      </c>
      <c r="S254" s="14">
        <v>9.5118976898947605E-2</v>
      </c>
      <c r="T254" s="14"/>
      <c r="U254" s="14">
        <v>8.8369200702919204E-2</v>
      </c>
      <c r="V254" s="14">
        <v>6.1389578914977101E-2</v>
      </c>
      <c r="W254" s="14"/>
      <c r="X254" s="14">
        <v>0.104375324429793</v>
      </c>
      <c r="Y254" s="14">
        <v>9.5292772505922593E-2</v>
      </c>
      <c r="Z254" s="14">
        <v>6.55897126256208E-2</v>
      </c>
      <c r="AA254" s="14"/>
      <c r="AB254" s="14">
        <v>7.7272403089529207E-2</v>
      </c>
      <c r="AC254" s="14">
        <v>9.5584567016882005E-2</v>
      </c>
      <c r="AD254" s="14">
        <v>7.4564685009398696E-2</v>
      </c>
      <c r="AE254" s="14"/>
      <c r="AF254" s="14">
        <v>7.0935526610673497E-2</v>
      </c>
      <c r="AG254" s="14">
        <v>7.9354180103743302E-2</v>
      </c>
      <c r="AH254" s="14">
        <v>9.7265936526986493E-2</v>
      </c>
      <c r="AI254" s="14"/>
      <c r="AJ254" s="14">
        <v>9.64947473460009E-2</v>
      </c>
      <c r="AK254" s="14">
        <v>7.2635863036876205E-2</v>
      </c>
      <c r="AL254" s="14"/>
      <c r="AM254" s="14">
        <v>0.13059482203015699</v>
      </c>
      <c r="AN254" s="14">
        <v>9.9238887916425197E-2</v>
      </c>
      <c r="AO254" s="14">
        <v>0.15122571508650101</v>
      </c>
      <c r="AP254" s="14">
        <v>7.2679949945909206E-2</v>
      </c>
      <c r="AQ254" s="14">
        <v>0.20357783157925999</v>
      </c>
      <c r="AR254" s="14">
        <v>7.1618657479050093E-2</v>
      </c>
      <c r="AS254" s="14">
        <v>5.5867886069230099E-2</v>
      </c>
      <c r="AT254" s="14">
        <v>0</v>
      </c>
      <c r="AU254" s="14">
        <v>3.4480942332770902E-2</v>
      </c>
      <c r="AV254" s="14"/>
      <c r="AW254" s="14">
        <v>0.17529113630364801</v>
      </c>
      <c r="AX254" s="14">
        <v>7.1439425739880796E-2</v>
      </c>
      <c r="AY254" s="14">
        <v>7.3962729432426697E-2</v>
      </c>
      <c r="AZ254" s="14">
        <v>8.9174964240275198E-2</v>
      </c>
      <c r="BA254" s="14">
        <v>0.21180027657009101</v>
      </c>
      <c r="BB254" s="14">
        <v>7.4614950416767703E-2</v>
      </c>
      <c r="BC254" s="14">
        <v>6.7260382340357E-2</v>
      </c>
      <c r="BD254" s="14">
        <v>4.39134102525758E-2</v>
      </c>
      <c r="BE254" s="14">
        <v>2.81674774538609E-2</v>
      </c>
      <c r="BF254" s="14">
        <v>5.1289241827944303E-2</v>
      </c>
      <c r="BG254" s="14"/>
      <c r="BH254" s="14">
        <v>9.8526864295299402E-2</v>
      </c>
      <c r="BI254" s="14">
        <v>6.2988488556093999E-2</v>
      </c>
    </row>
    <row r="255" spans="2:61" x14ac:dyDescent="0.35">
      <c r="B255" t="s">
        <v>104</v>
      </c>
      <c r="C255" s="14">
        <v>3.61376476739192E-2</v>
      </c>
      <c r="D255" s="14">
        <v>2.5134321741494201E-2</v>
      </c>
      <c r="E255" s="14">
        <v>4.68396414670487E-2</v>
      </c>
      <c r="F255" s="14"/>
      <c r="G255" s="14">
        <v>1.6363273851591299E-2</v>
      </c>
      <c r="H255" s="14">
        <v>4.85281997249883E-2</v>
      </c>
      <c r="I255" s="14">
        <v>4.8216498785610198E-2</v>
      </c>
      <c r="J255" s="14">
        <v>2.2368683116280701E-2</v>
      </c>
      <c r="K255" s="14">
        <v>5.9944165697306998E-2</v>
      </c>
      <c r="L255" s="14">
        <v>2.0550311401830001E-2</v>
      </c>
      <c r="M255" s="14"/>
      <c r="N255" s="14">
        <v>2.0135112912565901E-2</v>
      </c>
      <c r="O255" s="14">
        <v>4.5157709969526699E-2</v>
      </c>
      <c r="P255" s="14"/>
      <c r="Q255" s="14">
        <v>2.5435880077220099E-2</v>
      </c>
      <c r="R255" s="14">
        <v>4.0151245914770303E-2</v>
      </c>
      <c r="S255" s="14">
        <v>2.9582163155130001E-2</v>
      </c>
      <c r="T255" s="14"/>
      <c r="U255" s="14">
        <v>4.0430603436603499E-2</v>
      </c>
      <c r="V255" s="14">
        <v>1.7693701447813098E-2</v>
      </c>
      <c r="W255" s="14"/>
      <c r="X255" s="14">
        <v>4.50735521673453E-2</v>
      </c>
      <c r="Y255" s="14">
        <v>3.1408205903954697E-2</v>
      </c>
      <c r="Z255" s="14">
        <v>3.98061134608561E-2</v>
      </c>
      <c r="AA255" s="14"/>
      <c r="AB255" s="14">
        <v>3.4686918037669802E-2</v>
      </c>
      <c r="AC255" s="14">
        <v>3.3950864594653699E-2</v>
      </c>
      <c r="AD255" s="14">
        <v>5.0633343125139799E-2</v>
      </c>
      <c r="AE255" s="14"/>
      <c r="AF255" s="14">
        <v>4.8708572495116099E-2</v>
      </c>
      <c r="AG255" s="14">
        <v>3.5022696277390901E-2</v>
      </c>
      <c r="AH255" s="14">
        <v>3.7858011771937997E-2</v>
      </c>
      <c r="AI255" s="14"/>
      <c r="AJ255" s="14">
        <v>3.07033388345005E-2</v>
      </c>
      <c r="AK255" s="14">
        <v>3.8069609982432903E-2</v>
      </c>
      <c r="AL255" s="14"/>
      <c r="AM255" s="14">
        <v>4.39220233714828E-2</v>
      </c>
      <c r="AN255" s="14">
        <v>2.7920133017780999E-2</v>
      </c>
      <c r="AO255" s="14">
        <v>0</v>
      </c>
      <c r="AP255" s="14">
        <v>4.3726165110386302E-2</v>
      </c>
      <c r="AQ255" s="14">
        <v>1.47668647551451E-2</v>
      </c>
      <c r="AR255" s="14">
        <v>5.5631089979556798E-2</v>
      </c>
      <c r="AS255" s="14">
        <v>7.2224017739814003E-2</v>
      </c>
      <c r="AT255" s="14">
        <v>0</v>
      </c>
      <c r="AU255" s="14">
        <v>2.08026852389697E-2</v>
      </c>
      <c r="AV255" s="14"/>
      <c r="AW255" s="14">
        <v>3.7453875320712801E-2</v>
      </c>
      <c r="AX255" s="14">
        <v>3.84654054085539E-2</v>
      </c>
      <c r="AY255" s="14">
        <v>0</v>
      </c>
      <c r="AZ255" s="14">
        <v>5.9173816583748901E-2</v>
      </c>
      <c r="BA255" s="14">
        <v>1.5716538560314301E-2</v>
      </c>
      <c r="BB255" s="14">
        <v>3.5965744789348698E-2</v>
      </c>
      <c r="BC255" s="14">
        <v>6.9043993051663102E-2</v>
      </c>
      <c r="BD255" s="14">
        <v>0</v>
      </c>
      <c r="BE255" s="14">
        <v>0</v>
      </c>
      <c r="BF255" s="14">
        <v>3.2136035970269497E-2</v>
      </c>
      <c r="BG255" s="14"/>
      <c r="BH255" s="14">
        <v>3.2986645369084598E-2</v>
      </c>
      <c r="BI255" s="14">
        <v>4.3060125105703402E-2</v>
      </c>
    </row>
    <row r="256" spans="2:61" x14ac:dyDescent="0.35">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row>
    <row r="257" spans="2:61" x14ac:dyDescent="0.35">
      <c r="B257" s="6" t="s">
        <v>177</v>
      </c>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row>
    <row r="258" spans="2:61" x14ac:dyDescent="0.35">
      <c r="B258" s="21" t="s">
        <v>81</v>
      </c>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row>
    <row r="259" spans="2:61" x14ac:dyDescent="0.35">
      <c r="B259" t="s">
        <v>172</v>
      </c>
      <c r="C259" s="14">
        <v>0.23892554648765901</v>
      </c>
      <c r="D259" s="14">
        <v>0.27481647737420201</v>
      </c>
      <c r="E259" s="14">
        <v>0.20378057367814101</v>
      </c>
      <c r="F259" s="14"/>
      <c r="G259" s="14">
        <v>0.27702482683243301</v>
      </c>
      <c r="H259" s="14">
        <v>0.29383606056841799</v>
      </c>
      <c r="I259" s="14">
        <v>0.20770792256066201</v>
      </c>
      <c r="J259" s="14">
        <v>0.23931478413329699</v>
      </c>
      <c r="K259" s="14">
        <v>0.23441286546319501</v>
      </c>
      <c r="L259" s="14">
        <v>0.20731752132185599</v>
      </c>
      <c r="M259" s="14"/>
      <c r="N259" s="14">
        <v>0.25713149831934201</v>
      </c>
      <c r="O259" s="14">
        <v>0.22866349599868199</v>
      </c>
      <c r="P259" s="14"/>
      <c r="Q259" s="14">
        <v>0.29497365930637498</v>
      </c>
      <c r="R259" s="14">
        <v>0.208751678393479</v>
      </c>
      <c r="S259" s="14">
        <v>0.249931081611453</v>
      </c>
      <c r="T259" s="14"/>
      <c r="U259" s="14">
        <v>0.24035500230342199</v>
      </c>
      <c r="V259" s="14">
        <v>0.23278413538165699</v>
      </c>
      <c r="W259" s="14"/>
      <c r="X259" s="14">
        <v>0.31436731498124298</v>
      </c>
      <c r="Y259" s="14">
        <v>0.17708783944346701</v>
      </c>
      <c r="Z259" s="14">
        <v>0.30432982883778997</v>
      </c>
      <c r="AA259" s="14"/>
      <c r="AB259" s="14">
        <v>0.26928826000652401</v>
      </c>
      <c r="AC259" s="14">
        <v>0.229153261168629</v>
      </c>
      <c r="AD259" s="14">
        <v>0.239871835517491</v>
      </c>
      <c r="AE259" s="14"/>
      <c r="AF259" s="14">
        <v>0.29186259609147802</v>
      </c>
      <c r="AG259" s="14">
        <v>0.25642355741365702</v>
      </c>
      <c r="AH259" s="14">
        <v>0.199371998420806</v>
      </c>
      <c r="AI259" s="14"/>
      <c r="AJ259" s="14">
        <v>0.24095157888355201</v>
      </c>
      <c r="AK259" s="14">
        <v>0.24088545599224601</v>
      </c>
      <c r="AL259" s="14"/>
      <c r="AM259" s="14">
        <v>0.110279664749909</v>
      </c>
      <c r="AN259" s="14">
        <v>0.238809310130671</v>
      </c>
      <c r="AO259" s="14">
        <v>0.20194586121966099</v>
      </c>
      <c r="AP259" s="14">
        <v>0.18911532285087099</v>
      </c>
      <c r="AQ259" s="14">
        <v>0.24612204761306</v>
      </c>
      <c r="AR259" s="14">
        <v>0.30298779733009601</v>
      </c>
      <c r="AS259" s="14">
        <v>0.29245888829866901</v>
      </c>
      <c r="AT259" s="14">
        <v>0.261507000760622</v>
      </c>
      <c r="AU259" s="14">
        <v>0.28058559721177601</v>
      </c>
      <c r="AV259" s="14"/>
      <c r="AW259" s="14">
        <v>0.12901979945627101</v>
      </c>
      <c r="AX259" s="14">
        <v>0.26674807286105401</v>
      </c>
      <c r="AY259" s="14">
        <v>0.232088673059411</v>
      </c>
      <c r="AZ259" s="14">
        <v>0.22450677092924301</v>
      </c>
      <c r="BA259" s="14">
        <v>0.23660479348171701</v>
      </c>
      <c r="BB259" s="14">
        <v>0.31428655149265</v>
      </c>
      <c r="BC259" s="14">
        <v>0.29598329708902299</v>
      </c>
      <c r="BD259" s="14">
        <v>0.372515101571189</v>
      </c>
      <c r="BE259" s="14">
        <v>0.20333124113210699</v>
      </c>
      <c r="BF259" s="14">
        <v>0.27021091018318999</v>
      </c>
      <c r="BG259" s="14"/>
      <c r="BH259" s="14">
        <v>0.26916854233006499</v>
      </c>
      <c r="BI259" s="14">
        <v>0.210822798492595</v>
      </c>
    </row>
    <row r="260" spans="2:61" x14ac:dyDescent="0.35">
      <c r="B260" t="s">
        <v>173</v>
      </c>
      <c r="C260" s="14">
        <v>0.36455558706420699</v>
      </c>
      <c r="D260" s="14">
        <v>0.36855341473452702</v>
      </c>
      <c r="E260" s="14">
        <v>0.35935251705198701</v>
      </c>
      <c r="F260" s="14"/>
      <c r="G260" s="14">
        <v>0.29787509838820198</v>
      </c>
      <c r="H260" s="14">
        <v>0.32068218433192203</v>
      </c>
      <c r="I260" s="14">
        <v>0.38181042867673998</v>
      </c>
      <c r="J260" s="14">
        <v>0.35028335918263898</v>
      </c>
      <c r="K260" s="14">
        <v>0.34526128979651199</v>
      </c>
      <c r="L260" s="14">
        <v>0.44731641336283101</v>
      </c>
      <c r="M260" s="14"/>
      <c r="N260" s="14">
        <v>0.317025533609054</v>
      </c>
      <c r="O260" s="14">
        <v>0.39134659545585398</v>
      </c>
      <c r="P260" s="14"/>
      <c r="Q260" s="14">
        <v>0.40669861423716502</v>
      </c>
      <c r="R260" s="14">
        <v>0.363953550796484</v>
      </c>
      <c r="S260" s="14">
        <v>0.31780328510147299</v>
      </c>
      <c r="T260" s="14"/>
      <c r="U260" s="14">
        <v>0.38648559783832298</v>
      </c>
      <c r="V260" s="14">
        <v>0.27033706681493103</v>
      </c>
      <c r="W260" s="14"/>
      <c r="X260" s="14">
        <v>0.34624293441656301</v>
      </c>
      <c r="Y260" s="14">
        <v>0.41808236461338399</v>
      </c>
      <c r="Z260" s="14">
        <v>0.31244702986365502</v>
      </c>
      <c r="AA260" s="14"/>
      <c r="AB260" s="14">
        <v>0.44225498230572902</v>
      </c>
      <c r="AC260" s="14">
        <v>0.37878600983861199</v>
      </c>
      <c r="AD260" s="14">
        <v>0.21042379691187099</v>
      </c>
      <c r="AE260" s="14"/>
      <c r="AF260" s="14">
        <v>0.35462396726303902</v>
      </c>
      <c r="AG260" s="14">
        <v>0.355597519535157</v>
      </c>
      <c r="AH260" s="14">
        <v>0.39396383562487503</v>
      </c>
      <c r="AI260" s="14"/>
      <c r="AJ260" s="14">
        <v>0.33277233592780597</v>
      </c>
      <c r="AK260" s="14">
        <v>0.38551661829661898</v>
      </c>
      <c r="AL260" s="14"/>
      <c r="AM260" s="14">
        <v>0.450525779978181</v>
      </c>
      <c r="AN260" s="14">
        <v>0.33670021198067102</v>
      </c>
      <c r="AO260" s="14">
        <v>0.42857279540828402</v>
      </c>
      <c r="AP260" s="14">
        <v>0.30754836275973502</v>
      </c>
      <c r="AQ260" s="14">
        <v>0.48489525998230099</v>
      </c>
      <c r="AR260" s="14">
        <v>0.39676723959126098</v>
      </c>
      <c r="AS260" s="14">
        <v>0.48215224487394498</v>
      </c>
      <c r="AT260" s="14">
        <v>0.32866594149508599</v>
      </c>
      <c r="AU260" s="14">
        <v>0.20377614564537999</v>
      </c>
      <c r="AV260" s="14"/>
      <c r="AW260" s="14">
        <v>0.41367779837487301</v>
      </c>
      <c r="AX260" s="14">
        <v>0.31705626746939503</v>
      </c>
      <c r="AY260" s="14">
        <v>0.38531284942326299</v>
      </c>
      <c r="AZ260" s="14">
        <v>0.29725091362026401</v>
      </c>
      <c r="BA260" s="14">
        <v>0.54768473517015803</v>
      </c>
      <c r="BB260" s="14">
        <v>0.40164986816195603</v>
      </c>
      <c r="BC260" s="14">
        <v>0.42941345749083198</v>
      </c>
      <c r="BD260" s="14">
        <v>0.27019212808089599</v>
      </c>
      <c r="BE260" s="14">
        <v>0.191553505272054</v>
      </c>
      <c r="BF260" s="14">
        <v>0.298868532021837</v>
      </c>
      <c r="BG260" s="14"/>
      <c r="BH260" s="14">
        <v>0.362330467891186</v>
      </c>
      <c r="BI260" s="14">
        <v>0.368267247317553</v>
      </c>
    </row>
    <row r="261" spans="2:61" x14ac:dyDescent="0.35">
      <c r="B261" t="s">
        <v>73</v>
      </c>
      <c r="C261" s="14">
        <v>0.221451870622563</v>
      </c>
      <c r="D261" s="14">
        <v>0.20672616573640101</v>
      </c>
      <c r="E261" s="14">
        <v>0.23678583241602799</v>
      </c>
      <c r="F261" s="14"/>
      <c r="G261" s="14">
        <v>0.16449168859127</v>
      </c>
      <c r="H261" s="14">
        <v>0.17866624391670699</v>
      </c>
      <c r="I261" s="14">
        <v>0.227092922144674</v>
      </c>
      <c r="J261" s="14">
        <v>0.24721171723468199</v>
      </c>
      <c r="K261" s="14">
        <v>0.25485996977533698</v>
      </c>
      <c r="L261" s="14">
        <v>0.23418482709848301</v>
      </c>
      <c r="M261" s="14"/>
      <c r="N261" s="14">
        <v>0.23124591778509099</v>
      </c>
      <c r="O261" s="14">
        <v>0.21593131298281601</v>
      </c>
      <c r="P261" s="14"/>
      <c r="Q261" s="14">
        <v>0.15950246609524099</v>
      </c>
      <c r="R261" s="14">
        <v>0.266943826029236</v>
      </c>
      <c r="S261" s="14">
        <v>0.17955404932910701</v>
      </c>
      <c r="T261" s="14"/>
      <c r="U261" s="14">
        <v>0.208997699247986</v>
      </c>
      <c r="V261" s="14">
        <v>0.27495907633850902</v>
      </c>
      <c r="W261" s="14"/>
      <c r="X261" s="14">
        <v>0.21650190076474299</v>
      </c>
      <c r="Y261" s="14">
        <v>0.21203020698942701</v>
      </c>
      <c r="Z261" s="14">
        <v>0.21453192339559299</v>
      </c>
      <c r="AA261" s="14"/>
      <c r="AB261" s="14">
        <v>0.15958618435453201</v>
      </c>
      <c r="AC261" s="14">
        <v>0.23430124267330599</v>
      </c>
      <c r="AD261" s="14">
        <v>0.25129394452173698</v>
      </c>
      <c r="AE261" s="14"/>
      <c r="AF261" s="14">
        <v>0.21752900721197699</v>
      </c>
      <c r="AG261" s="14">
        <v>0.20289306038602301</v>
      </c>
      <c r="AH261" s="14">
        <v>0.22769731694983</v>
      </c>
      <c r="AI261" s="14"/>
      <c r="AJ261" s="14">
        <v>0.214974632116431</v>
      </c>
      <c r="AK261" s="14">
        <v>0.22745725171515799</v>
      </c>
      <c r="AL261" s="14"/>
      <c r="AM261" s="14">
        <v>0.25063113531535802</v>
      </c>
      <c r="AN261" s="14">
        <v>0.22997971881506299</v>
      </c>
      <c r="AO261" s="14">
        <v>0.200272656865946</v>
      </c>
      <c r="AP261" s="14">
        <v>0.270526104083955</v>
      </c>
      <c r="AQ261" s="14">
        <v>0.114536824197774</v>
      </c>
      <c r="AR261" s="14">
        <v>0.15334159261782601</v>
      </c>
      <c r="AS261" s="14">
        <v>9.8998439481596298E-2</v>
      </c>
      <c r="AT261" s="14">
        <v>0.27283934259623699</v>
      </c>
      <c r="AU261" s="14">
        <v>0.36133320523300499</v>
      </c>
      <c r="AV261" s="14"/>
      <c r="AW261" s="14">
        <v>0.26318923733577199</v>
      </c>
      <c r="AX261" s="14">
        <v>0.205454503755093</v>
      </c>
      <c r="AY261" s="14">
        <v>0.21026437503805201</v>
      </c>
      <c r="AZ261" s="14">
        <v>0.26298045755447602</v>
      </c>
      <c r="BA261" s="14">
        <v>0.105375207439659</v>
      </c>
      <c r="BB261" s="14">
        <v>0.15518571163197301</v>
      </c>
      <c r="BC261" s="14">
        <v>0.108819824655148</v>
      </c>
      <c r="BD261" s="14">
        <v>0.25124530860413902</v>
      </c>
      <c r="BE261" s="14">
        <v>0.49128004288961702</v>
      </c>
      <c r="BF261" s="14">
        <v>0.24642848661852901</v>
      </c>
      <c r="BG261" s="14"/>
      <c r="BH261" s="14">
        <v>0.22398601118425299</v>
      </c>
      <c r="BI261" s="14">
        <v>0.214834086269482</v>
      </c>
    </row>
    <row r="262" spans="2:61" x14ac:dyDescent="0.35">
      <c r="B262" t="s">
        <v>174</v>
      </c>
      <c r="C262" s="14">
        <v>0.104241115156029</v>
      </c>
      <c r="D262" s="14">
        <v>9.7235775633405602E-2</v>
      </c>
      <c r="E262" s="14">
        <v>0.11152933844245499</v>
      </c>
      <c r="F262" s="14"/>
      <c r="G262" s="14">
        <v>0.16925302861153099</v>
      </c>
      <c r="H262" s="14">
        <v>0.109497459523894</v>
      </c>
      <c r="I262" s="14">
        <v>9.7742733823639003E-2</v>
      </c>
      <c r="J262" s="14">
        <v>0.10549726029075</v>
      </c>
      <c r="K262" s="14">
        <v>9.4374686686616693E-2</v>
      </c>
      <c r="L262" s="14">
        <v>7.5835201336362498E-2</v>
      </c>
      <c r="M262" s="14"/>
      <c r="N262" s="14">
        <v>9.9597112395366699E-2</v>
      </c>
      <c r="O262" s="14">
        <v>0.10685877509720999</v>
      </c>
      <c r="P262" s="14"/>
      <c r="Q262" s="14">
        <v>8.3828627799816299E-2</v>
      </c>
      <c r="R262" s="14">
        <v>9.6415318589802304E-2</v>
      </c>
      <c r="S262" s="14">
        <v>0.15632144807982601</v>
      </c>
      <c r="T262" s="14"/>
      <c r="U262" s="14">
        <v>9.6599190129540505E-2</v>
      </c>
      <c r="V262" s="14">
        <v>0.13707333194187499</v>
      </c>
      <c r="W262" s="14"/>
      <c r="X262" s="14">
        <v>9.4840785191202301E-2</v>
      </c>
      <c r="Y262" s="14">
        <v>0.124289582100625</v>
      </c>
      <c r="Z262" s="14">
        <v>8.8107429735571105E-2</v>
      </c>
      <c r="AA262" s="14"/>
      <c r="AB262" s="14">
        <v>8.3773390704019304E-2</v>
      </c>
      <c r="AC262" s="14">
        <v>0.10227263680528099</v>
      </c>
      <c r="AD262" s="14">
        <v>0.160124889491946</v>
      </c>
      <c r="AE262" s="14"/>
      <c r="AF262" s="14">
        <v>0.10741261905497</v>
      </c>
      <c r="AG262" s="14">
        <v>0.12084476955196299</v>
      </c>
      <c r="AH262" s="14">
        <v>8.1770035125190293E-2</v>
      </c>
      <c r="AI262" s="14"/>
      <c r="AJ262" s="14">
        <v>0.127985434003694</v>
      </c>
      <c r="AK262" s="14">
        <v>9.0095888389760306E-2</v>
      </c>
      <c r="AL262" s="14"/>
      <c r="AM262" s="14">
        <v>0.11432329124589299</v>
      </c>
      <c r="AN262" s="14">
        <v>0.13897213974161701</v>
      </c>
      <c r="AO262" s="14">
        <v>0.111835314168986</v>
      </c>
      <c r="AP262" s="14">
        <v>0.12189364268017</v>
      </c>
      <c r="AQ262" s="14">
        <v>0.12763388593574099</v>
      </c>
      <c r="AR262" s="14">
        <v>8.3928367619102995E-2</v>
      </c>
      <c r="AS262" s="14">
        <v>8.4522126750643897E-2</v>
      </c>
      <c r="AT262" s="14">
        <v>1.6458647008927602E-2</v>
      </c>
      <c r="AU262" s="14">
        <v>8.4204288084235301E-2</v>
      </c>
      <c r="AV262" s="14"/>
      <c r="AW262" s="14">
        <v>0.123903914547477</v>
      </c>
      <c r="AX262" s="14">
        <v>0.14280208363324001</v>
      </c>
      <c r="AY262" s="14">
        <v>0.121048952362023</v>
      </c>
      <c r="AZ262" s="14">
        <v>0.12933715771986101</v>
      </c>
      <c r="BA262" s="14">
        <v>9.3492241336768894E-2</v>
      </c>
      <c r="BB262" s="14">
        <v>7.8104196421520694E-2</v>
      </c>
      <c r="BC262" s="14">
        <v>9.5161453213825395E-2</v>
      </c>
      <c r="BD262" s="14">
        <v>4.3075967005205003E-2</v>
      </c>
      <c r="BE262" s="14">
        <v>5.2388847732630098E-2</v>
      </c>
      <c r="BF262" s="14">
        <v>0.102671079844808</v>
      </c>
      <c r="BG262" s="14"/>
      <c r="BH262" s="14">
        <v>8.9180947697580795E-2</v>
      </c>
      <c r="BI262" s="14">
        <v>0.11631866285351999</v>
      </c>
    </row>
    <row r="263" spans="2:61" x14ac:dyDescent="0.35">
      <c r="B263" t="s">
        <v>175</v>
      </c>
      <c r="C263" s="14">
        <v>5.6584480373820301E-2</v>
      </c>
      <c r="D263" s="14">
        <v>4.6326858643741101E-2</v>
      </c>
      <c r="E263" s="14">
        <v>6.6694994690488493E-2</v>
      </c>
      <c r="F263" s="14"/>
      <c r="G263" s="14">
        <v>8.4991452015319796E-2</v>
      </c>
      <c r="H263" s="14">
        <v>7.6691280561756101E-2</v>
      </c>
      <c r="I263" s="14">
        <v>6.2058276787543498E-2</v>
      </c>
      <c r="J263" s="14">
        <v>4.7300733450414301E-2</v>
      </c>
      <c r="K263" s="14">
        <v>5.4810096346591702E-2</v>
      </c>
      <c r="L263" s="14">
        <v>2.89038373529216E-2</v>
      </c>
      <c r="M263" s="14"/>
      <c r="N263" s="14">
        <v>7.8475487151927106E-2</v>
      </c>
      <c r="O263" s="14">
        <v>4.42452948762228E-2</v>
      </c>
      <c r="P263" s="14"/>
      <c r="Q263" s="14">
        <v>3.9263012889412099E-2</v>
      </c>
      <c r="R263" s="14">
        <v>4.9802382851715198E-2</v>
      </c>
      <c r="S263" s="14">
        <v>8.3766420390833707E-2</v>
      </c>
      <c r="T263" s="14"/>
      <c r="U263" s="14">
        <v>5.0731748371430102E-2</v>
      </c>
      <c r="V263" s="14">
        <v>8.1729736997754696E-2</v>
      </c>
      <c r="W263" s="14"/>
      <c r="X263" s="14">
        <v>2.8047064646249099E-2</v>
      </c>
      <c r="Y263" s="14">
        <v>6.2453029887598203E-2</v>
      </c>
      <c r="Z263" s="14">
        <v>5.7819255885637903E-2</v>
      </c>
      <c r="AA263" s="14"/>
      <c r="AB263" s="14">
        <v>3.4333525339445899E-2</v>
      </c>
      <c r="AC263" s="14">
        <v>4.9582286087678E-2</v>
      </c>
      <c r="AD263" s="14">
        <v>0.11849530282426</v>
      </c>
      <c r="AE263" s="14"/>
      <c r="AF263" s="14">
        <v>2.1123951233412701E-2</v>
      </c>
      <c r="AG263" s="14">
        <v>5.2328312544727099E-2</v>
      </c>
      <c r="AH263" s="14">
        <v>7.8196860487909706E-2</v>
      </c>
      <c r="AI263" s="14"/>
      <c r="AJ263" s="14">
        <v>7.0786466231552894E-2</v>
      </c>
      <c r="AK263" s="14">
        <v>4.7613195358113501E-2</v>
      </c>
      <c r="AL263" s="14"/>
      <c r="AM263" s="14">
        <v>7.4240128710658201E-2</v>
      </c>
      <c r="AN263" s="14">
        <v>5.1732592248525701E-2</v>
      </c>
      <c r="AO263" s="14">
        <v>3.8111874552639799E-2</v>
      </c>
      <c r="AP263" s="14">
        <v>0.110916567625268</v>
      </c>
      <c r="AQ263" s="14">
        <v>2.6811982271124399E-2</v>
      </c>
      <c r="AR263" s="14">
        <v>4.0437285578023403E-2</v>
      </c>
      <c r="AS263" s="14">
        <v>1.4134559389904501E-2</v>
      </c>
      <c r="AT263" s="14">
        <v>6.6509247694482701E-2</v>
      </c>
      <c r="AU263" s="14">
        <v>6.3236836475005706E-2</v>
      </c>
      <c r="AV263" s="14"/>
      <c r="AW263" s="14">
        <v>7.02092502856069E-2</v>
      </c>
      <c r="AX263" s="14">
        <v>6.3501971370279006E-2</v>
      </c>
      <c r="AY263" s="14">
        <v>3.2457912253710898E-2</v>
      </c>
      <c r="AZ263" s="14">
        <v>7.4843352127073298E-2</v>
      </c>
      <c r="BA263" s="14">
        <v>1.6843022571697001E-2</v>
      </c>
      <c r="BB263" s="14">
        <v>3.8277297701048901E-2</v>
      </c>
      <c r="BC263" s="14">
        <v>5.1826793169354998E-2</v>
      </c>
      <c r="BD263" s="14">
        <v>6.2971494738570097E-2</v>
      </c>
      <c r="BE263" s="14">
        <v>3.1094509682782601E-2</v>
      </c>
      <c r="BF263" s="14">
        <v>8.1820991331635395E-2</v>
      </c>
      <c r="BG263" s="14"/>
      <c r="BH263" s="14">
        <v>4.02211876341056E-2</v>
      </c>
      <c r="BI263" s="14">
        <v>7.9319852936588095E-2</v>
      </c>
    </row>
    <row r="264" spans="2:61" x14ac:dyDescent="0.35">
      <c r="B264" t="s">
        <v>77</v>
      </c>
      <c r="C264" s="14">
        <v>1.4241400295721299E-2</v>
      </c>
      <c r="D264" s="14">
        <v>6.3413078777231104E-3</v>
      </c>
      <c r="E264" s="14">
        <v>2.18567437209004E-2</v>
      </c>
      <c r="F264" s="14"/>
      <c r="G264" s="14">
        <v>6.3639055612442702E-3</v>
      </c>
      <c r="H264" s="14">
        <v>2.0626771097301599E-2</v>
      </c>
      <c r="I264" s="14">
        <v>2.3587716006741501E-2</v>
      </c>
      <c r="J264" s="14">
        <v>1.0392145708217801E-2</v>
      </c>
      <c r="K264" s="14">
        <v>1.62810919317475E-2</v>
      </c>
      <c r="L264" s="14">
        <v>6.4421995275449799E-3</v>
      </c>
      <c r="M264" s="14"/>
      <c r="N264" s="14">
        <v>1.65244507392188E-2</v>
      </c>
      <c r="O264" s="14">
        <v>1.29545255892157E-2</v>
      </c>
      <c r="P264" s="14"/>
      <c r="Q264" s="14">
        <v>1.5733619671990301E-2</v>
      </c>
      <c r="R264" s="14">
        <v>1.41332433392836E-2</v>
      </c>
      <c r="S264" s="14">
        <v>1.26237154873069E-2</v>
      </c>
      <c r="T264" s="14"/>
      <c r="U264" s="14">
        <v>1.68307621092985E-2</v>
      </c>
      <c r="V264" s="14">
        <v>3.1166525252739399E-3</v>
      </c>
      <c r="W264" s="14"/>
      <c r="X264" s="14">
        <v>0</v>
      </c>
      <c r="Y264" s="14">
        <v>6.0569769654997101E-3</v>
      </c>
      <c r="Z264" s="14">
        <v>2.2764532281753E-2</v>
      </c>
      <c r="AA264" s="14"/>
      <c r="AB264" s="14">
        <v>1.0763657289751E-2</v>
      </c>
      <c r="AC264" s="14">
        <v>5.9045634264941497E-3</v>
      </c>
      <c r="AD264" s="14">
        <v>1.97902307326943E-2</v>
      </c>
      <c r="AE264" s="14"/>
      <c r="AF264" s="14">
        <v>7.4478591451224204E-3</v>
      </c>
      <c r="AG264" s="14">
        <v>1.19127805684734E-2</v>
      </c>
      <c r="AH264" s="14">
        <v>1.8999953391389601E-2</v>
      </c>
      <c r="AI264" s="14"/>
      <c r="AJ264" s="14">
        <v>1.25295528369633E-2</v>
      </c>
      <c r="AK264" s="14">
        <v>8.4315902481028292E-3</v>
      </c>
      <c r="AL264" s="14"/>
      <c r="AM264" s="14">
        <v>0</v>
      </c>
      <c r="AN264" s="14">
        <v>3.8060270834517399E-3</v>
      </c>
      <c r="AO264" s="14">
        <v>1.9261497784482499E-2</v>
      </c>
      <c r="AP264" s="14">
        <v>0</v>
      </c>
      <c r="AQ264" s="14">
        <v>0</v>
      </c>
      <c r="AR264" s="14">
        <v>2.2537717263690499E-2</v>
      </c>
      <c r="AS264" s="14">
        <v>2.7733741205241701E-2</v>
      </c>
      <c r="AT264" s="14">
        <v>5.4019820444644998E-2</v>
      </c>
      <c r="AU264" s="14">
        <v>6.8639273505985803E-3</v>
      </c>
      <c r="AV264" s="14"/>
      <c r="AW264" s="14">
        <v>0</v>
      </c>
      <c r="AX264" s="14">
        <v>4.4371009109382504E-3</v>
      </c>
      <c r="AY264" s="14">
        <v>1.88272378635395E-2</v>
      </c>
      <c r="AZ264" s="14">
        <v>1.1081348049082999E-2</v>
      </c>
      <c r="BA264" s="14">
        <v>0</v>
      </c>
      <c r="BB264" s="14">
        <v>1.24963745908514E-2</v>
      </c>
      <c r="BC264" s="14">
        <v>1.8795174381816101E-2</v>
      </c>
      <c r="BD264" s="14">
        <v>0</v>
      </c>
      <c r="BE264" s="14">
        <v>3.0351853290809E-2</v>
      </c>
      <c r="BF264" s="14">
        <v>0</v>
      </c>
      <c r="BG264" s="14"/>
      <c r="BH264" s="14">
        <v>1.51128432628091E-2</v>
      </c>
      <c r="BI264" s="14">
        <v>1.04373521302612E-2</v>
      </c>
    </row>
    <row r="265" spans="2:61" x14ac:dyDescent="0.35">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row>
    <row r="266" spans="2:61" x14ac:dyDescent="0.35">
      <c r="B266" s="6" t="s">
        <v>178</v>
      </c>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row>
    <row r="267" spans="2:61" x14ac:dyDescent="0.35">
      <c r="B267" s="21" t="s">
        <v>81</v>
      </c>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row>
    <row r="268" spans="2:61" x14ac:dyDescent="0.35">
      <c r="B268" t="s">
        <v>172</v>
      </c>
      <c r="C268" s="14">
        <v>5.0197832299472597E-2</v>
      </c>
      <c r="D268" s="14">
        <v>4.9579915350795097E-2</v>
      </c>
      <c r="E268" s="14">
        <v>5.1080322579859699E-2</v>
      </c>
      <c r="F268" s="14"/>
      <c r="G268" s="14">
        <v>5.0315098165234703E-2</v>
      </c>
      <c r="H268" s="14">
        <v>7.7212696165469205E-2</v>
      </c>
      <c r="I268" s="14">
        <v>5.7951235231920403E-2</v>
      </c>
      <c r="J268" s="14">
        <v>2.9725030422168602E-2</v>
      </c>
      <c r="K268" s="14">
        <v>3.5807508192600999E-2</v>
      </c>
      <c r="L268" s="14">
        <v>5.0194237786688599E-2</v>
      </c>
      <c r="M268" s="14"/>
      <c r="N268" s="14">
        <v>8.1877036414074705E-2</v>
      </c>
      <c r="O268" s="14">
        <v>3.2341386501956199E-2</v>
      </c>
      <c r="P268" s="14"/>
      <c r="Q268" s="14">
        <v>6.0866475665155899E-2</v>
      </c>
      <c r="R268" s="14">
        <v>3.7969007146724298E-2</v>
      </c>
      <c r="S268" s="14">
        <v>7.4514719353178396E-2</v>
      </c>
      <c r="T268" s="14"/>
      <c r="U268" s="14">
        <v>5.4219130160250102E-2</v>
      </c>
      <c r="V268" s="14">
        <v>3.2921017535147902E-2</v>
      </c>
      <c r="W268" s="14"/>
      <c r="X268" s="14">
        <v>8.7429454195936798E-2</v>
      </c>
      <c r="Y268" s="14">
        <v>5.6684897167098999E-2</v>
      </c>
      <c r="Z268" s="14">
        <v>2.8561898326809301E-2</v>
      </c>
      <c r="AA268" s="14"/>
      <c r="AB268" s="14">
        <v>4.2846719448716701E-2</v>
      </c>
      <c r="AC268" s="14">
        <v>5.5752311509719002E-2</v>
      </c>
      <c r="AD268" s="14">
        <v>5.6079701707672E-2</v>
      </c>
      <c r="AE268" s="14"/>
      <c r="AF268" s="14">
        <v>9.3724194386365797E-2</v>
      </c>
      <c r="AG268" s="14">
        <v>4.9014092772001201E-2</v>
      </c>
      <c r="AH268" s="14">
        <v>3.9623311357559497E-2</v>
      </c>
      <c r="AI268" s="14"/>
      <c r="AJ268" s="14">
        <v>7.0080677392564503E-2</v>
      </c>
      <c r="AK268" s="14">
        <v>3.7138520011790202E-2</v>
      </c>
      <c r="AL268" s="14"/>
      <c r="AM268" s="14">
        <v>6.8787342416076896E-2</v>
      </c>
      <c r="AN268" s="14">
        <v>7.1210390093558701E-2</v>
      </c>
      <c r="AO268" s="14">
        <v>2.0617061406150598E-2</v>
      </c>
      <c r="AP268" s="14">
        <v>5.3819976625349999E-2</v>
      </c>
      <c r="AQ268" s="14">
        <v>4.8886854101719501E-2</v>
      </c>
      <c r="AR268" s="14">
        <v>2.7469696247867999E-2</v>
      </c>
      <c r="AS268" s="14">
        <v>9.9636788088746805E-2</v>
      </c>
      <c r="AT268" s="14">
        <v>4.4229720775390502E-2</v>
      </c>
      <c r="AU268" s="14">
        <v>5.2974989428837403E-2</v>
      </c>
      <c r="AV268" s="14"/>
      <c r="AW268" s="14">
        <v>8.2437358491019103E-2</v>
      </c>
      <c r="AX268" s="14">
        <v>7.0621233177472403E-2</v>
      </c>
      <c r="AY268" s="14">
        <v>2.0152239638057099E-2</v>
      </c>
      <c r="AZ268" s="14">
        <v>5.0400033850582102E-2</v>
      </c>
      <c r="BA268" s="14">
        <v>7.0057719013190398E-2</v>
      </c>
      <c r="BB268" s="14">
        <v>3.6123979361914499E-2</v>
      </c>
      <c r="BC268" s="14">
        <v>3.2158316639281599E-2</v>
      </c>
      <c r="BD268" s="14">
        <v>6.6550880378103597E-2</v>
      </c>
      <c r="BE268" s="14">
        <v>2.6232561092799499E-2</v>
      </c>
      <c r="BF268" s="14">
        <v>6.6003558418759406E-2</v>
      </c>
      <c r="BG268" s="14"/>
      <c r="BH268" s="14">
        <v>4.6219069711358599E-2</v>
      </c>
      <c r="BI268" s="14">
        <v>5.8464240021061202E-2</v>
      </c>
    </row>
    <row r="269" spans="2:61" x14ac:dyDescent="0.35">
      <c r="B269" t="s">
        <v>173</v>
      </c>
      <c r="C269" s="14">
        <v>0.145332575995825</v>
      </c>
      <c r="D269" s="14">
        <v>0.142918900636027</v>
      </c>
      <c r="E269" s="14">
        <v>0.146161078294994</v>
      </c>
      <c r="F269" s="14"/>
      <c r="G269" s="14">
        <v>0.151025309524355</v>
      </c>
      <c r="H269" s="14">
        <v>0.13664889183401699</v>
      </c>
      <c r="I269" s="14">
        <v>0.15376768506602401</v>
      </c>
      <c r="J269" s="14">
        <v>0.16233899962988499</v>
      </c>
      <c r="K269" s="14">
        <v>0.120900139624395</v>
      </c>
      <c r="L269" s="14">
        <v>0.14336620104787501</v>
      </c>
      <c r="M269" s="14"/>
      <c r="N269" s="14">
        <v>0.143802560262074</v>
      </c>
      <c r="O269" s="14">
        <v>0.14619499169668199</v>
      </c>
      <c r="P269" s="14"/>
      <c r="Q269" s="14">
        <v>0.13365277026922601</v>
      </c>
      <c r="R269" s="14">
        <v>0.14720858898026601</v>
      </c>
      <c r="S269" s="14">
        <v>0.19251049810378901</v>
      </c>
      <c r="T269" s="14"/>
      <c r="U269" s="14">
        <v>0.141960828144095</v>
      </c>
      <c r="V269" s="14">
        <v>0.159818710841624</v>
      </c>
      <c r="W269" s="14"/>
      <c r="X269" s="14">
        <v>0.23636330363572899</v>
      </c>
      <c r="Y269" s="14">
        <v>0.18340283884604</v>
      </c>
      <c r="Z269" s="14">
        <v>7.4066725942970493E-2</v>
      </c>
      <c r="AA269" s="14"/>
      <c r="AB269" s="14">
        <v>0.15276344637304601</v>
      </c>
      <c r="AC269" s="14">
        <v>0.15349327734520701</v>
      </c>
      <c r="AD269" s="14">
        <v>0.13565799003984799</v>
      </c>
      <c r="AE269" s="14"/>
      <c r="AF269" s="14">
        <v>0.162147983564949</v>
      </c>
      <c r="AG269" s="14">
        <v>0.16850796755747199</v>
      </c>
      <c r="AH269" s="14">
        <v>0.11074873104234199</v>
      </c>
      <c r="AI269" s="14"/>
      <c r="AJ269" s="14">
        <v>0.18340865031061701</v>
      </c>
      <c r="AK269" s="14">
        <v>0.119479127464745</v>
      </c>
      <c r="AL269" s="14"/>
      <c r="AM269" s="14">
        <v>0.22022141796825501</v>
      </c>
      <c r="AN269" s="14">
        <v>0.18606426366010101</v>
      </c>
      <c r="AO269" s="14">
        <v>0.25430465325217599</v>
      </c>
      <c r="AP269" s="14">
        <v>6.4151637113266297E-2</v>
      </c>
      <c r="AQ269" s="14">
        <v>0.15933107242318301</v>
      </c>
      <c r="AR269" s="14">
        <v>0.10843138803727299</v>
      </c>
      <c r="AS269" s="14">
        <v>0.14668124187169301</v>
      </c>
      <c r="AT269" s="14">
        <v>9.7609074121907502E-2</v>
      </c>
      <c r="AU269" s="14">
        <v>0.12584292437186601</v>
      </c>
      <c r="AV269" s="14"/>
      <c r="AW269" s="14">
        <v>0.24110851229796701</v>
      </c>
      <c r="AX269" s="14">
        <v>0.176484156476375</v>
      </c>
      <c r="AY269" s="14">
        <v>0.23589491291172399</v>
      </c>
      <c r="AZ269" s="14">
        <v>8.0288044121279198E-2</v>
      </c>
      <c r="BA269" s="14">
        <v>0.197952073048593</v>
      </c>
      <c r="BB269" s="14">
        <v>0.122437721736725</v>
      </c>
      <c r="BC269" s="14">
        <v>0.17790671170547101</v>
      </c>
      <c r="BD269" s="14">
        <v>0.14376875143759199</v>
      </c>
      <c r="BE269" s="14">
        <v>0.162220232106218</v>
      </c>
      <c r="BF269" s="14">
        <v>9.7918297955075104E-2</v>
      </c>
      <c r="BG269" s="14"/>
      <c r="BH269" s="14">
        <v>0.147900487358092</v>
      </c>
      <c r="BI269" s="14">
        <v>0.14840854247715099</v>
      </c>
    </row>
    <row r="270" spans="2:61" x14ac:dyDescent="0.35">
      <c r="B270" t="s">
        <v>73</v>
      </c>
      <c r="C270" s="14">
        <v>0.19141829668242</v>
      </c>
      <c r="D270" s="14">
        <v>0.21040473345962901</v>
      </c>
      <c r="E270" s="14">
        <v>0.17443486640428099</v>
      </c>
      <c r="F270" s="14"/>
      <c r="G270" s="14">
        <v>0.241884736140975</v>
      </c>
      <c r="H270" s="14">
        <v>0.17119510856929099</v>
      </c>
      <c r="I270" s="14">
        <v>0.17911619034430901</v>
      </c>
      <c r="J270" s="14">
        <v>0.17558571397173001</v>
      </c>
      <c r="K270" s="14">
        <v>0.143393087010107</v>
      </c>
      <c r="L270" s="14">
        <v>0.24073702847317499</v>
      </c>
      <c r="M270" s="14"/>
      <c r="N270" s="14">
        <v>0.18878944819329199</v>
      </c>
      <c r="O270" s="14">
        <v>0.192900085504708</v>
      </c>
      <c r="P270" s="14"/>
      <c r="Q270" s="14">
        <v>0.155569662069864</v>
      </c>
      <c r="R270" s="14">
        <v>0.22055483760676201</v>
      </c>
      <c r="S270" s="14">
        <v>0.164055205733592</v>
      </c>
      <c r="T270" s="14"/>
      <c r="U270" s="14">
        <v>0.19393874232996899</v>
      </c>
      <c r="V270" s="14">
        <v>0.18058963536862399</v>
      </c>
      <c r="W270" s="14"/>
      <c r="X270" s="14">
        <v>0.25393713293628201</v>
      </c>
      <c r="Y270" s="14">
        <v>0.21358797410663199</v>
      </c>
      <c r="Z270" s="14">
        <v>0.109592251233556</v>
      </c>
      <c r="AA270" s="14"/>
      <c r="AB270" s="14">
        <v>0.23820187734044301</v>
      </c>
      <c r="AC270" s="14">
        <v>0.16317409821475901</v>
      </c>
      <c r="AD270" s="14">
        <v>0.16565654681035799</v>
      </c>
      <c r="AE270" s="14"/>
      <c r="AF270" s="14">
        <v>0.27380880475206198</v>
      </c>
      <c r="AG270" s="14">
        <v>0.17291694157149701</v>
      </c>
      <c r="AH270" s="14">
        <v>0.165672014134151</v>
      </c>
      <c r="AI270" s="14"/>
      <c r="AJ270" s="14">
        <v>0.20047567028471699</v>
      </c>
      <c r="AK270" s="14">
        <v>0.183701798467614</v>
      </c>
      <c r="AL270" s="14"/>
      <c r="AM270" s="14">
        <v>0.220729816605401</v>
      </c>
      <c r="AN270" s="14">
        <v>0.26821165473147901</v>
      </c>
      <c r="AO270" s="14">
        <v>0.21680071915509899</v>
      </c>
      <c r="AP270" s="14">
        <v>0.146727593570665</v>
      </c>
      <c r="AQ270" s="14">
        <v>0.28836538514244903</v>
      </c>
      <c r="AR270" s="14">
        <v>0.14123265827328799</v>
      </c>
      <c r="AS270" s="14">
        <v>0.17475254559773701</v>
      </c>
      <c r="AT270" s="14">
        <v>0.11851572057773201</v>
      </c>
      <c r="AU270" s="14">
        <v>0.18240605307988</v>
      </c>
      <c r="AV270" s="14"/>
      <c r="AW270" s="14">
        <v>0.21243539878557299</v>
      </c>
      <c r="AX270" s="14">
        <v>0.26303586989899502</v>
      </c>
      <c r="AY270" s="14">
        <v>0.230548061632386</v>
      </c>
      <c r="AZ270" s="14">
        <v>0.14670524200257401</v>
      </c>
      <c r="BA270" s="14">
        <v>0.31468207681111399</v>
      </c>
      <c r="BB270" s="14">
        <v>0.14004172990164701</v>
      </c>
      <c r="BC270" s="14">
        <v>0.14704624198183899</v>
      </c>
      <c r="BD270" s="14">
        <v>0.13032388629911701</v>
      </c>
      <c r="BE270" s="14">
        <v>0.33700648622839202</v>
      </c>
      <c r="BF270" s="14">
        <v>0.191668746029692</v>
      </c>
      <c r="BG270" s="14"/>
      <c r="BH270" s="14">
        <v>0.19447483564490001</v>
      </c>
      <c r="BI270" s="14">
        <v>0.18091610560479601</v>
      </c>
    </row>
    <row r="271" spans="2:61" x14ac:dyDescent="0.35">
      <c r="B271" t="s">
        <v>174</v>
      </c>
      <c r="C271" s="14">
        <v>0.26386087285983301</v>
      </c>
      <c r="D271" s="14">
        <v>0.271088201633366</v>
      </c>
      <c r="E271" s="14">
        <v>0.25499026971557298</v>
      </c>
      <c r="F271" s="14"/>
      <c r="G271" s="14">
        <v>0.31279296672450202</v>
      </c>
      <c r="H271" s="14">
        <v>0.22428565445877199</v>
      </c>
      <c r="I271" s="14">
        <v>0.25153541346821501</v>
      </c>
      <c r="J271" s="14">
        <v>0.24404406311358601</v>
      </c>
      <c r="K271" s="14">
        <v>0.28525101860101199</v>
      </c>
      <c r="L271" s="14">
        <v>0.28191469721769102</v>
      </c>
      <c r="M271" s="14"/>
      <c r="N271" s="14">
        <v>0.26961452741912201</v>
      </c>
      <c r="O271" s="14">
        <v>0.26061774148557498</v>
      </c>
      <c r="P271" s="14"/>
      <c r="Q271" s="14">
        <v>0.29478040178026799</v>
      </c>
      <c r="R271" s="14">
        <v>0.24564564918492299</v>
      </c>
      <c r="S271" s="14">
        <v>0.23321929129048299</v>
      </c>
      <c r="T271" s="14"/>
      <c r="U271" s="14">
        <v>0.26038934847973999</v>
      </c>
      <c r="V271" s="14">
        <v>0.278775680402368</v>
      </c>
      <c r="W271" s="14"/>
      <c r="X271" s="14">
        <v>0.27573818868463301</v>
      </c>
      <c r="Y271" s="14">
        <v>0.29532281186075798</v>
      </c>
      <c r="Z271" s="14">
        <v>0.21039216719239301</v>
      </c>
      <c r="AA271" s="14"/>
      <c r="AB271" s="14">
        <v>0.247403069662536</v>
      </c>
      <c r="AC271" s="14">
        <v>0.30490783055026499</v>
      </c>
      <c r="AD271" s="14">
        <v>0.18053331891222699</v>
      </c>
      <c r="AE271" s="14"/>
      <c r="AF271" s="14">
        <v>0.27865265724903598</v>
      </c>
      <c r="AG271" s="14">
        <v>0.264218343866988</v>
      </c>
      <c r="AH271" s="14">
        <v>0.244840784380295</v>
      </c>
      <c r="AI271" s="14"/>
      <c r="AJ271" s="14">
        <v>0.23147427741944401</v>
      </c>
      <c r="AK271" s="14">
        <v>0.29108935774463901</v>
      </c>
      <c r="AL271" s="14"/>
      <c r="AM271" s="14">
        <v>0.25551517598051499</v>
      </c>
      <c r="AN271" s="14">
        <v>0.26290964278517998</v>
      </c>
      <c r="AO271" s="14">
        <v>0.33201538586856699</v>
      </c>
      <c r="AP271" s="14">
        <v>0.240395812733943</v>
      </c>
      <c r="AQ271" s="14">
        <v>0.24623366651077899</v>
      </c>
      <c r="AR271" s="14">
        <v>0.244168044051884</v>
      </c>
      <c r="AS271" s="14">
        <v>0.32272734316783203</v>
      </c>
      <c r="AT271" s="14">
        <v>0.27089327938413099</v>
      </c>
      <c r="AU271" s="14">
        <v>0.29597808339979598</v>
      </c>
      <c r="AV271" s="14"/>
      <c r="AW271" s="14">
        <v>0.240824473786237</v>
      </c>
      <c r="AX271" s="14">
        <v>0.28215230773878403</v>
      </c>
      <c r="AY271" s="14">
        <v>0.26194063704010001</v>
      </c>
      <c r="AZ271" s="14">
        <v>0.29329290101074501</v>
      </c>
      <c r="BA271" s="14">
        <v>0.15444247023600099</v>
      </c>
      <c r="BB271" s="14">
        <v>0.25827374537508602</v>
      </c>
      <c r="BC271" s="14">
        <v>0.27988033811794399</v>
      </c>
      <c r="BD271" s="14">
        <v>0.26303716415873302</v>
      </c>
      <c r="BE271" s="14">
        <v>0.30278442638247599</v>
      </c>
      <c r="BF271" s="14">
        <v>0.15167760775707401</v>
      </c>
      <c r="BG271" s="14"/>
      <c r="BH271" s="14">
        <v>0.254147465154823</v>
      </c>
      <c r="BI271" s="14">
        <v>0.27647928235616998</v>
      </c>
    </row>
    <row r="272" spans="2:61" x14ac:dyDescent="0.35">
      <c r="B272" t="s">
        <v>175</v>
      </c>
      <c r="C272" s="14">
        <v>0.33867703187249198</v>
      </c>
      <c r="D272" s="14">
        <v>0.31731814532774</v>
      </c>
      <c r="E272" s="14">
        <v>0.361020272175544</v>
      </c>
      <c r="F272" s="14"/>
      <c r="G272" s="14">
        <v>0.22589085319477201</v>
      </c>
      <c r="H272" s="14">
        <v>0.36409301176097703</v>
      </c>
      <c r="I272" s="14">
        <v>0.34202327736365201</v>
      </c>
      <c r="J272" s="14">
        <v>0.38830619286263102</v>
      </c>
      <c r="K272" s="14">
        <v>0.406848133317953</v>
      </c>
      <c r="L272" s="14">
        <v>0.28378783547456998</v>
      </c>
      <c r="M272" s="14"/>
      <c r="N272" s="14">
        <v>0.30122844524509401</v>
      </c>
      <c r="O272" s="14">
        <v>0.35978547433482999</v>
      </c>
      <c r="P272" s="14"/>
      <c r="Q272" s="14">
        <v>0.349391709857441</v>
      </c>
      <c r="R272" s="14">
        <v>0.33869644279551703</v>
      </c>
      <c r="S272" s="14">
        <v>0.32579965419533102</v>
      </c>
      <c r="T272" s="14"/>
      <c r="U272" s="14">
        <v>0.34079290357662401</v>
      </c>
      <c r="V272" s="14">
        <v>0.32958655293684302</v>
      </c>
      <c r="W272" s="14"/>
      <c r="X272" s="14">
        <v>0.14653192054742001</v>
      </c>
      <c r="Y272" s="14">
        <v>0.240185413372492</v>
      </c>
      <c r="Z272" s="14">
        <v>0.56716268664365199</v>
      </c>
      <c r="AA272" s="14"/>
      <c r="AB272" s="14">
        <v>0.30521536033531699</v>
      </c>
      <c r="AC272" s="14">
        <v>0.31799160263217102</v>
      </c>
      <c r="AD272" s="14">
        <v>0.45461590225450699</v>
      </c>
      <c r="AE272" s="14"/>
      <c r="AF272" s="14">
        <v>0.17856367107601301</v>
      </c>
      <c r="AG272" s="14">
        <v>0.336927863688885</v>
      </c>
      <c r="AH272" s="14">
        <v>0.43117092975860799</v>
      </c>
      <c r="AI272" s="14"/>
      <c r="AJ272" s="14">
        <v>0.30923798183957302</v>
      </c>
      <c r="AK272" s="14">
        <v>0.35873217487724501</v>
      </c>
      <c r="AL272" s="14"/>
      <c r="AM272" s="14">
        <v>0.234746247029752</v>
      </c>
      <c r="AN272" s="14">
        <v>0.205490390593046</v>
      </c>
      <c r="AO272" s="14">
        <v>0.176262180318008</v>
      </c>
      <c r="AP272" s="14">
        <v>0.49490497995677502</v>
      </c>
      <c r="AQ272" s="14">
        <v>0.25718302182186797</v>
      </c>
      <c r="AR272" s="14">
        <v>0.46929013028483202</v>
      </c>
      <c r="AS272" s="14">
        <v>0.25620208127399102</v>
      </c>
      <c r="AT272" s="14">
        <v>0.45078494178767298</v>
      </c>
      <c r="AU272" s="14">
        <v>0.32420318536952702</v>
      </c>
      <c r="AV272" s="14"/>
      <c r="AW272" s="14">
        <v>0.223194256639204</v>
      </c>
      <c r="AX272" s="14">
        <v>0.20057907457548499</v>
      </c>
      <c r="AY272" s="14">
        <v>0.25146414877773299</v>
      </c>
      <c r="AZ272" s="14">
        <v>0.42931377901481999</v>
      </c>
      <c r="BA272" s="14">
        <v>0.26286566089110103</v>
      </c>
      <c r="BB272" s="14">
        <v>0.432538840327306</v>
      </c>
      <c r="BC272" s="14">
        <v>0.33903829541990799</v>
      </c>
      <c r="BD272" s="14">
        <v>0.39631931772645501</v>
      </c>
      <c r="BE272" s="14">
        <v>0.117053099465508</v>
      </c>
      <c r="BF272" s="14">
        <v>0.49273178983939903</v>
      </c>
      <c r="BG272" s="14"/>
      <c r="BH272" s="14">
        <v>0.343883909309605</v>
      </c>
      <c r="BI272" s="14">
        <v>0.33145276502629001</v>
      </c>
    </row>
    <row r="273" spans="2:61" x14ac:dyDescent="0.35">
      <c r="B273" t="s">
        <v>77</v>
      </c>
      <c r="C273" s="14">
        <v>1.0513390289958201E-2</v>
      </c>
      <c r="D273" s="14">
        <v>8.6901035924413107E-3</v>
      </c>
      <c r="E273" s="14">
        <v>1.23131908297493E-2</v>
      </c>
      <c r="F273" s="14"/>
      <c r="G273" s="14">
        <v>1.8091036250161299E-2</v>
      </c>
      <c r="H273" s="14">
        <v>2.6564637211474802E-2</v>
      </c>
      <c r="I273" s="14">
        <v>1.56061985258802E-2</v>
      </c>
      <c r="J273" s="14">
        <v>0</v>
      </c>
      <c r="K273" s="14">
        <v>7.8001132539316899E-3</v>
      </c>
      <c r="L273" s="14">
        <v>0</v>
      </c>
      <c r="M273" s="14"/>
      <c r="N273" s="14">
        <v>1.4687982466344399E-2</v>
      </c>
      <c r="O273" s="14">
        <v>8.1603204762498195E-3</v>
      </c>
      <c r="P273" s="14"/>
      <c r="Q273" s="14">
        <v>5.7389803580449802E-3</v>
      </c>
      <c r="R273" s="14">
        <v>9.9254742858082695E-3</v>
      </c>
      <c r="S273" s="14">
        <v>9.9006313236259195E-3</v>
      </c>
      <c r="T273" s="14"/>
      <c r="U273" s="14">
        <v>8.69904730932251E-3</v>
      </c>
      <c r="V273" s="14">
        <v>1.8308402915392999E-2</v>
      </c>
      <c r="W273" s="14"/>
      <c r="X273" s="14">
        <v>0</v>
      </c>
      <c r="Y273" s="14">
        <v>1.08160646469789E-2</v>
      </c>
      <c r="Z273" s="14">
        <v>1.02242706606194E-2</v>
      </c>
      <c r="AA273" s="14"/>
      <c r="AB273" s="14">
        <v>1.3569526839941899E-2</v>
      </c>
      <c r="AC273" s="14">
        <v>4.6808797478787804E-3</v>
      </c>
      <c r="AD273" s="14">
        <v>7.4565402753889098E-3</v>
      </c>
      <c r="AE273" s="14"/>
      <c r="AF273" s="14">
        <v>1.3102688971573601E-2</v>
      </c>
      <c r="AG273" s="14">
        <v>8.4147905431565806E-3</v>
      </c>
      <c r="AH273" s="14">
        <v>7.9442293270441302E-3</v>
      </c>
      <c r="AI273" s="14"/>
      <c r="AJ273" s="14">
        <v>5.3227427530847301E-3</v>
      </c>
      <c r="AK273" s="14">
        <v>9.8590214339664608E-3</v>
      </c>
      <c r="AL273" s="14"/>
      <c r="AM273" s="14">
        <v>0</v>
      </c>
      <c r="AN273" s="14">
        <v>6.1136581366354999E-3</v>
      </c>
      <c r="AO273" s="14">
        <v>0</v>
      </c>
      <c r="AP273" s="14">
        <v>0</v>
      </c>
      <c r="AQ273" s="14">
        <v>0</v>
      </c>
      <c r="AR273" s="14">
        <v>9.4080831048543503E-3</v>
      </c>
      <c r="AS273" s="14">
        <v>0</v>
      </c>
      <c r="AT273" s="14">
        <v>1.7967263353166001E-2</v>
      </c>
      <c r="AU273" s="14">
        <v>1.8594764350094599E-2</v>
      </c>
      <c r="AV273" s="14"/>
      <c r="AW273" s="14">
        <v>0</v>
      </c>
      <c r="AX273" s="14">
        <v>7.1273581328876604E-3</v>
      </c>
      <c r="AY273" s="14">
        <v>0</v>
      </c>
      <c r="AZ273" s="14">
        <v>0</v>
      </c>
      <c r="BA273" s="14">
        <v>0</v>
      </c>
      <c r="BB273" s="14">
        <v>1.05839832973223E-2</v>
      </c>
      <c r="BC273" s="14">
        <v>2.3970096135556201E-2</v>
      </c>
      <c r="BD273" s="14">
        <v>0</v>
      </c>
      <c r="BE273" s="14">
        <v>5.4703194724607801E-2</v>
      </c>
      <c r="BF273" s="14">
        <v>0</v>
      </c>
      <c r="BG273" s="14"/>
      <c r="BH273" s="14">
        <v>1.3374232821220701E-2</v>
      </c>
      <c r="BI273" s="14">
        <v>4.2790645145320202E-3</v>
      </c>
    </row>
    <row r="274" spans="2:61" x14ac:dyDescent="0.35">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row>
    <row r="275" spans="2:61" x14ac:dyDescent="0.35">
      <c r="B275" s="6" t="s">
        <v>179</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row>
    <row r="276" spans="2:61" x14ac:dyDescent="0.35">
      <c r="B276" s="21" t="s">
        <v>81</v>
      </c>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row>
    <row r="277" spans="2:61" x14ac:dyDescent="0.35">
      <c r="B277" t="s">
        <v>172</v>
      </c>
      <c r="C277" s="14">
        <v>5.9723768234879002E-2</v>
      </c>
      <c r="D277" s="14">
        <v>7.6527240783996905E-2</v>
      </c>
      <c r="E277" s="14">
        <v>4.4052002723561599E-2</v>
      </c>
      <c r="F277" s="14"/>
      <c r="G277" s="14">
        <v>6.3293121002518396E-2</v>
      </c>
      <c r="H277" s="14">
        <v>8.1754781821832406E-2</v>
      </c>
      <c r="I277" s="14">
        <v>8.2504138485963802E-2</v>
      </c>
      <c r="J277" s="14">
        <v>3.02777099370913E-2</v>
      </c>
      <c r="K277" s="14">
        <v>4.5968770687969403E-2</v>
      </c>
      <c r="L277" s="14">
        <v>5.4662195277213201E-2</v>
      </c>
      <c r="M277" s="14"/>
      <c r="N277" s="14">
        <v>5.9600209895550003E-2</v>
      </c>
      <c r="O277" s="14">
        <v>5.9793413696333099E-2</v>
      </c>
      <c r="P277" s="14"/>
      <c r="Q277" s="14">
        <v>6.5270764920894606E-2</v>
      </c>
      <c r="R277" s="14">
        <v>4.2991836297156499E-2</v>
      </c>
      <c r="S277" s="14">
        <v>9.4949864500258496E-2</v>
      </c>
      <c r="T277" s="14"/>
      <c r="U277" s="14">
        <v>7.1149073730410697E-2</v>
      </c>
      <c r="V277" s="14">
        <v>1.0636907846488301E-2</v>
      </c>
      <c r="W277" s="14"/>
      <c r="X277" s="14">
        <v>9.8088039959795995E-2</v>
      </c>
      <c r="Y277" s="14">
        <v>5.9845916715465901E-2</v>
      </c>
      <c r="Z277" s="14">
        <v>4.5385379713333701E-2</v>
      </c>
      <c r="AA277" s="14"/>
      <c r="AB277" s="14">
        <v>7.8029508180626095E-2</v>
      </c>
      <c r="AC277" s="14">
        <v>5.5334951582336103E-2</v>
      </c>
      <c r="AD277" s="14">
        <v>5.0257793127623997E-2</v>
      </c>
      <c r="AE277" s="14"/>
      <c r="AF277" s="14">
        <v>6.6614641149194603E-2</v>
      </c>
      <c r="AG277" s="14">
        <v>6.1786782404314601E-2</v>
      </c>
      <c r="AH277" s="14">
        <v>5.91592355485933E-2</v>
      </c>
      <c r="AI277" s="14"/>
      <c r="AJ277" s="14">
        <v>8.2142618684327207E-2</v>
      </c>
      <c r="AK277" s="14">
        <v>3.8120200218975803E-2</v>
      </c>
      <c r="AL277" s="14"/>
      <c r="AM277" s="14">
        <v>0.100829561369885</v>
      </c>
      <c r="AN277" s="14">
        <v>5.87000279971336E-2</v>
      </c>
      <c r="AO277" s="14">
        <v>4.0543680171185502E-2</v>
      </c>
      <c r="AP277" s="14">
        <v>3.1291027264222303E-2</v>
      </c>
      <c r="AQ277" s="14">
        <v>0.13210510370002501</v>
      </c>
      <c r="AR277" s="14">
        <v>5.1926763964651297E-2</v>
      </c>
      <c r="AS277" s="14">
        <v>9.3064998273830093E-2</v>
      </c>
      <c r="AT277" s="14">
        <v>5.5840060847176201E-2</v>
      </c>
      <c r="AU277" s="14">
        <v>3.2722942603656803E-2</v>
      </c>
      <c r="AV277" s="14"/>
      <c r="AW277" s="14">
        <v>9.7471341014816706E-2</v>
      </c>
      <c r="AX277" s="14">
        <v>4.9384150803531798E-2</v>
      </c>
      <c r="AY277" s="14">
        <v>3.9629603003206101E-2</v>
      </c>
      <c r="AZ277" s="14">
        <v>2.28522992438909E-2</v>
      </c>
      <c r="BA277" s="14">
        <v>0.126068267408181</v>
      </c>
      <c r="BB277" s="14">
        <v>5.8408569816503303E-2</v>
      </c>
      <c r="BC277" s="14">
        <v>7.2414385667196102E-2</v>
      </c>
      <c r="BD277" s="14">
        <v>0.127143991276922</v>
      </c>
      <c r="BE277" s="14">
        <v>3.0351853290809E-2</v>
      </c>
      <c r="BF277" s="14">
        <v>4.8938483929496603E-2</v>
      </c>
      <c r="BG277" s="14"/>
      <c r="BH277" s="14">
        <v>5.9837746941944298E-2</v>
      </c>
      <c r="BI277" s="14">
        <v>5.8724017863835798E-2</v>
      </c>
    </row>
    <row r="278" spans="2:61" x14ac:dyDescent="0.35">
      <c r="B278" t="s">
        <v>173</v>
      </c>
      <c r="C278" s="14">
        <v>0.177276435396237</v>
      </c>
      <c r="D278" s="14">
        <v>0.20589722652304801</v>
      </c>
      <c r="E278" s="14">
        <v>0.14870269316457299</v>
      </c>
      <c r="F278" s="14"/>
      <c r="G278" s="14">
        <v>0.182266363066408</v>
      </c>
      <c r="H278" s="14">
        <v>0.106122946157012</v>
      </c>
      <c r="I278" s="14">
        <v>0.14168086041362901</v>
      </c>
      <c r="J278" s="14">
        <v>0.19991385435756701</v>
      </c>
      <c r="K278" s="14">
        <v>0.22787090959293499</v>
      </c>
      <c r="L278" s="14">
        <v>0.20811406725093401</v>
      </c>
      <c r="M278" s="14"/>
      <c r="N278" s="14">
        <v>0.213355236316977</v>
      </c>
      <c r="O278" s="14">
        <v>0.15694009264122299</v>
      </c>
      <c r="P278" s="14"/>
      <c r="Q278" s="14">
        <v>0.23436267890483301</v>
      </c>
      <c r="R278" s="14">
        <v>0.17747284081644699</v>
      </c>
      <c r="S278" s="14">
        <v>0.111800899457148</v>
      </c>
      <c r="T278" s="14"/>
      <c r="U278" s="14">
        <v>0.181160309136153</v>
      </c>
      <c r="V278" s="14">
        <v>0.16059003973601099</v>
      </c>
      <c r="W278" s="14"/>
      <c r="X278" s="14">
        <v>0.25861800070147101</v>
      </c>
      <c r="Y278" s="14">
        <v>0.23313185688885499</v>
      </c>
      <c r="Z278" s="14">
        <v>8.5740131153320201E-2</v>
      </c>
      <c r="AA278" s="14"/>
      <c r="AB278" s="14">
        <v>0.199206370835424</v>
      </c>
      <c r="AC278" s="14">
        <v>0.18032212787841501</v>
      </c>
      <c r="AD278" s="14">
        <v>0.172045654773815</v>
      </c>
      <c r="AE278" s="14"/>
      <c r="AF278" s="14">
        <v>0.21870512394170599</v>
      </c>
      <c r="AG278" s="14">
        <v>0.217305484649047</v>
      </c>
      <c r="AH278" s="14">
        <v>9.7360623073208405E-2</v>
      </c>
      <c r="AI278" s="14"/>
      <c r="AJ278" s="14">
        <v>0.17747361040173601</v>
      </c>
      <c r="AK278" s="14">
        <v>0.18132644076989701</v>
      </c>
      <c r="AL278" s="14"/>
      <c r="AM278" s="14">
        <v>0.269534506202116</v>
      </c>
      <c r="AN278" s="14">
        <v>0.221154823913006</v>
      </c>
      <c r="AO278" s="14">
        <v>0.27763109975047101</v>
      </c>
      <c r="AP278" s="14">
        <v>7.9287825023187306E-2</v>
      </c>
      <c r="AQ278" s="14">
        <v>0.23418798564632101</v>
      </c>
      <c r="AR278" s="14">
        <v>0.131431722120919</v>
      </c>
      <c r="AS278" s="14">
        <v>0.27664866227116103</v>
      </c>
      <c r="AT278" s="14">
        <v>0.12121824823597201</v>
      </c>
      <c r="AU278" s="14">
        <v>0.133479428333273</v>
      </c>
      <c r="AV278" s="14"/>
      <c r="AW278" s="14">
        <v>0.27559055071326</v>
      </c>
      <c r="AX278" s="14">
        <v>0.25047719220589498</v>
      </c>
      <c r="AY278" s="14">
        <v>0.29028035729820101</v>
      </c>
      <c r="AZ278" s="14">
        <v>0.12513238972802501</v>
      </c>
      <c r="BA278" s="14">
        <v>0.26617388396881297</v>
      </c>
      <c r="BB278" s="14">
        <v>0.126914688048027</v>
      </c>
      <c r="BC278" s="14">
        <v>0.17830848409244501</v>
      </c>
      <c r="BD278" s="14">
        <v>0.102528012712703</v>
      </c>
      <c r="BE278" s="14">
        <v>0.117273058731407</v>
      </c>
      <c r="BF278" s="14">
        <v>0.108204903370205</v>
      </c>
      <c r="BG278" s="14"/>
      <c r="BH278" s="14">
        <v>0.13846448805843101</v>
      </c>
      <c r="BI278" s="14">
        <v>0.236384764742153</v>
      </c>
    </row>
    <row r="279" spans="2:61" x14ac:dyDescent="0.35">
      <c r="B279" t="s">
        <v>73</v>
      </c>
      <c r="C279" s="14">
        <v>0.23770279922472701</v>
      </c>
      <c r="D279" s="14">
        <v>0.22858483338216601</v>
      </c>
      <c r="E279" s="14">
        <v>0.245463124983159</v>
      </c>
      <c r="F279" s="14"/>
      <c r="G279" s="14">
        <v>0.245155821053401</v>
      </c>
      <c r="H279" s="14">
        <v>0.25511827953340299</v>
      </c>
      <c r="I279" s="14">
        <v>0.17315146906405901</v>
      </c>
      <c r="J279" s="14">
        <v>0.17063320887636299</v>
      </c>
      <c r="K279" s="14">
        <v>0.26721048654128099</v>
      </c>
      <c r="L279" s="14">
        <v>0.32183303804020003</v>
      </c>
      <c r="M279" s="14"/>
      <c r="N279" s="14">
        <v>0.224953978048023</v>
      </c>
      <c r="O279" s="14">
        <v>0.24488885836625399</v>
      </c>
      <c r="P279" s="14"/>
      <c r="Q279" s="14">
        <v>0.20758933973688801</v>
      </c>
      <c r="R279" s="14">
        <v>0.24915489310664399</v>
      </c>
      <c r="S279" s="14">
        <v>0.218176024538593</v>
      </c>
      <c r="T279" s="14"/>
      <c r="U279" s="14">
        <v>0.22639956458355801</v>
      </c>
      <c r="V279" s="14">
        <v>0.28626520317841397</v>
      </c>
      <c r="W279" s="14"/>
      <c r="X279" s="14">
        <v>0.30137788730968601</v>
      </c>
      <c r="Y279" s="14">
        <v>0.24702918421117701</v>
      </c>
      <c r="Z279" s="14">
        <v>0.18091882370731799</v>
      </c>
      <c r="AA279" s="14"/>
      <c r="AB279" s="14">
        <v>0.242452279244635</v>
      </c>
      <c r="AC279" s="14">
        <v>0.22523646206488801</v>
      </c>
      <c r="AD279" s="14">
        <v>0.25209467173917</v>
      </c>
      <c r="AE279" s="14"/>
      <c r="AF279" s="14">
        <v>0.24827984162578601</v>
      </c>
      <c r="AG279" s="14">
        <v>0.221939004333191</v>
      </c>
      <c r="AH279" s="14">
        <v>0.22395998662243199</v>
      </c>
      <c r="AI279" s="14"/>
      <c r="AJ279" s="14">
        <v>0.262743134311136</v>
      </c>
      <c r="AK279" s="14">
        <v>0.22306098386138801</v>
      </c>
      <c r="AL279" s="14"/>
      <c r="AM279" s="14">
        <v>0.25866181189337101</v>
      </c>
      <c r="AN279" s="14">
        <v>0.24582533250365801</v>
      </c>
      <c r="AO279" s="14">
        <v>0.36895100911363798</v>
      </c>
      <c r="AP279" s="14">
        <v>0.24585201122231601</v>
      </c>
      <c r="AQ279" s="14">
        <v>9.9357273628422796E-2</v>
      </c>
      <c r="AR279" s="14">
        <v>0.20092246943831299</v>
      </c>
      <c r="AS279" s="14">
        <v>0.19507384289705201</v>
      </c>
      <c r="AT279" s="14">
        <v>0.20955124792253199</v>
      </c>
      <c r="AU279" s="14">
        <v>0.31952127179010498</v>
      </c>
      <c r="AV279" s="14"/>
      <c r="AW279" s="14">
        <v>0.26625171837058198</v>
      </c>
      <c r="AX279" s="14">
        <v>0.22636032696831701</v>
      </c>
      <c r="AY279" s="14">
        <v>0.32839490063819299</v>
      </c>
      <c r="AZ279" s="14">
        <v>0.226346670429592</v>
      </c>
      <c r="BA279" s="14">
        <v>0.12980147059776101</v>
      </c>
      <c r="BB279" s="14">
        <v>0.16736747105976099</v>
      </c>
      <c r="BC279" s="14">
        <v>0.30364432127499902</v>
      </c>
      <c r="BD279" s="14">
        <v>9.34249863594835E-2</v>
      </c>
      <c r="BE279" s="14">
        <v>0.53212947053219894</v>
      </c>
      <c r="BF279" s="14">
        <v>0.29314207399328701</v>
      </c>
      <c r="BG279" s="14"/>
      <c r="BH279" s="14">
        <v>0.24289466666425899</v>
      </c>
      <c r="BI279" s="14">
        <v>0.22013428278010599</v>
      </c>
    </row>
    <row r="280" spans="2:61" x14ac:dyDescent="0.35">
      <c r="B280" t="s">
        <v>174</v>
      </c>
      <c r="C280" s="14">
        <v>0.281375354839209</v>
      </c>
      <c r="D280" s="14">
        <v>0.28309652080613101</v>
      </c>
      <c r="E280" s="14">
        <v>0.28017886710768602</v>
      </c>
      <c r="F280" s="14"/>
      <c r="G280" s="14">
        <v>0.32423422584927197</v>
      </c>
      <c r="H280" s="14">
        <v>0.25931047385577599</v>
      </c>
      <c r="I280" s="14">
        <v>0.27955295225967403</v>
      </c>
      <c r="J280" s="14">
        <v>0.289013760401931</v>
      </c>
      <c r="K280" s="14">
        <v>0.22938740639821401</v>
      </c>
      <c r="L280" s="14">
        <v>0.30787172505755001</v>
      </c>
      <c r="M280" s="14"/>
      <c r="N280" s="14">
        <v>0.28395856404414699</v>
      </c>
      <c r="O280" s="14">
        <v>0.27991929126561699</v>
      </c>
      <c r="P280" s="14"/>
      <c r="Q280" s="14">
        <v>0.28637110521986803</v>
      </c>
      <c r="R280" s="14">
        <v>0.27574116198960702</v>
      </c>
      <c r="S280" s="14">
        <v>0.33634749003690401</v>
      </c>
      <c r="T280" s="14"/>
      <c r="U280" s="14">
        <v>0.290047716227675</v>
      </c>
      <c r="V280" s="14">
        <v>0.244116045415946</v>
      </c>
      <c r="W280" s="14"/>
      <c r="X280" s="14">
        <v>0.27857987381785798</v>
      </c>
      <c r="Y280" s="14">
        <v>0.312690984926631</v>
      </c>
      <c r="Z280" s="14">
        <v>0.24834222296517899</v>
      </c>
      <c r="AA280" s="14"/>
      <c r="AB280" s="14">
        <v>0.30664978973433499</v>
      </c>
      <c r="AC280" s="14">
        <v>0.288156960907061</v>
      </c>
      <c r="AD280" s="14">
        <v>0.21970073091343401</v>
      </c>
      <c r="AE280" s="14"/>
      <c r="AF280" s="14">
        <v>0.372211687297545</v>
      </c>
      <c r="AG280" s="14">
        <v>0.27892427132416803</v>
      </c>
      <c r="AH280" s="14">
        <v>0.26982875999475697</v>
      </c>
      <c r="AI280" s="14"/>
      <c r="AJ280" s="14">
        <v>0.27287526026353898</v>
      </c>
      <c r="AK280" s="14">
        <v>0.29031164523018199</v>
      </c>
      <c r="AL280" s="14"/>
      <c r="AM280" s="14">
        <v>0.27768486348550597</v>
      </c>
      <c r="AN280" s="14">
        <v>0.38211619147825698</v>
      </c>
      <c r="AO280" s="14">
        <v>0.256227280134943</v>
      </c>
      <c r="AP280" s="14">
        <v>0.25696829101116397</v>
      </c>
      <c r="AQ280" s="14">
        <v>0.34067856108307398</v>
      </c>
      <c r="AR280" s="14">
        <v>0.242423585378922</v>
      </c>
      <c r="AS280" s="14">
        <v>0.24359119564579601</v>
      </c>
      <c r="AT280" s="14">
        <v>0.310663153083229</v>
      </c>
      <c r="AU280" s="14">
        <v>0.27985434231761602</v>
      </c>
      <c r="AV280" s="14"/>
      <c r="AW280" s="14">
        <v>0.26362743611677503</v>
      </c>
      <c r="AX280" s="14">
        <v>0.393636873995516</v>
      </c>
      <c r="AY280" s="14">
        <v>0.27510559330628698</v>
      </c>
      <c r="AZ280" s="14">
        <v>0.28406127243714302</v>
      </c>
      <c r="BA280" s="14">
        <v>0.30925983758011499</v>
      </c>
      <c r="BB280" s="14">
        <v>0.30501628978491102</v>
      </c>
      <c r="BC280" s="14">
        <v>0.16854190204289701</v>
      </c>
      <c r="BD280" s="14">
        <v>0.335429567309522</v>
      </c>
      <c r="BE280" s="14">
        <v>0.204763325133235</v>
      </c>
      <c r="BF280" s="14">
        <v>0.13089313576199099</v>
      </c>
      <c r="BG280" s="14"/>
      <c r="BH280" s="14">
        <v>0.280508690255309</v>
      </c>
      <c r="BI280" s="14">
        <v>0.29560149981751099</v>
      </c>
    </row>
    <row r="281" spans="2:61" x14ac:dyDescent="0.35">
      <c r="B281" t="s">
        <v>175</v>
      </c>
      <c r="C281" s="14">
        <v>0.23196952067869001</v>
      </c>
      <c r="D281" s="14">
        <v>0.200180880028481</v>
      </c>
      <c r="E281" s="14">
        <v>0.26363311509714699</v>
      </c>
      <c r="F281" s="14"/>
      <c r="G281" s="14">
        <v>0.17096252247677801</v>
      </c>
      <c r="H281" s="14">
        <v>0.28319893973299998</v>
      </c>
      <c r="I281" s="14">
        <v>0.29820618492666301</v>
      </c>
      <c r="J281" s="14">
        <v>0.296096426677457</v>
      </c>
      <c r="K281" s="14">
        <v>0.22558399562574699</v>
      </c>
      <c r="L281" s="14">
        <v>0.107518974374103</v>
      </c>
      <c r="M281" s="14"/>
      <c r="N281" s="14">
        <v>0.203408835258612</v>
      </c>
      <c r="O281" s="14">
        <v>0.24806816789528699</v>
      </c>
      <c r="P281" s="14"/>
      <c r="Q281" s="14">
        <v>0.201230435631296</v>
      </c>
      <c r="R281" s="14">
        <v>0.24207988745784001</v>
      </c>
      <c r="S281" s="14">
        <v>0.22864016069031501</v>
      </c>
      <c r="T281" s="14"/>
      <c r="U281" s="14">
        <v>0.223131558638889</v>
      </c>
      <c r="V281" s="14">
        <v>0.26994030482405001</v>
      </c>
      <c r="W281" s="14"/>
      <c r="X281" s="14">
        <v>5.8492030380372199E-2</v>
      </c>
      <c r="Y281" s="14">
        <v>0.14416928754505001</v>
      </c>
      <c r="Z281" s="14">
        <v>0.42473679541408199</v>
      </c>
      <c r="AA281" s="14"/>
      <c r="AB281" s="14">
        <v>0.169326688571834</v>
      </c>
      <c r="AC281" s="14">
        <v>0.247927201101659</v>
      </c>
      <c r="AD281" s="14">
        <v>0.29550170103575202</v>
      </c>
      <c r="AE281" s="14"/>
      <c r="AF281" s="14">
        <v>8.6878287298717494E-2</v>
      </c>
      <c r="AG281" s="14">
        <v>0.20805829149015301</v>
      </c>
      <c r="AH281" s="14">
        <v>0.34327081734651299</v>
      </c>
      <c r="AI281" s="14"/>
      <c r="AJ281" s="14">
        <v>0.20279318420472101</v>
      </c>
      <c r="AK281" s="14">
        <v>0.24940297574821499</v>
      </c>
      <c r="AL281" s="14"/>
      <c r="AM281" s="14">
        <v>9.3289257049122096E-2</v>
      </c>
      <c r="AN281" s="14">
        <v>8.8243200110922695E-2</v>
      </c>
      <c r="AO281" s="14">
        <v>5.6646930829763201E-2</v>
      </c>
      <c r="AP281" s="14">
        <v>0.38660084547911</v>
      </c>
      <c r="AQ281" s="14">
        <v>0.17794501303504101</v>
      </c>
      <c r="AR281" s="14">
        <v>0.37045051159958697</v>
      </c>
      <c r="AS281" s="14">
        <v>0.16408609751196601</v>
      </c>
      <c r="AT281" s="14">
        <v>0.28921085964786297</v>
      </c>
      <c r="AU281" s="14">
        <v>0.219971181870312</v>
      </c>
      <c r="AV281" s="14"/>
      <c r="AW281" s="14">
        <v>9.7058953784566096E-2</v>
      </c>
      <c r="AX281" s="14">
        <v>7.5524357792916802E-2</v>
      </c>
      <c r="AY281" s="14">
        <v>6.6589545754112495E-2</v>
      </c>
      <c r="AZ281" s="14">
        <v>0.34160736816135001</v>
      </c>
      <c r="BA281" s="14">
        <v>0.15195911661279701</v>
      </c>
      <c r="BB281" s="14">
        <v>0.34229298129079799</v>
      </c>
      <c r="BC281" s="14">
        <v>0.24569692577517699</v>
      </c>
      <c r="BD281" s="14">
        <v>0.32132696815928802</v>
      </c>
      <c r="BE281" s="14">
        <v>8.5130439021540202E-2</v>
      </c>
      <c r="BF281" s="14">
        <v>0.39242625266896802</v>
      </c>
      <c r="BG281" s="14"/>
      <c r="BH281" s="14">
        <v>0.26656992043699701</v>
      </c>
      <c r="BI281" s="14">
        <v>0.18457061901664901</v>
      </c>
    </row>
    <row r="282" spans="2:61" x14ac:dyDescent="0.35">
      <c r="B282" t="s">
        <v>77</v>
      </c>
      <c r="C282" s="14">
        <v>1.1952121626258701E-2</v>
      </c>
      <c r="D282" s="14">
        <v>5.7132984761773201E-3</v>
      </c>
      <c r="E282" s="14">
        <v>1.7970196923873499E-2</v>
      </c>
      <c r="F282" s="14"/>
      <c r="G282" s="14">
        <v>1.4087946551622099E-2</v>
      </c>
      <c r="H282" s="14">
        <v>1.44945788989765E-2</v>
      </c>
      <c r="I282" s="14">
        <v>2.4904394850011499E-2</v>
      </c>
      <c r="J282" s="14">
        <v>1.4065039749591401E-2</v>
      </c>
      <c r="K282" s="14">
        <v>3.9784311538535004E-3</v>
      </c>
      <c r="L282" s="14">
        <v>0</v>
      </c>
      <c r="M282" s="14"/>
      <c r="N282" s="14">
        <v>1.4723176436690201E-2</v>
      </c>
      <c r="O282" s="14">
        <v>1.03901761352856E-2</v>
      </c>
      <c r="P282" s="14"/>
      <c r="Q282" s="14">
        <v>5.1756755862201603E-3</v>
      </c>
      <c r="R282" s="14">
        <v>1.25593803323051E-2</v>
      </c>
      <c r="S282" s="14">
        <v>1.00855607767812E-2</v>
      </c>
      <c r="T282" s="14"/>
      <c r="U282" s="14">
        <v>8.1117776833149607E-3</v>
      </c>
      <c r="V282" s="14">
        <v>2.8451498999091499E-2</v>
      </c>
      <c r="W282" s="14"/>
      <c r="X282" s="14">
        <v>4.8441678308166298E-3</v>
      </c>
      <c r="Y282" s="14">
        <v>3.13276971282194E-3</v>
      </c>
      <c r="Z282" s="14">
        <v>1.4876647046767701E-2</v>
      </c>
      <c r="AA282" s="14"/>
      <c r="AB282" s="14">
        <v>4.3353634331456201E-3</v>
      </c>
      <c r="AC282" s="14">
        <v>3.0222964656402098E-3</v>
      </c>
      <c r="AD282" s="14">
        <v>1.03994484102049E-2</v>
      </c>
      <c r="AE282" s="14"/>
      <c r="AF282" s="14">
        <v>7.3104186870512804E-3</v>
      </c>
      <c r="AG282" s="14">
        <v>1.1986165799126199E-2</v>
      </c>
      <c r="AH282" s="14">
        <v>6.4205774144954902E-3</v>
      </c>
      <c r="AI282" s="14"/>
      <c r="AJ282" s="14">
        <v>1.9721921345407E-3</v>
      </c>
      <c r="AK282" s="14">
        <v>1.7777754171342801E-2</v>
      </c>
      <c r="AL282" s="14"/>
      <c r="AM282" s="14">
        <v>0</v>
      </c>
      <c r="AN282" s="14">
        <v>3.96042399702198E-3</v>
      </c>
      <c r="AO282" s="14">
        <v>0</v>
      </c>
      <c r="AP282" s="14">
        <v>0</v>
      </c>
      <c r="AQ282" s="14">
        <v>1.5726062907116201E-2</v>
      </c>
      <c r="AR282" s="14">
        <v>2.8449474976075498E-3</v>
      </c>
      <c r="AS282" s="14">
        <v>2.7535203400194001E-2</v>
      </c>
      <c r="AT282" s="14">
        <v>1.3516430263228499E-2</v>
      </c>
      <c r="AU282" s="14">
        <v>1.4450833085037701E-2</v>
      </c>
      <c r="AV282" s="14"/>
      <c r="AW282" s="14">
        <v>0</v>
      </c>
      <c r="AX282" s="14">
        <v>4.6170982338231102E-3</v>
      </c>
      <c r="AY282" s="14">
        <v>0</v>
      </c>
      <c r="AZ282" s="14">
        <v>0</v>
      </c>
      <c r="BA282" s="14">
        <v>1.6737423832334099E-2</v>
      </c>
      <c r="BB282" s="14">
        <v>0</v>
      </c>
      <c r="BC282" s="14">
        <v>3.1393981147285303E-2</v>
      </c>
      <c r="BD282" s="14">
        <v>2.0146474182082701E-2</v>
      </c>
      <c r="BE282" s="14">
        <v>3.0351853290809E-2</v>
      </c>
      <c r="BF282" s="14">
        <v>2.6395150276052302E-2</v>
      </c>
      <c r="BG282" s="14"/>
      <c r="BH282" s="14">
        <v>1.1724487643060401E-2</v>
      </c>
      <c r="BI282" s="14">
        <v>4.5848157797451798E-3</v>
      </c>
    </row>
    <row r="283" spans="2:61" x14ac:dyDescent="0.35">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row>
    <row r="284" spans="2:61" x14ac:dyDescent="0.35">
      <c r="B284" s="6" t="s">
        <v>180</v>
      </c>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row>
    <row r="285" spans="2:61" x14ac:dyDescent="0.35">
      <c r="B285" s="21" t="s">
        <v>81</v>
      </c>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row>
    <row r="286" spans="2:61" x14ac:dyDescent="0.35">
      <c r="B286" t="s">
        <v>172</v>
      </c>
      <c r="C286" s="14">
        <v>0.26528407184556202</v>
      </c>
      <c r="D286" s="14">
        <v>0.30026809209493099</v>
      </c>
      <c r="E286" s="14">
        <v>0.23115780567957001</v>
      </c>
      <c r="F286" s="14"/>
      <c r="G286" s="14">
        <v>0.145220499209059</v>
      </c>
      <c r="H286" s="14">
        <v>0.26262589867050901</v>
      </c>
      <c r="I286" s="14">
        <v>0.17978109601499401</v>
      </c>
      <c r="J286" s="14">
        <v>0.25633595353465799</v>
      </c>
      <c r="K286" s="14">
        <v>0.26319373563541298</v>
      </c>
      <c r="L286" s="14">
        <v>0.42861395713356498</v>
      </c>
      <c r="M286" s="14"/>
      <c r="N286" s="14">
        <v>0.27831745463850699</v>
      </c>
      <c r="O286" s="14">
        <v>0.25793761539550197</v>
      </c>
      <c r="P286" s="14"/>
      <c r="Q286" s="14">
        <v>0.23879671767333399</v>
      </c>
      <c r="R286" s="14">
        <v>0.258293061916407</v>
      </c>
      <c r="S286" s="14">
        <v>0.35668574038380402</v>
      </c>
      <c r="T286" s="14"/>
      <c r="U286" s="14">
        <v>0.27728900499923698</v>
      </c>
      <c r="V286" s="14">
        <v>0.213706940895597</v>
      </c>
      <c r="W286" s="14"/>
      <c r="X286" s="14">
        <v>0.63299711543782999</v>
      </c>
      <c r="Y286" s="14">
        <v>0.243976045516441</v>
      </c>
      <c r="Z286" s="14">
        <v>0.157853708962124</v>
      </c>
      <c r="AA286" s="14"/>
      <c r="AB286" s="14">
        <v>0.34743365102315699</v>
      </c>
      <c r="AC286" s="14">
        <v>0.24972421029925301</v>
      </c>
      <c r="AD286" s="14">
        <v>0.22718118432600001</v>
      </c>
      <c r="AE286" s="14"/>
      <c r="AF286" s="14">
        <v>0.38244019575113303</v>
      </c>
      <c r="AG286" s="14">
        <v>0.295694199882722</v>
      </c>
      <c r="AH286" s="14">
        <v>0.18865698553849999</v>
      </c>
      <c r="AI286" s="14"/>
      <c r="AJ286" s="14">
        <v>0.27643421248650801</v>
      </c>
      <c r="AK286" s="14">
        <v>0.26003004586877199</v>
      </c>
      <c r="AL286" s="14"/>
      <c r="AM286" s="14">
        <v>0.38316098040854102</v>
      </c>
      <c r="AN286" s="14">
        <v>0.43374249037109103</v>
      </c>
      <c r="AO286" s="14">
        <v>0.16879248534448599</v>
      </c>
      <c r="AP286" s="14">
        <v>0.26538011868767097</v>
      </c>
      <c r="AQ286" s="14">
        <v>9.2311655928092595E-2</v>
      </c>
      <c r="AR286" s="14">
        <v>0.18334513378166001</v>
      </c>
      <c r="AS286" s="14">
        <v>0.21649725061633401</v>
      </c>
      <c r="AT286" s="14">
        <v>0.267308428006587</v>
      </c>
      <c r="AU286" s="14">
        <v>0.211536177470565</v>
      </c>
      <c r="AV286" s="14"/>
      <c r="AW286" s="14">
        <v>0.382098968121097</v>
      </c>
      <c r="AX286" s="14">
        <v>0.47189790196848003</v>
      </c>
      <c r="AY286" s="14">
        <v>0.190998065856438</v>
      </c>
      <c r="AZ286" s="14">
        <v>0.28013247412128001</v>
      </c>
      <c r="BA286" s="14">
        <v>0.15919143604255101</v>
      </c>
      <c r="BB286" s="14">
        <v>0.19052483860225899</v>
      </c>
      <c r="BC286" s="14">
        <v>0.23529286906030999</v>
      </c>
      <c r="BD286" s="14">
        <v>0.213968885262806</v>
      </c>
      <c r="BE286" s="14">
        <v>0.14029688933047499</v>
      </c>
      <c r="BF286" s="14">
        <v>0.18451317836193001</v>
      </c>
      <c r="BG286" s="14"/>
      <c r="BH286" s="14">
        <v>0.23985079034438</v>
      </c>
      <c r="BI286" s="14">
        <v>0.31076622720983199</v>
      </c>
    </row>
    <row r="287" spans="2:61" x14ac:dyDescent="0.35">
      <c r="B287" t="s">
        <v>173</v>
      </c>
      <c r="C287" s="14">
        <v>0.361215630031128</v>
      </c>
      <c r="D287" s="14">
        <v>0.35336766645027601</v>
      </c>
      <c r="E287" s="14">
        <v>0.369609139816935</v>
      </c>
      <c r="F287" s="14"/>
      <c r="G287" s="14">
        <v>0.421305784768717</v>
      </c>
      <c r="H287" s="14">
        <v>0.26491398726112497</v>
      </c>
      <c r="I287" s="14">
        <v>0.36690367964903198</v>
      </c>
      <c r="J287" s="14">
        <v>0.35895698299536299</v>
      </c>
      <c r="K287" s="14">
        <v>0.40024360158213501</v>
      </c>
      <c r="L287" s="14">
        <v>0.37151960727744399</v>
      </c>
      <c r="M287" s="14"/>
      <c r="N287" s="14">
        <v>0.38088533090959997</v>
      </c>
      <c r="O287" s="14">
        <v>0.35012851602664802</v>
      </c>
      <c r="P287" s="14"/>
      <c r="Q287" s="14">
        <v>0.368809513294862</v>
      </c>
      <c r="R287" s="14">
        <v>0.37765642131926302</v>
      </c>
      <c r="S287" s="14">
        <v>0.30561484161883601</v>
      </c>
      <c r="T287" s="14"/>
      <c r="U287" s="14">
        <v>0.35602057930479702</v>
      </c>
      <c r="V287" s="14">
        <v>0.38353527214605998</v>
      </c>
      <c r="W287" s="14"/>
      <c r="X287" s="14">
        <v>0.24389583662169401</v>
      </c>
      <c r="Y287" s="14">
        <v>0.494891089983301</v>
      </c>
      <c r="Z287" s="14">
        <v>0.244083504026753</v>
      </c>
      <c r="AA287" s="14"/>
      <c r="AB287" s="14">
        <v>0.397662924127346</v>
      </c>
      <c r="AC287" s="14">
        <v>0.38446632909984801</v>
      </c>
      <c r="AD287" s="14">
        <v>0.25103291224108798</v>
      </c>
      <c r="AE287" s="14"/>
      <c r="AF287" s="14">
        <v>0.31271268385346601</v>
      </c>
      <c r="AG287" s="14">
        <v>0.40938162440385401</v>
      </c>
      <c r="AH287" s="14">
        <v>0.30895516843015902</v>
      </c>
      <c r="AI287" s="14"/>
      <c r="AJ287" s="14">
        <v>0.37576831919909898</v>
      </c>
      <c r="AK287" s="14">
        <v>0.35073155473482898</v>
      </c>
      <c r="AL287" s="14"/>
      <c r="AM287" s="14">
        <v>0.39165808705692601</v>
      </c>
      <c r="AN287" s="14">
        <v>0.34354651789822499</v>
      </c>
      <c r="AO287" s="14">
        <v>0.36919773491548902</v>
      </c>
      <c r="AP287" s="14">
        <v>0.29573538740664401</v>
      </c>
      <c r="AQ287" s="14">
        <v>0.523968470217825</v>
      </c>
      <c r="AR287" s="14">
        <v>0.413015276087557</v>
      </c>
      <c r="AS287" s="14">
        <v>0.39220730094627498</v>
      </c>
      <c r="AT287" s="14">
        <v>0.289097321825593</v>
      </c>
      <c r="AU287" s="14">
        <v>0.27046091935727601</v>
      </c>
      <c r="AV287" s="14"/>
      <c r="AW287" s="14">
        <v>0.39755204766202201</v>
      </c>
      <c r="AX287" s="14">
        <v>0.33517768711622298</v>
      </c>
      <c r="AY287" s="14">
        <v>0.444846026621596</v>
      </c>
      <c r="AZ287" s="14">
        <v>0.28848308332939698</v>
      </c>
      <c r="BA287" s="14">
        <v>0.52835213128949199</v>
      </c>
      <c r="BB287" s="14">
        <v>0.39550136396836399</v>
      </c>
      <c r="BC287" s="14">
        <v>0.40283411094460198</v>
      </c>
      <c r="BD287" s="14">
        <v>0.33191576067278999</v>
      </c>
      <c r="BE287" s="14">
        <v>0.41797303966478699</v>
      </c>
      <c r="BF287" s="14">
        <v>0.16866317449812299</v>
      </c>
      <c r="BG287" s="14"/>
      <c r="BH287" s="14">
        <v>0.35574934530702801</v>
      </c>
      <c r="BI287" s="14">
        <v>0.37544270757920101</v>
      </c>
    </row>
    <row r="288" spans="2:61" x14ac:dyDescent="0.35">
      <c r="B288" t="s">
        <v>73</v>
      </c>
      <c r="C288" s="14">
        <v>0.18687248286578201</v>
      </c>
      <c r="D288" s="14">
        <v>0.18240932782799199</v>
      </c>
      <c r="E288" s="14">
        <v>0.192219829057342</v>
      </c>
      <c r="F288" s="14"/>
      <c r="G288" s="14">
        <v>0.16272634847224299</v>
      </c>
      <c r="H288" s="14">
        <v>0.21696774924385501</v>
      </c>
      <c r="I288" s="14">
        <v>0.18150307140543101</v>
      </c>
      <c r="J288" s="14">
        <v>0.24101784861716399</v>
      </c>
      <c r="K288" s="14">
        <v>0.183042377202567</v>
      </c>
      <c r="L288" s="14">
        <v>0.13568504349456301</v>
      </c>
      <c r="M288" s="14"/>
      <c r="N288" s="14">
        <v>0.17489296403808999</v>
      </c>
      <c r="O288" s="14">
        <v>0.193624913509341</v>
      </c>
      <c r="P288" s="14"/>
      <c r="Q288" s="14">
        <v>0.19448023520678401</v>
      </c>
      <c r="R288" s="14">
        <v>0.20609838470035499</v>
      </c>
      <c r="S288" s="14">
        <v>0.10325537828356</v>
      </c>
      <c r="T288" s="14"/>
      <c r="U288" s="14">
        <v>0.17876287587924999</v>
      </c>
      <c r="V288" s="14">
        <v>0.221714014771276</v>
      </c>
      <c r="W288" s="14"/>
      <c r="X288" s="14">
        <v>7.7433845730376996E-2</v>
      </c>
      <c r="Y288" s="14">
        <v>0.170084315390989</v>
      </c>
      <c r="Z288" s="14">
        <v>0.22739990287700401</v>
      </c>
      <c r="AA288" s="14"/>
      <c r="AB288" s="14">
        <v>0.13304148849993599</v>
      </c>
      <c r="AC288" s="14">
        <v>0.20468134379485201</v>
      </c>
      <c r="AD288" s="14">
        <v>0.187829905919594</v>
      </c>
      <c r="AE288" s="14"/>
      <c r="AF288" s="14">
        <v>0.145713847425883</v>
      </c>
      <c r="AG288" s="14">
        <v>0.16916609458266699</v>
      </c>
      <c r="AH288" s="14">
        <v>0.199086945184482</v>
      </c>
      <c r="AI288" s="14"/>
      <c r="AJ288" s="14">
        <v>0.17782795112948499</v>
      </c>
      <c r="AK288" s="14">
        <v>0.19628584921330999</v>
      </c>
      <c r="AL288" s="14"/>
      <c r="AM288" s="14">
        <v>0.13745146708403899</v>
      </c>
      <c r="AN288" s="14">
        <v>0.14326662956984701</v>
      </c>
      <c r="AO288" s="14">
        <v>0.26583406849276098</v>
      </c>
      <c r="AP288" s="14">
        <v>0.14585337577288501</v>
      </c>
      <c r="AQ288" s="14">
        <v>0.25518172456236299</v>
      </c>
      <c r="AR288" s="14">
        <v>0.17647722532985799</v>
      </c>
      <c r="AS288" s="14">
        <v>0.22706224246985299</v>
      </c>
      <c r="AT288" s="14">
        <v>0.24215157556693201</v>
      </c>
      <c r="AU288" s="14">
        <v>0.26267429119164398</v>
      </c>
      <c r="AV288" s="14"/>
      <c r="AW288" s="14">
        <v>0.130749534791543</v>
      </c>
      <c r="AX288" s="14">
        <v>0.14433233436235199</v>
      </c>
      <c r="AY288" s="14">
        <v>0.20588974692777301</v>
      </c>
      <c r="AZ288" s="14">
        <v>0.17386887958187</v>
      </c>
      <c r="BA288" s="14">
        <v>0.239880990061522</v>
      </c>
      <c r="BB288" s="14">
        <v>0.19279509061608599</v>
      </c>
      <c r="BC288" s="14">
        <v>0.11856518850723401</v>
      </c>
      <c r="BD288" s="14">
        <v>0.168882628675362</v>
      </c>
      <c r="BE288" s="14">
        <v>0.14064646308431999</v>
      </c>
      <c r="BF288" s="14">
        <v>0.220060294339297</v>
      </c>
      <c r="BG288" s="14"/>
      <c r="BH288" s="14">
        <v>0.187114721234795</v>
      </c>
      <c r="BI288" s="14">
        <v>0.16272945390770999</v>
      </c>
    </row>
    <row r="289" spans="2:61" x14ac:dyDescent="0.35">
      <c r="B289" t="s">
        <v>174</v>
      </c>
      <c r="C289" s="14">
        <v>0.104103734283771</v>
      </c>
      <c r="D289" s="14">
        <v>8.0066102605657399E-2</v>
      </c>
      <c r="E289" s="14">
        <v>0.12530803831805901</v>
      </c>
      <c r="F289" s="14"/>
      <c r="G289" s="14">
        <v>0.13346840467360699</v>
      </c>
      <c r="H289" s="14">
        <v>0.13569665965182601</v>
      </c>
      <c r="I289" s="14">
        <v>0.14232189293148101</v>
      </c>
      <c r="J289" s="14">
        <v>8.8767182089140806E-2</v>
      </c>
      <c r="K289" s="14">
        <v>9.7066319950671207E-2</v>
      </c>
      <c r="L289" s="14">
        <v>4.4033312068732101E-2</v>
      </c>
      <c r="M289" s="14"/>
      <c r="N289" s="14">
        <v>9.3417243619720799E-2</v>
      </c>
      <c r="O289" s="14">
        <v>0.110127330729502</v>
      </c>
      <c r="P289" s="14"/>
      <c r="Q289" s="14">
        <v>0.12877033628225701</v>
      </c>
      <c r="R289" s="14">
        <v>8.6836987464777401E-2</v>
      </c>
      <c r="S289" s="14">
        <v>0.106315000823449</v>
      </c>
      <c r="T289" s="14"/>
      <c r="U289" s="14">
        <v>0.10437967556243199</v>
      </c>
      <c r="V289" s="14">
        <v>0.10291820003032801</v>
      </c>
      <c r="W289" s="14"/>
      <c r="X289" s="14">
        <v>2.24813317826415E-2</v>
      </c>
      <c r="Y289" s="14">
        <v>5.8437730259023102E-2</v>
      </c>
      <c r="Z289" s="14">
        <v>0.204535005129448</v>
      </c>
      <c r="AA289" s="14"/>
      <c r="AB289" s="14">
        <v>5.99574521580057E-2</v>
      </c>
      <c r="AC289" s="14">
        <v>0.104629967012245</v>
      </c>
      <c r="AD289" s="14">
        <v>0.15770302841534101</v>
      </c>
      <c r="AE289" s="14"/>
      <c r="AF289" s="14">
        <v>9.0094363166430602E-2</v>
      </c>
      <c r="AG289" s="14">
        <v>7.53017283231871E-2</v>
      </c>
      <c r="AH289" s="14">
        <v>0.163463111743538</v>
      </c>
      <c r="AI289" s="14"/>
      <c r="AJ289" s="14">
        <v>8.9967460861197904E-2</v>
      </c>
      <c r="AK289" s="14">
        <v>0.113575434920209</v>
      </c>
      <c r="AL289" s="14"/>
      <c r="AM289" s="14">
        <v>7.3292025295321001E-2</v>
      </c>
      <c r="AN289" s="14">
        <v>4.9218624894960303E-2</v>
      </c>
      <c r="AO289" s="14">
        <v>7.1583964209669296E-2</v>
      </c>
      <c r="AP289" s="14">
        <v>0.178534968462566</v>
      </c>
      <c r="AQ289" s="14">
        <v>8.5754599747071697E-2</v>
      </c>
      <c r="AR289" s="14">
        <v>0.106112440953936</v>
      </c>
      <c r="AS289" s="14">
        <v>0.12125843641683</v>
      </c>
      <c r="AT289" s="14">
        <v>0.109860127457026</v>
      </c>
      <c r="AU289" s="14">
        <v>0.129475403603065</v>
      </c>
      <c r="AV289" s="14"/>
      <c r="AW289" s="14">
        <v>6.0712777729530903E-2</v>
      </c>
      <c r="AX289" s="14">
        <v>2.22854253820019E-2</v>
      </c>
      <c r="AY289" s="14">
        <v>6.8273352557524397E-2</v>
      </c>
      <c r="AZ289" s="14">
        <v>0.134636963934578</v>
      </c>
      <c r="BA289" s="14">
        <v>5.3046791308334902E-2</v>
      </c>
      <c r="BB289" s="14">
        <v>0.13096880934201999</v>
      </c>
      <c r="BC289" s="14">
        <v>0.13121435805301701</v>
      </c>
      <c r="BD289" s="14">
        <v>0.13633034975296901</v>
      </c>
      <c r="BE289" s="14">
        <v>8.14080327278211E-2</v>
      </c>
      <c r="BF289" s="14">
        <v>0.207360810704975</v>
      </c>
      <c r="BG289" s="14"/>
      <c r="BH289" s="14">
        <v>0.11505776840045399</v>
      </c>
      <c r="BI289" s="14">
        <v>8.9354722712286602E-2</v>
      </c>
    </row>
    <row r="290" spans="2:61" x14ac:dyDescent="0.35">
      <c r="B290" t="s">
        <v>175</v>
      </c>
      <c r="C290" s="14">
        <v>7.3052843420321298E-2</v>
      </c>
      <c r="D290" s="14">
        <v>7.5164609235349997E-2</v>
      </c>
      <c r="E290" s="14">
        <v>7.1466359996130505E-2</v>
      </c>
      <c r="F290" s="14"/>
      <c r="G290" s="14">
        <v>0.12786411877279599</v>
      </c>
      <c r="H290" s="14">
        <v>0.105394795801554</v>
      </c>
      <c r="I290" s="14">
        <v>0.109885580743359</v>
      </c>
      <c r="J290" s="14">
        <v>5.49220327636738E-2</v>
      </c>
      <c r="K290" s="14">
        <v>4.12420135153631E-2</v>
      </c>
      <c r="L290" s="14">
        <v>2.0148080025695399E-2</v>
      </c>
      <c r="M290" s="14"/>
      <c r="N290" s="14">
        <v>6.1226039189724697E-2</v>
      </c>
      <c r="O290" s="14">
        <v>7.9719194252163797E-2</v>
      </c>
      <c r="P290" s="14"/>
      <c r="Q290" s="14">
        <v>5.7464531629583399E-2</v>
      </c>
      <c r="R290" s="14">
        <v>6.6229845896241299E-2</v>
      </c>
      <c r="S290" s="14">
        <v>0.122276678459546</v>
      </c>
      <c r="T290" s="14"/>
      <c r="U290" s="14">
        <v>7.5611111586134594E-2</v>
      </c>
      <c r="V290" s="14">
        <v>6.2061684160688697E-2</v>
      </c>
      <c r="W290" s="14"/>
      <c r="X290" s="14">
        <v>1.6247917297028E-2</v>
      </c>
      <c r="Y290" s="14">
        <v>2.9456599749016599E-2</v>
      </c>
      <c r="Z290" s="14">
        <v>0.155322887527725</v>
      </c>
      <c r="AA290" s="14"/>
      <c r="AB290" s="14">
        <v>5.3770148517240102E-2</v>
      </c>
      <c r="AC290" s="14">
        <v>5.5134114422232601E-2</v>
      </c>
      <c r="AD290" s="14">
        <v>0.16728919148522201</v>
      </c>
      <c r="AE290" s="14"/>
      <c r="AF290" s="14">
        <v>4.98728978826962E-2</v>
      </c>
      <c r="AG290" s="14">
        <v>4.7291604957183701E-2</v>
      </c>
      <c r="AH290" s="14">
        <v>0.13060229646806201</v>
      </c>
      <c r="AI290" s="14"/>
      <c r="AJ290" s="14">
        <v>7.4358192827418901E-2</v>
      </c>
      <c r="AK290" s="14">
        <v>6.8521784304428304E-2</v>
      </c>
      <c r="AL290" s="14"/>
      <c r="AM290" s="14">
        <v>1.44374401551727E-2</v>
      </c>
      <c r="AN290" s="14">
        <v>3.0225737265877701E-2</v>
      </c>
      <c r="AO290" s="14">
        <v>0.124591747037594</v>
      </c>
      <c r="AP290" s="14">
        <v>0.101886785455124</v>
      </c>
      <c r="AQ290" s="14">
        <v>2.44349194399507E-2</v>
      </c>
      <c r="AR290" s="14">
        <v>0.117563534184197</v>
      </c>
      <c r="AS290" s="14">
        <v>2.8840210160803698E-2</v>
      </c>
      <c r="AT290" s="14">
        <v>9.1582547143861298E-2</v>
      </c>
      <c r="AU290" s="14">
        <v>9.9090459559769098E-2</v>
      </c>
      <c r="AV290" s="14"/>
      <c r="AW290" s="14">
        <v>2.8886671695807602E-2</v>
      </c>
      <c r="AX290" s="14">
        <v>1.54821681166E-2</v>
      </c>
      <c r="AY290" s="14">
        <v>8.9992808036667996E-2</v>
      </c>
      <c r="AZ290" s="14">
        <v>0.122878599032874</v>
      </c>
      <c r="BA290" s="14">
        <v>0</v>
      </c>
      <c r="BB290" s="14">
        <v>9.0209897471271505E-2</v>
      </c>
      <c r="BC290" s="14">
        <v>0.102514473379367</v>
      </c>
      <c r="BD290" s="14">
        <v>0.148902375636073</v>
      </c>
      <c r="BE290" s="14">
        <v>0.100858368101514</v>
      </c>
      <c r="BF290" s="14">
        <v>0.219402542095674</v>
      </c>
      <c r="BG290" s="14"/>
      <c r="BH290" s="14">
        <v>9.3913929596891599E-2</v>
      </c>
      <c r="BI290" s="14">
        <v>5.5215894468007003E-2</v>
      </c>
    </row>
    <row r="291" spans="2:61" x14ac:dyDescent="0.35">
      <c r="B291" t="s">
        <v>77</v>
      </c>
      <c r="C291" s="14">
        <v>9.4712375534355096E-3</v>
      </c>
      <c r="D291" s="14">
        <v>8.7242017857935908E-3</v>
      </c>
      <c r="E291" s="14">
        <v>1.02388271319638E-2</v>
      </c>
      <c r="F291" s="14"/>
      <c r="G291" s="14">
        <v>9.4148441035788594E-3</v>
      </c>
      <c r="H291" s="14">
        <v>1.44009093711306E-2</v>
      </c>
      <c r="I291" s="14">
        <v>1.96046792557035E-2</v>
      </c>
      <c r="J291" s="14">
        <v>0</v>
      </c>
      <c r="K291" s="14">
        <v>1.5211952113849901E-2</v>
      </c>
      <c r="L291" s="14">
        <v>0</v>
      </c>
      <c r="M291" s="14"/>
      <c r="N291" s="14">
        <v>1.12609676043581E-2</v>
      </c>
      <c r="O291" s="14">
        <v>8.4624300868440198E-3</v>
      </c>
      <c r="P291" s="14"/>
      <c r="Q291" s="14">
        <v>1.16786659131789E-2</v>
      </c>
      <c r="R291" s="14">
        <v>4.8852987029563899E-3</v>
      </c>
      <c r="S291" s="14">
        <v>5.8523604308048901E-3</v>
      </c>
      <c r="T291" s="14"/>
      <c r="U291" s="14">
        <v>7.9367526681495808E-3</v>
      </c>
      <c r="V291" s="14">
        <v>1.60638879960503E-2</v>
      </c>
      <c r="W291" s="14"/>
      <c r="X291" s="14">
        <v>6.9439531304295596E-3</v>
      </c>
      <c r="Y291" s="14">
        <v>3.1542191012291598E-3</v>
      </c>
      <c r="Z291" s="14">
        <v>1.08049914769463E-2</v>
      </c>
      <c r="AA291" s="14"/>
      <c r="AB291" s="14">
        <v>8.1343356743155907E-3</v>
      </c>
      <c r="AC291" s="14">
        <v>1.36403537156896E-3</v>
      </c>
      <c r="AD291" s="14">
        <v>8.9637776127550993E-3</v>
      </c>
      <c r="AE291" s="14"/>
      <c r="AF291" s="14">
        <v>1.9166011920392301E-2</v>
      </c>
      <c r="AG291" s="14">
        <v>3.1647478503863402E-3</v>
      </c>
      <c r="AH291" s="14">
        <v>9.2354926352592407E-3</v>
      </c>
      <c r="AI291" s="14"/>
      <c r="AJ291" s="14">
        <v>5.6438634962917801E-3</v>
      </c>
      <c r="AK291" s="14">
        <v>1.0855330958452199E-2</v>
      </c>
      <c r="AL291" s="14"/>
      <c r="AM291" s="14">
        <v>0</v>
      </c>
      <c r="AN291" s="14">
        <v>0</v>
      </c>
      <c r="AO291" s="14">
        <v>0</v>
      </c>
      <c r="AP291" s="14">
        <v>1.2609364215109701E-2</v>
      </c>
      <c r="AQ291" s="14">
        <v>1.8348630104697401E-2</v>
      </c>
      <c r="AR291" s="14">
        <v>3.4863896627912801E-3</v>
      </c>
      <c r="AS291" s="14">
        <v>1.4134559389904501E-2</v>
      </c>
      <c r="AT291" s="14">
        <v>0</v>
      </c>
      <c r="AU291" s="14">
        <v>2.67627488176806E-2</v>
      </c>
      <c r="AV291" s="14"/>
      <c r="AW291" s="14">
        <v>0</v>
      </c>
      <c r="AX291" s="14">
        <v>1.0824483054343E-2</v>
      </c>
      <c r="AY291" s="14">
        <v>0</v>
      </c>
      <c r="AZ291" s="14">
        <v>0</v>
      </c>
      <c r="BA291" s="14">
        <v>1.9528651298099199E-2</v>
      </c>
      <c r="BB291" s="14">
        <v>0</v>
      </c>
      <c r="BC291" s="14">
        <v>9.5790000554696192E-3</v>
      </c>
      <c r="BD291" s="14">
        <v>0</v>
      </c>
      <c r="BE291" s="14">
        <v>0.118817207091083</v>
      </c>
      <c r="BF291" s="14">
        <v>0</v>
      </c>
      <c r="BG291" s="14"/>
      <c r="BH291" s="14">
        <v>8.31344511645047E-3</v>
      </c>
      <c r="BI291" s="14">
        <v>6.4909941229625897E-3</v>
      </c>
    </row>
    <row r="292" spans="2:61" x14ac:dyDescent="0.35">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row>
    <row r="293" spans="2:61" x14ac:dyDescent="0.35">
      <c r="B293" s="6" t="s">
        <v>181</v>
      </c>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row>
    <row r="294" spans="2:61" x14ac:dyDescent="0.35">
      <c r="B294" s="21" t="s">
        <v>182</v>
      </c>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row>
    <row r="295" spans="2:61" x14ac:dyDescent="0.35">
      <c r="B295" t="s">
        <v>172</v>
      </c>
      <c r="C295" s="14">
        <v>8.7045782112073394E-2</v>
      </c>
      <c r="D295" s="14">
        <v>7.7229698451843895E-2</v>
      </c>
      <c r="E295" s="14">
        <v>9.6763133303276794E-2</v>
      </c>
      <c r="F295" s="14"/>
      <c r="G295" s="14">
        <v>1.2148821499319999E-2</v>
      </c>
      <c r="H295" s="14">
        <v>9.9870041418150701E-2</v>
      </c>
      <c r="I295" s="14">
        <v>3.9059050507403999E-2</v>
      </c>
      <c r="J295" s="14">
        <v>8.7300255683600905E-2</v>
      </c>
      <c r="K295" s="14">
        <v>5.7108602968506499E-2</v>
      </c>
      <c r="L295" s="14">
        <v>0.17774589164205201</v>
      </c>
      <c r="M295" s="14"/>
      <c r="N295" s="14">
        <v>7.9699919640165803E-2</v>
      </c>
      <c r="O295" s="14">
        <v>9.1522896755585004E-2</v>
      </c>
      <c r="P295" s="14"/>
      <c r="Q295" s="14">
        <v>7.6015721810426401E-2</v>
      </c>
      <c r="R295" s="14">
        <v>6.0797746756113401E-2</v>
      </c>
      <c r="S295" s="14">
        <v>0.21109002143446201</v>
      </c>
      <c r="T295" s="14"/>
      <c r="U295" s="14">
        <v>0.100913427734602</v>
      </c>
      <c r="V295" s="14">
        <v>2.1107933192977001E-2</v>
      </c>
      <c r="W295" s="14"/>
      <c r="X295" s="14">
        <v>0.374821837678388</v>
      </c>
      <c r="Y295" s="14">
        <v>5.2674706882639297E-2</v>
      </c>
      <c r="Z295" s="14">
        <v>1.26333592776163E-2</v>
      </c>
      <c r="AA295" s="14"/>
      <c r="AB295" s="14">
        <v>0.101404418560574</v>
      </c>
      <c r="AC295" s="14">
        <v>9.5367314318029597E-2</v>
      </c>
      <c r="AD295" s="14">
        <v>6.8061210670895406E-2</v>
      </c>
      <c r="AE295" s="14"/>
      <c r="AF295" s="14">
        <v>0.23380301837807099</v>
      </c>
      <c r="AG295" s="14">
        <v>0.116699329941164</v>
      </c>
      <c r="AH295" s="14">
        <v>7.69781499375791E-3</v>
      </c>
      <c r="AI295" s="14"/>
      <c r="AJ295" s="14">
        <v>7.5095677152674706E-2</v>
      </c>
      <c r="AK295" s="14">
        <v>0.100675542214723</v>
      </c>
      <c r="AL295" s="14"/>
      <c r="AM295" s="14">
        <v>0.13001738507462299</v>
      </c>
      <c r="AN295" s="14">
        <v>0.22840071891636299</v>
      </c>
      <c r="AO295" s="14">
        <v>0.12794539925745499</v>
      </c>
      <c r="AP295" s="14">
        <v>3.3327353170479898E-2</v>
      </c>
      <c r="AQ295" s="14">
        <v>0.14078870036333699</v>
      </c>
      <c r="AR295" s="14">
        <v>4.3008880464153298E-2</v>
      </c>
      <c r="AS295" s="14">
        <v>4.6500996216316703E-2</v>
      </c>
      <c r="AT295" s="14">
        <v>0</v>
      </c>
      <c r="AU295" s="14">
        <v>9.9226830347191493E-3</v>
      </c>
      <c r="AV295" s="14"/>
      <c r="AW295" s="14">
        <v>0.14567337809703701</v>
      </c>
      <c r="AX295" s="14">
        <v>0.261074052758829</v>
      </c>
      <c r="AY295" s="14">
        <v>6.7670859055546997E-2</v>
      </c>
      <c r="AZ295" s="14">
        <v>1.3209705612622301E-2</v>
      </c>
      <c r="BA295" s="14">
        <v>0.14517642329164601</v>
      </c>
      <c r="BB295" s="14">
        <v>6.3116981581910203E-2</v>
      </c>
      <c r="BC295" s="14">
        <v>5.5258226667162499E-2</v>
      </c>
      <c r="BD295" s="14">
        <v>0</v>
      </c>
      <c r="BE295" s="14">
        <v>0</v>
      </c>
      <c r="BF295" s="14">
        <v>0</v>
      </c>
      <c r="BG295" s="14"/>
      <c r="BH295" s="14">
        <v>8.9776637655516203E-2</v>
      </c>
      <c r="BI295" s="14">
        <v>9.7416415095992706E-2</v>
      </c>
    </row>
    <row r="296" spans="2:61" x14ac:dyDescent="0.35">
      <c r="B296" t="s">
        <v>173</v>
      </c>
      <c r="C296" s="14">
        <v>0.23668295786239399</v>
      </c>
      <c r="D296" s="14">
        <v>0.25319473205304499</v>
      </c>
      <c r="E296" s="14">
        <v>0.21745408783262199</v>
      </c>
      <c r="F296" s="14"/>
      <c r="G296" s="14">
        <v>0.29272790753420302</v>
      </c>
      <c r="H296" s="14">
        <v>0.178083989241345</v>
      </c>
      <c r="I296" s="14">
        <v>0.22024474452640899</v>
      </c>
      <c r="J296" s="14">
        <v>0.14742640712788399</v>
      </c>
      <c r="K296" s="14">
        <v>0.29439200375275998</v>
      </c>
      <c r="L296" s="14">
        <v>0.30187165318838</v>
      </c>
      <c r="M296" s="14"/>
      <c r="N296" s="14">
        <v>0.24777861520723601</v>
      </c>
      <c r="O296" s="14">
        <v>0.229920439483109</v>
      </c>
      <c r="P296" s="14"/>
      <c r="Q296" s="14">
        <v>0.304226907974736</v>
      </c>
      <c r="R296" s="14">
        <v>0.235543776907053</v>
      </c>
      <c r="S296" s="14">
        <v>0.16854765718283399</v>
      </c>
      <c r="T296" s="14"/>
      <c r="U296" s="14">
        <v>0.24338394231173399</v>
      </c>
      <c r="V296" s="14">
        <v>0.20482113270066901</v>
      </c>
      <c r="W296" s="14"/>
      <c r="X296" s="14">
        <v>0.441930240642948</v>
      </c>
      <c r="Y296" s="14">
        <v>0.30870800964647099</v>
      </c>
      <c r="Z296" s="14">
        <v>7.5057704236448794E-2</v>
      </c>
      <c r="AA296" s="14"/>
      <c r="AB296" s="14">
        <v>0.33379321133762202</v>
      </c>
      <c r="AC296" s="14">
        <v>0.232849949672576</v>
      </c>
      <c r="AD296" s="14">
        <v>0.123306760407631</v>
      </c>
      <c r="AE296" s="14"/>
      <c r="AF296" s="14">
        <v>0.27255606232309298</v>
      </c>
      <c r="AG296" s="14">
        <v>0.27983324231608397</v>
      </c>
      <c r="AH296" s="14">
        <v>0.16396549425331999</v>
      </c>
      <c r="AI296" s="14"/>
      <c r="AJ296" s="14">
        <v>0.30274212649955501</v>
      </c>
      <c r="AK296" s="14">
        <v>0.202208433458267</v>
      </c>
      <c r="AL296" s="14"/>
      <c r="AM296" s="14">
        <v>0.39190207356258699</v>
      </c>
      <c r="AN296" s="14">
        <v>0.42540510302337597</v>
      </c>
      <c r="AO296" s="14">
        <v>0.31303708210359499</v>
      </c>
      <c r="AP296" s="14">
        <v>0.19630183216494099</v>
      </c>
      <c r="AQ296" s="14">
        <v>0.38644371546715001</v>
      </c>
      <c r="AR296" s="14">
        <v>0.120904850197045</v>
      </c>
      <c r="AS296" s="14">
        <v>0.18600910952980099</v>
      </c>
      <c r="AT296" s="14">
        <v>5.7558585188103799E-2</v>
      </c>
      <c r="AU296" s="14">
        <v>0.118904563988996</v>
      </c>
      <c r="AV296" s="14"/>
      <c r="AW296" s="14">
        <v>0.42459535242417301</v>
      </c>
      <c r="AX296" s="14">
        <v>0.43883037552146997</v>
      </c>
      <c r="AY296" s="14">
        <v>0.27446998186997801</v>
      </c>
      <c r="AZ296" s="14">
        <v>0.172066269152958</v>
      </c>
      <c r="BA296" s="14">
        <v>0.42166167779998298</v>
      </c>
      <c r="BB296" s="14">
        <v>0.15286463862385</v>
      </c>
      <c r="BC296" s="14">
        <v>0.209665687012662</v>
      </c>
      <c r="BD296" s="14">
        <v>0.109680917491149</v>
      </c>
      <c r="BE296" s="14">
        <v>0.161426693267812</v>
      </c>
      <c r="BF296" s="14">
        <v>6.9627507844714304E-2</v>
      </c>
      <c r="BG296" s="14"/>
      <c r="BH296" s="14">
        <v>0.255687492512091</v>
      </c>
      <c r="BI296" s="14">
        <v>0.24191944566578</v>
      </c>
    </row>
    <row r="297" spans="2:61" x14ac:dyDescent="0.35">
      <c r="B297" t="s">
        <v>73</v>
      </c>
      <c r="C297" s="14">
        <v>0.196381657470659</v>
      </c>
      <c r="D297" s="14">
        <v>0.20411529852975199</v>
      </c>
      <c r="E297" s="14">
        <v>0.189964146328987</v>
      </c>
      <c r="F297" s="14"/>
      <c r="G297" s="14">
        <v>0.23365279722371199</v>
      </c>
      <c r="H297" s="14">
        <v>0.112664378142453</v>
      </c>
      <c r="I297" s="14">
        <v>0.18639891519027399</v>
      </c>
      <c r="J297" s="14">
        <v>0.18536690769057201</v>
      </c>
      <c r="K297" s="14">
        <v>0.237056677514589</v>
      </c>
      <c r="L297" s="14">
        <v>0.22680743280749699</v>
      </c>
      <c r="M297" s="14"/>
      <c r="N297" s="14">
        <v>0.21303009046002599</v>
      </c>
      <c r="O297" s="14">
        <v>0.18623486484919899</v>
      </c>
      <c r="P297" s="14"/>
      <c r="Q297" s="14">
        <v>0.127975886775616</v>
      </c>
      <c r="R297" s="14">
        <v>0.201388188928627</v>
      </c>
      <c r="S297" s="14">
        <v>0.21029268858580799</v>
      </c>
      <c r="T297" s="14"/>
      <c r="U297" s="14">
        <v>0.206618121365019</v>
      </c>
      <c r="V297" s="14">
        <v>0.14770934292611199</v>
      </c>
      <c r="W297" s="14"/>
      <c r="X297" s="14">
        <v>9.9901752192829901E-2</v>
      </c>
      <c r="Y297" s="14">
        <v>0.28558696736910899</v>
      </c>
      <c r="Z297" s="14">
        <v>7.3598318677602706E-2</v>
      </c>
      <c r="AA297" s="14"/>
      <c r="AB297" s="14">
        <v>0.17041924172145501</v>
      </c>
      <c r="AC297" s="14">
        <v>0.22240740582908999</v>
      </c>
      <c r="AD297" s="14">
        <v>0.13709299243485601</v>
      </c>
      <c r="AE297" s="14"/>
      <c r="AF297" s="14">
        <v>0.175963924704788</v>
      </c>
      <c r="AG297" s="14">
        <v>0.18376266274507499</v>
      </c>
      <c r="AH297" s="14">
        <v>0.174732267527998</v>
      </c>
      <c r="AI297" s="14"/>
      <c r="AJ297" s="14">
        <v>0.177868023563411</v>
      </c>
      <c r="AK297" s="14">
        <v>0.20622503177184801</v>
      </c>
      <c r="AL297" s="14"/>
      <c r="AM297" s="14">
        <v>0.22634684568983099</v>
      </c>
      <c r="AN297" s="14">
        <v>0.117724494905234</v>
      </c>
      <c r="AO297" s="14">
        <v>0.33011635791826399</v>
      </c>
      <c r="AP297" s="14">
        <v>0.23365672500266099</v>
      </c>
      <c r="AQ297" s="14">
        <v>0.14334178019121599</v>
      </c>
      <c r="AR297" s="14">
        <v>0.14088322474668999</v>
      </c>
      <c r="AS297" s="14">
        <v>0.26927200793913902</v>
      </c>
      <c r="AT297" s="14">
        <v>0.22397637196377401</v>
      </c>
      <c r="AU297" s="14">
        <v>0.26256909349859398</v>
      </c>
      <c r="AV297" s="14"/>
      <c r="AW297" s="14">
        <v>0.21468321090811401</v>
      </c>
      <c r="AX297" s="14">
        <v>0.15226327492903899</v>
      </c>
      <c r="AY297" s="14">
        <v>0.31457810918075901</v>
      </c>
      <c r="AZ297" s="14">
        <v>0.284603701023807</v>
      </c>
      <c r="BA297" s="14">
        <v>0.19535123927682699</v>
      </c>
      <c r="BB297" s="14">
        <v>0.117798705945398</v>
      </c>
      <c r="BC297" s="14">
        <v>0.204538295034359</v>
      </c>
      <c r="BD297" s="14">
        <v>0.13310831688522201</v>
      </c>
      <c r="BE297" s="14">
        <v>0.32840903421312001</v>
      </c>
      <c r="BF297" s="14">
        <v>0.307225040807171</v>
      </c>
      <c r="BG297" s="14"/>
      <c r="BH297" s="14">
        <v>0.18377634815972099</v>
      </c>
      <c r="BI297" s="14">
        <v>0.158191324138233</v>
      </c>
    </row>
    <row r="298" spans="2:61" x14ac:dyDescent="0.35">
      <c r="B298" t="s">
        <v>174</v>
      </c>
      <c r="C298" s="14">
        <v>0.194522143770789</v>
      </c>
      <c r="D298" s="14">
        <v>0.219393409529865</v>
      </c>
      <c r="E298" s="14">
        <v>0.17184095427257801</v>
      </c>
      <c r="F298" s="14"/>
      <c r="G298" s="14">
        <v>0.231535246356946</v>
      </c>
      <c r="H298" s="14">
        <v>0.237338389930217</v>
      </c>
      <c r="I298" s="14">
        <v>0.214166072873268</v>
      </c>
      <c r="J298" s="14">
        <v>0.28710676159016502</v>
      </c>
      <c r="K298" s="14">
        <v>0.138627497941962</v>
      </c>
      <c r="L298" s="14">
        <v>8.9673246479996999E-2</v>
      </c>
      <c r="M298" s="14"/>
      <c r="N298" s="14">
        <v>0.222895042979497</v>
      </c>
      <c r="O298" s="14">
        <v>0.17722958989955001</v>
      </c>
      <c r="P298" s="14"/>
      <c r="Q298" s="14">
        <v>0.22409881717048999</v>
      </c>
      <c r="R298" s="14">
        <v>0.19532750863500101</v>
      </c>
      <c r="S298" s="14">
        <v>0.137232135080191</v>
      </c>
      <c r="T298" s="14"/>
      <c r="U298" s="14">
        <v>0.174792083581399</v>
      </c>
      <c r="V298" s="14">
        <v>0.28833458773887199</v>
      </c>
      <c r="W298" s="14"/>
      <c r="X298" s="14">
        <v>5.41909804033592E-2</v>
      </c>
      <c r="Y298" s="14">
        <v>0.26376723556813497</v>
      </c>
      <c r="Z298" s="14">
        <v>0.164903812429463</v>
      </c>
      <c r="AA298" s="14"/>
      <c r="AB298" s="14">
        <v>0.17596278424202699</v>
      </c>
      <c r="AC298" s="14">
        <v>0.20796210020598599</v>
      </c>
      <c r="AD298" s="14">
        <v>0.16116627503907299</v>
      </c>
      <c r="AE298" s="14"/>
      <c r="AF298" s="14">
        <v>0.22682957035301099</v>
      </c>
      <c r="AG298" s="14">
        <v>0.198767925673794</v>
      </c>
      <c r="AH298" s="14">
        <v>0.175353558993468</v>
      </c>
      <c r="AI298" s="14"/>
      <c r="AJ298" s="14">
        <v>0.2242380109455</v>
      </c>
      <c r="AK298" s="14">
        <v>0.17919432332395999</v>
      </c>
      <c r="AL298" s="14"/>
      <c r="AM298" s="14">
        <v>0.174913071764846</v>
      </c>
      <c r="AN298" s="14">
        <v>0.12953057955320099</v>
      </c>
      <c r="AO298" s="14">
        <v>0.15157547466672799</v>
      </c>
      <c r="AP298" s="14">
        <v>6.3828734525048197E-2</v>
      </c>
      <c r="AQ298" s="14">
        <v>0.29857551486739597</v>
      </c>
      <c r="AR298" s="14">
        <v>0.25566889630293899</v>
      </c>
      <c r="AS298" s="14">
        <v>0.245860919589907</v>
      </c>
      <c r="AT298" s="14">
        <v>0.118745920329</v>
      </c>
      <c r="AU298" s="14">
        <v>0.26701113751107203</v>
      </c>
      <c r="AV298" s="14"/>
      <c r="AW298" s="14">
        <v>0.10924032858581</v>
      </c>
      <c r="AX298" s="14">
        <v>0.115949779833523</v>
      </c>
      <c r="AY298" s="14">
        <v>0.26959500699855699</v>
      </c>
      <c r="AZ298" s="14">
        <v>8.2805355606625594E-2</v>
      </c>
      <c r="BA298" s="14">
        <v>0.203552865259573</v>
      </c>
      <c r="BB298" s="14">
        <v>0.27125609089025998</v>
      </c>
      <c r="BC298" s="14">
        <v>0.25561894254268502</v>
      </c>
      <c r="BD298" s="14">
        <v>0.21893185103393001</v>
      </c>
      <c r="BE298" s="14">
        <v>0.42356645440685697</v>
      </c>
      <c r="BF298" s="14">
        <v>6.4780894780461701E-2</v>
      </c>
      <c r="BG298" s="14"/>
      <c r="BH298" s="14">
        <v>0.16979673019639999</v>
      </c>
      <c r="BI298" s="14">
        <v>0.242951278755137</v>
      </c>
    </row>
    <row r="299" spans="2:61" x14ac:dyDescent="0.35">
      <c r="B299" t="s">
        <v>175</v>
      </c>
      <c r="C299" s="14">
        <v>0.27333848217955098</v>
      </c>
      <c r="D299" s="14">
        <v>0.243463113594063</v>
      </c>
      <c r="E299" s="14">
        <v>0.30295267977767099</v>
      </c>
      <c r="F299" s="14"/>
      <c r="G299" s="14">
        <v>0.22993522738581901</v>
      </c>
      <c r="H299" s="14">
        <v>0.35496319645563301</v>
      </c>
      <c r="I299" s="14">
        <v>0.32138898106844599</v>
      </c>
      <c r="J299" s="14">
        <v>0.29279966790777801</v>
      </c>
      <c r="K299" s="14">
        <v>0.265050946395613</v>
      </c>
      <c r="L299" s="14">
        <v>0.182467870235311</v>
      </c>
      <c r="M299" s="14"/>
      <c r="N299" s="14">
        <v>0.22307002724252001</v>
      </c>
      <c r="O299" s="14">
        <v>0.30397581531312901</v>
      </c>
      <c r="P299" s="14"/>
      <c r="Q299" s="14">
        <v>0.267682666268731</v>
      </c>
      <c r="R299" s="14">
        <v>0.29293860943759997</v>
      </c>
      <c r="S299" s="14">
        <v>0.25799188454688998</v>
      </c>
      <c r="T299" s="14"/>
      <c r="U299" s="14">
        <v>0.262833755396437</v>
      </c>
      <c r="V299" s="14">
        <v>0.32328633247910599</v>
      </c>
      <c r="W299" s="14"/>
      <c r="X299" s="14">
        <v>0</v>
      </c>
      <c r="Y299" s="14">
        <v>8.6339987143522395E-2</v>
      </c>
      <c r="Z299" s="14">
        <v>0.66607136112093501</v>
      </c>
      <c r="AA299" s="14"/>
      <c r="AB299" s="14">
        <v>0.20271202490095899</v>
      </c>
      <c r="AC299" s="14">
        <v>0.23657554173880499</v>
      </c>
      <c r="AD299" s="14">
        <v>0.48828735626268599</v>
      </c>
      <c r="AE299" s="14"/>
      <c r="AF299" s="14">
        <v>9.0847424241037505E-2</v>
      </c>
      <c r="AG299" s="14">
        <v>0.205549478869816</v>
      </c>
      <c r="AH299" s="14">
        <v>0.47001015245896499</v>
      </c>
      <c r="AI299" s="14"/>
      <c r="AJ299" s="14">
        <v>0.22005616183885901</v>
      </c>
      <c r="AK299" s="14">
        <v>0.29711325563150498</v>
      </c>
      <c r="AL299" s="14"/>
      <c r="AM299" s="14">
        <v>7.6820623908113297E-2</v>
      </c>
      <c r="AN299" s="14">
        <v>9.8939103601824993E-2</v>
      </c>
      <c r="AO299" s="14">
        <v>7.7325686053957801E-2</v>
      </c>
      <c r="AP299" s="14">
        <v>0.47288535513687002</v>
      </c>
      <c r="AQ299" s="14">
        <v>3.0850289110900798E-2</v>
      </c>
      <c r="AR299" s="14">
        <v>0.43953414828917298</v>
      </c>
      <c r="AS299" s="14">
        <v>0.19883151104609501</v>
      </c>
      <c r="AT299" s="14">
        <v>0.51139217192785302</v>
      </c>
      <c r="AU299" s="14">
        <v>0.32326539816533401</v>
      </c>
      <c r="AV299" s="14"/>
      <c r="AW299" s="14">
        <v>0.105807729984866</v>
      </c>
      <c r="AX299" s="14">
        <v>3.1882516957138098E-2</v>
      </c>
      <c r="AY299" s="14">
        <v>7.3686042895159606E-2</v>
      </c>
      <c r="AZ299" s="14">
        <v>0.44731496860398701</v>
      </c>
      <c r="BA299" s="14">
        <v>3.4257794371970303E-2</v>
      </c>
      <c r="BB299" s="14">
        <v>0.39496358295858103</v>
      </c>
      <c r="BC299" s="14">
        <v>0.23784444875383301</v>
      </c>
      <c r="BD299" s="14">
        <v>0.53827891458969901</v>
      </c>
      <c r="BE299" s="14">
        <v>8.6597818112210803E-2</v>
      </c>
      <c r="BF299" s="14">
        <v>0.531212659958333</v>
      </c>
      <c r="BG299" s="14"/>
      <c r="BH299" s="14">
        <v>0.287413568374008</v>
      </c>
      <c r="BI299" s="14">
        <v>0.247664067737905</v>
      </c>
    </row>
    <row r="300" spans="2:61" x14ac:dyDescent="0.35">
      <c r="B300" t="s">
        <v>77</v>
      </c>
      <c r="C300" s="14">
        <v>1.2028976604532299E-2</v>
      </c>
      <c r="D300" s="14">
        <v>2.6037478414316501E-3</v>
      </c>
      <c r="E300" s="14">
        <v>2.1024998484864599E-2</v>
      </c>
      <c r="F300" s="14"/>
      <c r="G300" s="14">
        <v>0</v>
      </c>
      <c r="H300" s="14">
        <v>1.7080004812201101E-2</v>
      </c>
      <c r="I300" s="14">
        <v>1.8742235834197901E-2</v>
      </c>
      <c r="J300" s="14">
        <v>0</v>
      </c>
      <c r="K300" s="14">
        <v>7.76427142656978E-3</v>
      </c>
      <c r="L300" s="14">
        <v>2.1433905646763701E-2</v>
      </c>
      <c r="M300" s="14"/>
      <c r="N300" s="14">
        <v>1.35263044705555E-2</v>
      </c>
      <c r="O300" s="14">
        <v>1.11163936994279E-2</v>
      </c>
      <c r="P300" s="14"/>
      <c r="Q300" s="14">
        <v>0</v>
      </c>
      <c r="R300" s="14">
        <v>1.4004169335604499E-2</v>
      </c>
      <c r="S300" s="14">
        <v>1.4845613169814999E-2</v>
      </c>
      <c r="T300" s="14"/>
      <c r="U300" s="14">
        <v>1.1458669610808899E-2</v>
      </c>
      <c r="V300" s="14">
        <v>1.47406709622639E-2</v>
      </c>
      <c r="W300" s="14"/>
      <c r="X300" s="14">
        <v>2.9155189082474799E-2</v>
      </c>
      <c r="Y300" s="14">
        <v>2.9230933901227101E-3</v>
      </c>
      <c r="Z300" s="14">
        <v>7.7354442579343997E-3</v>
      </c>
      <c r="AA300" s="14"/>
      <c r="AB300" s="14">
        <v>1.5708319237362101E-2</v>
      </c>
      <c r="AC300" s="14">
        <v>4.8376882355125501E-3</v>
      </c>
      <c r="AD300" s="14">
        <v>2.20854051848593E-2</v>
      </c>
      <c r="AE300" s="14"/>
      <c r="AF300" s="14">
        <v>0</v>
      </c>
      <c r="AG300" s="14">
        <v>1.5387360454067399E-2</v>
      </c>
      <c r="AH300" s="14">
        <v>8.2407117724917003E-3</v>
      </c>
      <c r="AI300" s="14"/>
      <c r="AJ300" s="14">
        <v>0</v>
      </c>
      <c r="AK300" s="14">
        <v>1.45834135996969E-2</v>
      </c>
      <c r="AL300" s="14"/>
      <c r="AM300" s="14">
        <v>0</v>
      </c>
      <c r="AN300" s="14">
        <v>0</v>
      </c>
      <c r="AO300" s="14">
        <v>0</v>
      </c>
      <c r="AP300" s="14">
        <v>0</v>
      </c>
      <c r="AQ300" s="14">
        <v>0</v>
      </c>
      <c r="AR300" s="14">
        <v>0</v>
      </c>
      <c r="AS300" s="14">
        <v>5.3525455678740202E-2</v>
      </c>
      <c r="AT300" s="14">
        <v>8.8326950591268799E-2</v>
      </c>
      <c r="AU300" s="14">
        <v>1.83271238012843E-2</v>
      </c>
      <c r="AV300" s="14"/>
      <c r="AW300" s="14">
        <v>0</v>
      </c>
      <c r="AX300" s="14">
        <v>0</v>
      </c>
      <c r="AY300" s="14">
        <v>0</v>
      </c>
      <c r="AZ300" s="14">
        <v>0</v>
      </c>
      <c r="BA300" s="14">
        <v>0</v>
      </c>
      <c r="BB300" s="14">
        <v>0</v>
      </c>
      <c r="BC300" s="14">
        <v>3.7074399989298602E-2</v>
      </c>
      <c r="BD300" s="14">
        <v>0</v>
      </c>
      <c r="BE300" s="14">
        <v>0</v>
      </c>
      <c r="BF300" s="14">
        <v>2.7153896609320001E-2</v>
      </c>
      <c r="BG300" s="14"/>
      <c r="BH300" s="14">
        <v>1.3549223102263599E-2</v>
      </c>
      <c r="BI300" s="14">
        <v>1.18574686069517E-2</v>
      </c>
    </row>
    <row r="301" spans="2:61" x14ac:dyDescent="0.35">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row>
    <row r="302" spans="2:61" x14ac:dyDescent="0.35">
      <c r="B302" s="6" t="s">
        <v>183</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row>
    <row r="303" spans="2:61" x14ac:dyDescent="0.35">
      <c r="B303" s="21" t="s">
        <v>182</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row>
    <row r="304" spans="2:61" x14ac:dyDescent="0.35">
      <c r="B304" t="s">
        <v>172</v>
      </c>
      <c r="C304" s="14">
        <v>0.120168747845789</v>
      </c>
      <c r="D304" s="14">
        <v>0.117049565451687</v>
      </c>
      <c r="E304" s="14">
        <v>0.12399893970211499</v>
      </c>
      <c r="F304" s="14"/>
      <c r="G304" s="14">
        <v>7.3428436921359003E-2</v>
      </c>
      <c r="H304" s="14">
        <v>7.1070083354158403E-2</v>
      </c>
      <c r="I304" s="14">
        <v>0.132171984926157</v>
      </c>
      <c r="J304" s="14">
        <v>0.108389790892928</v>
      </c>
      <c r="K304" s="14">
        <v>0.13258006622746399</v>
      </c>
      <c r="L304" s="14">
        <v>0.18521718040021201</v>
      </c>
      <c r="M304" s="14"/>
      <c r="N304" s="14">
        <v>0.123120873632073</v>
      </c>
      <c r="O304" s="14">
        <v>0.11863017215010201</v>
      </c>
      <c r="P304" s="14"/>
      <c r="Q304" s="14">
        <v>0.145653558421587</v>
      </c>
      <c r="R304" s="14">
        <v>6.4642224662857697E-2</v>
      </c>
      <c r="S304" s="14">
        <v>0.20767353618492601</v>
      </c>
      <c r="T304" s="14"/>
      <c r="U304" s="14">
        <v>0.13578637412991401</v>
      </c>
      <c r="V304" s="14">
        <v>5.9068249700795203E-2</v>
      </c>
      <c r="W304" s="14"/>
      <c r="X304" s="14">
        <v>0.39633496069131902</v>
      </c>
      <c r="Y304" s="14">
        <v>9.1689997430261405E-2</v>
      </c>
      <c r="Z304" s="14">
        <v>6.7355872970084399E-2</v>
      </c>
      <c r="AA304" s="14"/>
      <c r="AB304" s="14">
        <v>0.20208206340572099</v>
      </c>
      <c r="AC304" s="14">
        <v>9.0384280692821298E-2</v>
      </c>
      <c r="AD304" s="14">
        <v>8.34865071314633E-2</v>
      </c>
      <c r="AE304" s="14"/>
      <c r="AF304" s="14">
        <v>0.22613087497755799</v>
      </c>
      <c r="AG304" s="14">
        <v>0.123170839967765</v>
      </c>
      <c r="AH304" s="14">
        <v>9.2302296175731005E-2</v>
      </c>
      <c r="AI304" s="14"/>
      <c r="AJ304" s="14">
        <v>0.11939663434664199</v>
      </c>
      <c r="AK304" s="14">
        <v>0.12063760369296</v>
      </c>
      <c r="AL304" s="14"/>
      <c r="AM304" s="14">
        <v>0.111104081273488</v>
      </c>
      <c r="AN304" s="14">
        <v>0.24823490669437601</v>
      </c>
      <c r="AO304" s="14">
        <v>0.16690552624167601</v>
      </c>
      <c r="AP304" s="14">
        <v>9.9600404075757501E-2</v>
      </c>
      <c r="AQ304" s="14">
        <v>0.220778396193332</v>
      </c>
      <c r="AR304" s="14">
        <v>6.1211157118199903E-2</v>
      </c>
      <c r="AS304" s="14">
        <v>0.204996394350867</v>
      </c>
      <c r="AT304" s="14">
        <v>8.5561309508093597E-2</v>
      </c>
      <c r="AU304" s="14">
        <v>6.4899040858202597E-2</v>
      </c>
      <c r="AV304" s="14"/>
      <c r="AW304" s="14">
        <v>0.113551002994931</v>
      </c>
      <c r="AX304" s="14">
        <v>0.28938505838602202</v>
      </c>
      <c r="AY304" s="14">
        <v>0.20222704385247001</v>
      </c>
      <c r="AZ304" s="14">
        <v>0.14164533331177301</v>
      </c>
      <c r="BA304" s="14">
        <v>0.277752294874613</v>
      </c>
      <c r="BB304" s="14">
        <v>5.2668709481752903E-2</v>
      </c>
      <c r="BC304" s="14">
        <v>8.3722089405667499E-2</v>
      </c>
      <c r="BD304" s="14">
        <v>0.14311647407380901</v>
      </c>
      <c r="BE304" s="14">
        <v>6.3796996033134407E-2</v>
      </c>
      <c r="BF304" s="14">
        <v>4.6483968466095302E-2</v>
      </c>
      <c r="BG304" s="14"/>
      <c r="BH304" s="14">
        <v>0.12827852361745701</v>
      </c>
      <c r="BI304" s="14">
        <v>0.12334511891356</v>
      </c>
    </row>
    <row r="305" spans="2:61" x14ac:dyDescent="0.35">
      <c r="B305" t="s">
        <v>173</v>
      </c>
      <c r="C305" s="14">
        <v>0.25871520781164697</v>
      </c>
      <c r="D305" s="14">
        <v>0.25540616691913998</v>
      </c>
      <c r="E305" s="14">
        <v>0.26369710411976499</v>
      </c>
      <c r="F305" s="14"/>
      <c r="G305" s="14">
        <v>0.171258479981242</v>
      </c>
      <c r="H305" s="14">
        <v>0.23714536792146801</v>
      </c>
      <c r="I305" s="14">
        <v>0.22227955732552701</v>
      </c>
      <c r="J305" s="14">
        <v>0.24171904595657501</v>
      </c>
      <c r="K305" s="14">
        <v>0.19991896070259099</v>
      </c>
      <c r="L305" s="14">
        <v>0.43731368844596702</v>
      </c>
      <c r="M305" s="14"/>
      <c r="N305" s="14">
        <v>0.31142471617060602</v>
      </c>
      <c r="O305" s="14">
        <v>0.231244302313834</v>
      </c>
      <c r="P305" s="14"/>
      <c r="Q305" s="14">
        <v>0.24893692452186</v>
      </c>
      <c r="R305" s="14">
        <v>0.26213397996155502</v>
      </c>
      <c r="S305" s="14">
        <v>0.283912208959061</v>
      </c>
      <c r="T305" s="14"/>
      <c r="U305" s="14">
        <v>0.25816252197808498</v>
      </c>
      <c r="V305" s="14">
        <v>0.26087746852489102</v>
      </c>
      <c r="W305" s="14"/>
      <c r="X305" s="14">
        <v>0.44840019748629201</v>
      </c>
      <c r="Y305" s="14">
        <v>0.381615383417031</v>
      </c>
      <c r="Z305" s="14">
        <v>5.7161036415494901E-2</v>
      </c>
      <c r="AA305" s="14"/>
      <c r="AB305" s="14">
        <v>0.30164581450425898</v>
      </c>
      <c r="AC305" s="14">
        <v>0.283018212307796</v>
      </c>
      <c r="AD305" s="14">
        <v>0.171697335821169</v>
      </c>
      <c r="AE305" s="14"/>
      <c r="AF305" s="14">
        <v>0.40813472819640501</v>
      </c>
      <c r="AG305" s="14">
        <v>0.320363051362267</v>
      </c>
      <c r="AH305" s="14">
        <v>0.114231549777431</v>
      </c>
      <c r="AI305" s="14"/>
      <c r="AJ305" s="14">
        <v>0.24733677763618001</v>
      </c>
      <c r="AK305" s="14">
        <v>0.26592738063341997</v>
      </c>
      <c r="AL305" s="14"/>
      <c r="AM305" s="14">
        <v>0.440852746203795</v>
      </c>
      <c r="AN305" s="14">
        <v>0.38309194538013802</v>
      </c>
      <c r="AO305" s="14">
        <v>0.49689540716398301</v>
      </c>
      <c r="AP305" s="14">
        <v>0.136573078171769</v>
      </c>
      <c r="AQ305" s="14">
        <v>0.26510866340523498</v>
      </c>
      <c r="AR305" s="14">
        <v>0.14916153050565201</v>
      </c>
      <c r="AS305" s="14">
        <v>0.23633081117284099</v>
      </c>
      <c r="AT305" s="14">
        <v>0.24986353440571801</v>
      </c>
      <c r="AU305" s="14">
        <v>0.170141933806359</v>
      </c>
      <c r="AV305" s="14"/>
      <c r="AW305" s="14">
        <v>0.43711886528358601</v>
      </c>
      <c r="AX305" s="14">
        <v>0.367301417802612</v>
      </c>
      <c r="AY305" s="14">
        <v>0.422760315430394</v>
      </c>
      <c r="AZ305" s="14">
        <v>0.16648208467624001</v>
      </c>
      <c r="BA305" s="14">
        <v>0.29073861105200399</v>
      </c>
      <c r="BB305" s="14">
        <v>0.172767980659535</v>
      </c>
      <c r="BC305" s="14">
        <v>0.32127753838494999</v>
      </c>
      <c r="BD305" s="14">
        <v>0.166876814229097</v>
      </c>
      <c r="BE305" s="14">
        <v>0.26979756541073402</v>
      </c>
      <c r="BF305" s="14">
        <v>2.6205230133910299E-2</v>
      </c>
      <c r="BG305" s="14"/>
      <c r="BH305" s="14">
        <v>0.22107706522691101</v>
      </c>
      <c r="BI305" s="14">
        <v>0.29513832240832499</v>
      </c>
    </row>
    <row r="306" spans="2:61" x14ac:dyDescent="0.35">
      <c r="B306" t="s">
        <v>73</v>
      </c>
      <c r="C306" s="14">
        <v>0.16601255096978901</v>
      </c>
      <c r="D306" s="14">
        <v>0.168982467518525</v>
      </c>
      <c r="E306" s="14">
        <v>0.164328545194669</v>
      </c>
      <c r="F306" s="14"/>
      <c r="G306" s="14">
        <v>0.18904423928556499</v>
      </c>
      <c r="H306" s="14">
        <v>0.18668527978728</v>
      </c>
      <c r="I306" s="14">
        <v>0.167940633052473</v>
      </c>
      <c r="J306" s="14">
        <v>0.14411365868784201</v>
      </c>
      <c r="K306" s="14">
        <v>0.159056923983773</v>
      </c>
      <c r="L306" s="14">
        <v>0.15594685521697901</v>
      </c>
      <c r="M306" s="14"/>
      <c r="N306" s="14">
        <v>0.12494259781846501</v>
      </c>
      <c r="O306" s="14">
        <v>0.187417205214261</v>
      </c>
      <c r="P306" s="14"/>
      <c r="Q306" s="14">
        <v>0.19286999525031301</v>
      </c>
      <c r="R306" s="14">
        <v>0.17687352099747999</v>
      </c>
      <c r="S306" s="14">
        <v>8.5401650327756304E-2</v>
      </c>
      <c r="T306" s="14"/>
      <c r="U306" s="14">
        <v>0.14727466366188099</v>
      </c>
      <c r="V306" s="14">
        <v>0.23932037815615401</v>
      </c>
      <c r="W306" s="14"/>
      <c r="X306" s="14">
        <v>8.3560960681683005E-2</v>
      </c>
      <c r="Y306" s="14">
        <v>0.22333066838850099</v>
      </c>
      <c r="Z306" s="14">
        <v>7.5543316611483294E-2</v>
      </c>
      <c r="AA306" s="14"/>
      <c r="AB306" s="14">
        <v>0.16271493224924399</v>
      </c>
      <c r="AC306" s="14">
        <v>0.15568361524430299</v>
      </c>
      <c r="AD306" s="14">
        <v>0.10870871239866201</v>
      </c>
      <c r="AE306" s="14"/>
      <c r="AF306" s="14">
        <v>0.18161449355458101</v>
      </c>
      <c r="AG306" s="14">
        <v>0.14994958563076799</v>
      </c>
      <c r="AH306" s="14">
        <v>0.13600277662737001</v>
      </c>
      <c r="AI306" s="14"/>
      <c r="AJ306" s="14">
        <v>0.17129322606311001</v>
      </c>
      <c r="AK306" s="14">
        <v>0.16177190525794299</v>
      </c>
      <c r="AL306" s="14"/>
      <c r="AM306" s="14">
        <v>0.20166190110143201</v>
      </c>
      <c r="AN306" s="14">
        <v>0.143019409004944</v>
      </c>
      <c r="AO306" s="14">
        <v>6.3575716575816704E-2</v>
      </c>
      <c r="AP306" s="14">
        <v>0.169958545666305</v>
      </c>
      <c r="AQ306" s="14">
        <v>0.22462645315884999</v>
      </c>
      <c r="AR306" s="14">
        <v>0.14452546153406801</v>
      </c>
      <c r="AS306" s="14">
        <v>0.1444729800607</v>
      </c>
      <c r="AT306" s="14">
        <v>0.101395448155766</v>
      </c>
      <c r="AU306" s="14">
        <v>0.21695001753638499</v>
      </c>
      <c r="AV306" s="14"/>
      <c r="AW306" s="14">
        <v>0.21702290483374101</v>
      </c>
      <c r="AX306" s="14">
        <v>0.15244491836863899</v>
      </c>
      <c r="AY306" s="14">
        <v>9.2623047650895199E-2</v>
      </c>
      <c r="AZ306" s="14">
        <v>8.1685844607347596E-2</v>
      </c>
      <c r="BA306" s="14">
        <v>0.21404007498942501</v>
      </c>
      <c r="BB306" s="14">
        <v>0.137183229971131</v>
      </c>
      <c r="BC306" s="14">
        <v>0.19421970777698699</v>
      </c>
      <c r="BD306" s="14">
        <v>0</v>
      </c>
      <c r="BE306" s="14">
        <v>0.33476613359422902</v>
      </c>
      <c r="BF306" s="14">
        <v>0.19198428784264199</v>
      </c>
      <c r="BG306" s="14"/>
      <c r="BH306" s="14">
        <v>0.15202134221646199</v>
      </c>
      <c r="BI306" s="14">
        <v>0.162026367455438</v>
      </c>
    </row>
    <row r="307" spans="2:61" x14ac:dyDescent="0.35">
      <c r="B307" t="s">
        <v>174</v>
      </c>
      <c r="C307" s="14">
        <v>0.182644707124684</v>
      </c>
      <c r="D307" s="14">
        <v>0.18575568302000001</v>
      </c>
      <c r="E307" s="14">
        <v>0.17632698227777199</v>
      </c>
      <c r="F307" s="14"/>
      <c r="G307" s="14">
        <v>0.328918024450983</v>
      </c>
      <c r="H307" s="14">
        <v>0.18007947509935299</v>
      </c>
      <c r="I307" s="14">
        <v>0.15264967792772999</v>
      </c>
      <c r="J307" s="14">
        <v>0.158136748650925</v>
      </c>
      <c r="K307" s="14">
        <v>0.28023812375664497</v>
      </c>
      <c r="L307" s="14">
        <v>6.6760734267573604E-2</v>
      </c>
      <c r="M307" s="14"/>
      <c r="N307" s="14">
        <v>0.192607608602062</v>
      </c>
      <c r="O307" s="14">
        <v>0.177452286753292</v>
      </c>
      <c r="P307" s="14"/>
      <c r="Q307" s="14">
        <v>0.18347325829713901</v>
      </c>
      <c r="R307" s="14">
        <v>0.19969119258092</v>
      </c>
      <c r="S307" s="14">
        <v>0.13649228460782101</v>
      </c>
      <c r="T307" s="14"/>
      <c r="U307" s="14">
        <v>0.19347801933826</v>
      </c>
      <c r="V307" s="14">
        <v>0.14026177640476001</v>
      </c>
      <c r="W307" s="14"/>
      <c r="X307" s="14">
        <v>4.5207739334354402E-2</v>
      </c>
      <c r="Y307" s="14">
        <v>0.22552214706243101</v>
      </c>
      <c r="Z307" s="14">
        <v>0.19416340687835101</v>
      </c>
      <c r="AA307" s="14"/>
      <c r="AB307" s="14">
        <v>0.17278362985020099</v>
      </c>
      <c r="AC307" s="14">
        <v>0.19522198173767599</v>
      </c>
      <c r="AD307" s="14">
        <v>0.17479633758399399</v>
      </c>
      <c r="AE307" s="14"/>
      <c r="AF307" s="14">
        <v>8.8388670125663205E-2</v>
      </c>
      <c r="AG307" s="14">
        <v>0.178095070775318</v>
      </c>
      <c r="AH307" s="14">
        <v>0.21415950543916401</v>
      </c>
      <c r="AI307" s="14"/>
      <c r="AJ307" s="14">
        <v>0.19203401437534601</v>
      </c>
      <c r="AK307" s="14">
        <v>0.180772142913459</v>
      </c>
      <c r="AL307" s="14"/>
      <c r="AM307" s="14">
        <v>0.14210961049767201</v>
      </c>
      <c r="AN307" s="14">
        <v>0.15233611297916699</v>
      </c>
      <c r="AO307" s="14">
        <v>0.19538290741386699</v>
      </c>
      <c r="AP307" s="14">
        <v>0.22187262793144799</v>
      </c>
      <c r="AQ307" s="14">
        <v>0.21150917086328699</v>
      </c>
      <c r="AR307" s="14">
        <v>0.21484545185117501</v>
      </c>
      <c r="AS307" s="14">
        <v>0.21148074734692901</v>
      </c>
      <c r="AT307" s="14">
        <v>6.6736177912701602E-2</v>
      </c>
      <c r="AU307" s="14">
        <v>0.188649580964837</v>
      </c>
      <c r="AV307" s="14"/>
      <c r="AW307" s="14">
        <v>0.13456225031271199</v>
      </c>
      <c r="AX307" s="14">
        <v>0.118256399956473</v>
      </c>
      <c r="AY307" s="14">
        <v>0.20631248695874499</v>
      </c>
      <c r="AZ307" s="14">
        <v>0.25364854818682298</v>
      </c>
      <c r="BA307" s="14">
        <v>0.15096606796919201</v>
      </c>
      <c r="BB307" s="14">
        <v>0.24261778661137301</v>
      </c>
      <c r="BC307" s="14">
        <v>0.19359013361793601</v>
      </c>
      <c r="BD307" s="14">
        <v>0</v>
      </c>
      <c r="BE307" s="14">
        <v>0.152473770887771</v>
      </c>
      <c r="BF307" s="14">
        <v>9.7248244771028905E-2</v>
      </c>
      <c r="BG307" s="14"/>
      <c r="BH307" s="14">
        <v>0.20166579962641301</v>
      </c>
      <c r="BI307" s="14">
        <v>0.170959175478852</v>
      </c>
    </row>
    <row r="308" spans="2:61" x14ac:dyDescent="0.35">
      <c r="B308" t="s">
        <v>175</v>
      </c>
      <c r="C308" s="14">
        <v>0.26329961155554299</v>
      </c>
      <c r="D308" s="14">
        <v>0.26560964828067601</v>
      </c>
      <c r="E308" s="14">
        <v>0.26054431450015098</v>
      </c>
      <c r="F308" s="14"/>
      <c r="G308" s="14">
        <v>0.22053822077222399</v>
      </c>
      <c r="H308" s="14">
        <v>0.30417013767110601</v>
      </c>
      <c r="I308" s="14">
        <v>0.307164437147944</v>
      </c>
      <c r="J308" s="14">
        <v>0.34764075581172998</v>
      </c>
      <c r="K308" s="14">
        <v>0.22820592532952599</v>
      </c>
      <c r="L308" s="14">
        <v>0.154761541669268</v>
      </c>
      <c r="M308" s="14"/>
      <c r="N308" s="14">
        <v>0.240102482432546</v>
      </c>
      <c r="O308" s="14">
        <v>0.27538938741948599</v>
      </c>
      <c r="P308" s="14"/>
      <c r="Q308" s="14">
        <v>0.22143579682894701</v>
      </c>
      <c r="R308" s="14">
        <v>0.28216883414968802</v>
      </c>
      <c r="S308" s="14">
        <v>0.28652031992043497</v>
      </c>
      <c r="T308" s="14"/>
      <c r="U308" s="14">
        <v>0.25912286588695099</v>
      </c>
      <c r="V308" s="14">
        <v>0.27964020239394199</v>
      </c>
      <c r="W308" s="14"/>
      <c r="X308" s="14">
        <v>2.6496141806351899E-2</v>
      </c>
      <c r="Y308" s="14">
        <v>7.3212543451815895E-2</v>
      </c>
      <c r="Z308" s="14">
        <v>0.59060350942095097</v>
      </c>
      <c r="AA308" s="14"/>
      <c r="AB308" s="14">
        <v>0.16077355999057499</v>
      </c>
      <c r="AC308" s="14">
        <v>0.27094814859910299</v>
      </c>
      <c r="AD308" s="14">
        <v>0.43719166496508799</v>
      </c>
      <c r="AE308" s="14"/>
      <c r="AF308" s="14">
        <v>7.6108297748289505E-2</v>
      </c>
      <c r="AG308" s="14">
        <v>0.22457564683667</v>
      </c>
      <c r="AH308" s="14">
        <v>0.43149719828245497</v>
      </c>
      <c r="AI308" s="14"/>
      <c r="AJ308" s="14">
        <v>0.25136499712440402</v>
      </c>
      <c r="AK308" s="14">
        <v>0.266522270093276</v>
      </c>
      <c r="AL308" s="14"/>
      <c r="AM308" s="14">
        <v>0.10427166092361199</v>
      </c>
      <c r="AN308" s="14">
        <v>7.3317625941375197E-2</v>
      </c>
      <c r="AO308" s="14">
        <v>7.7240442604657802E-2</v>
      </c>
      <c r="AP308" s="14">
        <v>0.37199534415472002</v>
      </c>
      <c r="AQ308" s="14">
        <v>7.7977316379296294E-2</v>
      </c>
      <c r="AR308" s="14">
        <v>0.42226898551814102</v>
      </c>
      <c r="AS308" s="14">
        <v>0.20271906706866399</v>
      </c>
      <c r="AT308" s="14">
        <v>0.49644353001772101</v>
      </c>
      <c r="AU308" s="14">
        <v>0.32854570980214298</v>
      </c>
      <c r="AV308" s="14"/>
      <c r="AW308" s="14">
        <v>9.7744976575029993E-2</v>
      </c>
      <c r="AX308" s="14">
        <v>7.26122054862543E-2</v>
      </c>
      <c r="AY308" s="14">
        <v>7.6077106107495795E-2</v>
      </c>
      <c r="AZ308" s="14">
        <v>0.35653818921781699</v>
      </c>
      <c r="BA308" s="14">
        <v>6.6502951114765702E-2</v>
      </c>
      <c r="BB308" s="14">
        <v>0.386944296398119</v>
      </c>
      <c r="BC308" s="14">
        <v>0.20719053081445901</v>
      </c>
      <c r="BD308" s="14">
        <v>0.69000671169709404</v>
      </c>
      <c r="BE308" s="14">
        <v>0.131809721510491</v>
      </c>
      <c r="BF308" s="14">
        <v>0.59454820089603799</v>
      </c>
      <c r="BG308" s="14"/>
      <c r="BH308" s="14">
        <v>0.28546154017464498</v>
      </c>
      <c r="BI308" s="14">
        <v>0.24551652937474699</v>
      </c>
    </row>
    <row r="309" spans="2:61" x14ac:dyDescent="0.35">
      <c r="B309" t="s">
        <v>77</v>
      </c>
      <c r="C309" s="14">
        <v>9.1591746925486495E-3</v>
      </c>
      <c r="D309" s="14">
        <v>7.1964688099722101E-3</v>
      </c>
      <c r="E309" s="14">
        <v>1.11041142055282E-2</v>
      </c>
      <c r="F309" s="14"/>
      <c r="G309" s="14">
        <v>1.6812598588626201E-2</v>
      </c>
      <c r="H309" s="14">
        <v>2.0849656166633999E-2</v>
      </c>
      <c r="I309" s="14">
        <v>1.7793709620168501E-2</v>
      </c>
      <c r="J309" s="14">
        <v>0</v>
      </c>
      <c r="K309" s="14">
        <v>0</v>
      </c>
      <c r="L309" s="14">
        <v>0</v>
      </c>
      <c r="M309" s="14"/>
      <c r="N309" s="14">
        <v>7.80172134424753E-3</v>
      </c>
      <c r="O309" s="14">
        <v>9.8666461490250906E-3</v>
      </c>
      <c r="P309" s="14"/>
      <c r="Q309" s="14">
        <v>7.6304666801532998E-3</v>
      </c>
      <c r="R309" s="14">
        <v>1.4490247647498801E-2</v>
      </c>
      <c r="S309" s="14">
        <v>0</v>
      </c>
      <c r="T309" s="14"/>
      <c r="U309" s="14">
        <v>6.1755550049082597E-3</v>
      </c>
      <c r="V309" s="14">
        <v>2.0831924819457101E-2</v>
      </c>
      <c r="W309" s="14"/>
      <c r="X309" s="14">
        <v>0</v>
      </c>
      <c r="Y309" s="14">
        <v>4.6292602499593298E-3</v>
      </c>
      <c r="Z309" s="14">
        <v>1.51728577036354E-2</v>
      </c>
      <c r="AA309" s="14"/>
      <c r="AB309" s="14">
        <v>0</v>
      </c>
      <c r="AC309" s="14">
        <v>4.7437614183004403E-3</v>
      </c>
      <c r="AD309" s="14">
        <v>2.4119442099622902E-2</v>
      </c>
      <c r="AE309" s="14"/>
      <c r="AF309" s="14">
        <v>1.96229353975029E-2</v>
      </c>
      <c r="AG309" s="14">
        <v>3.8458054272115902E-3</v>
      </c>
      <c r="AH309" s="14">
        <v>1.18066736978483E-2</v>
      </c>
      <c r="AI309" s="14"/>
      <c r="AJ309" s="14">
        <v>1.8574350454318302E-2</v>
      </c>
      <c r="AK309" s="14">
        <v>4.3686974089419198E-3</v>
      </c>
      <c r="AL309" s="14"/>
      <c r="AM309" s="14">
        <v>0</v>
      </c>
      <c r="AN309" s="14">
        <v>0</v>
      </c>
      <c r="AO309" s="14">
        <v>0</v>
      </c>
      <c r="AP309" s="14">
        <v>0</v>
      </c>
      <c r="AQ309" s="14">
        <v>0</v>
      </c>
      <c r="AR309" s="14">
        <v>7.9874134727632006E-3</v>
      </c>
      <c r="AS309" s="14">
        <v>0</v>
      </c>
      <c r="AT309" s="14">
        <v>0</v>
      </c>
      <c r="AU309" s="14">
        <v>3.0813717032073699E-2</v>
      </c>
      <c r="AV309" s="14"/>
      <c r="AW309" s="14">
        <v>0</v>
      </c>
      <c r="AX309" s="14">
        <v>0</v>
      </c>
      <c r="AY309" s="14">
        <v>0</v>
      </c>
      <c r="AZ309" s="14">
        <v>0</v>
      </c>
      <c r="BA309" s="14">
        <v>0</v>
      </c>
      <c r="BB309" s="14">
        <v>7.8179968780891906E-3</v>
      </c>
      <c r="BC309" s="14">
        <v>0</v>
      </c>
      <c r="BD309" s="14">
        <v>0</v>
      </c>
      <c r="BE309" s="14">
        <v>4.7355812563641499E-2</v>
      </c>
      <c r="BF309" s="14">
        <v>4.3530067890285302E-2</v>
      </c>
      <c r="BG309" s="14"/>
      <c r="BH309" s="14">
        <v>1.14957291381121E-2</v>
      </c>
      <c r="BI309" s="14">
        <v>3.01448636907874E-3</v>
      </c>
    </row>
    <row r="310" spans="2:61" x14ac:dyDescent="0.35">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row>
    <row r="311" spans="2:61" x14ac:dyDescent="0.35">
      <c r="B311" s="6" t="s">
        <v>201</v>
      </c>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row>
    <row r="312" spans="2:61" x14ac:dyDescent="0.35">
      <c r="B312" s="21" t="s">
        <v>81</v>
      </c>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row>
    <row r="313" spans="2:61" x14ac:dyDescent="0.35">
      <c r="B313" t="s">
        <v>197</v>
      </c>
      <c r="C313" s="14">
        <v>0.146254304935793</v>
      </c>
      <c r="D313" s="14">
        <v>0.15563176999474901</v>
      </c>
      <c r="E313" s="14">
        <v>0.13816833630391401</v>
      </c>
      <c r="F313" s="14"/>
      <c r="G313" s="14">
        <v>0.10098146590437</v>
      </c>
      <c r="H313" s="14">
        <v>0.124289926698501</v>
      </c>
      <c r="I313" s="14">
        <v>5.2482591444646801E-2</v>
      </c>
      <c r="J313" s="14">
        <v>9.9938690274618602E-2</v>
      </c>
      <c r="K313" s="14">
        <v>0.13626665470222099</v>
      </c>
      <c r="L313" s="14">
        <v>0.33040538729427499</v>
      </c>
      <c r="M313" s="14"/>
      <c r="N313" s="14">
        <v>0.161069825025972</v>
      </c>
      <c r="O313" s="14">
        <v>0.13790332078558401</v>
      </c>
      <c r="P313" s="14"/>
      <c r="Q313" s="14">
        <v>0.14141934432700901</v>
      </c>
      <c r="R313" s="14">
        <v>0.130879259283465</v>
      </c>
      <c r="S313" s="14">
        <v>0.23230233806278699</v>
      </c>
      <c r="T313" s="14"/>
      <c r="U313" s="14">
        <v>0.16187263865434401</v>
      </c>
      <c r="V313" s="14">
        <v>7.9152819812124298E-2</v>
      </c>
      <c r="W313" s="14"/>
      <c r="X313" s="14">
        <v>1</v>
      </c>
      <c r="Y313" s="14">
        <v>0</v>
      </c>
      <c r="Z313" s="14">
        <v>0</v>
      </c>
      <c r="AA313" s="14"/>
      <c r="AB313" s="14">
        <v>0.24430447539733699</v>
      </c>
      <c r="AC313" s="14">
        <v>0.13091844079180301</v>
      </c>
      <c r="AD313" s="14">
        <v>5.3415143207259597E-2</v>
      </c>
      <c r="AE313" s="14"/>
      <c r="AF313" s="14">
        <v>0.400192305188241</v>
      </c>
      <c r="AG313" s="14">
        <v>0.16734168334247801</v>
      </c>
      <c r="AH313" s="14">
        <v>4.2546233567842498E-2</v>
      </c>
      <c r="AI313" s="14"/>
      <c r="AJ313" s="14">
        <v>0.148815428214955</v>
      </c>
      <c r="AK313" s="14">
        <v>0.15414378775107901</v>
      </c>
      <c r="AL313" s="14"/>
      <c r="AM313" s="14">
        <v>0.17344607519890401</v>
      </c>
      <c r="AN313" s="14">
        <v>0.37626700780095801</v>
      </c>
      <c r="AO313" s="14">
        <v>0.197029792586985</v>
      </c>
      <c r="AP313" s="14">
        <v>7.6292774991602405E-2</v>
      </c>
      <c r="AQ313" s="14">
        <v>0.23438427383090599</v>
      </c>
      <c r="AR313" s="14">
        <v>4.2198147176159898E-2</v>
      </c>
      <c r="AS313" s="14">
        <v>0.14508832664430599</v>
      </c>
      <c r="AT313" s="14">
        <v>9.63542947896254E-2</v>
      </c>
      <c r="AU313" s="14">
        <v>7.1669402771533802E-2</v>
      </c>
      <c r="AV313" s="14"/>
      <c r="AW313" s="14">
        <v>0.202759025192526</v>
      </c>
      <c r="AX313" s="14">
        <v>0.41036297665430299</v>
      </c>
      <c r="AY313" s="14">
        <v>0.23681573803890199</v>
      </c>
      <c r="AZ313" s="14">
        <v>7.4588340384067198E-2</v>
      </c>
      <c r="BA313" s="14">
        <v>0.18280867093724601</v>
      </c>
      <c r="BB313" s="14">
        <v>4.7375448437536098E-2</v>
      </c>
      <c r="BC313" s="14">
        <v>0.14496016705525799</v>
      </c>
      <c r="BD313" s="14">
        <v>3.3772666261068403E-2</v>
      </c>
      <c r="BE313" s="14">
        <v>0.119154278390408</v>
      </c>
      <c r="BF313" s="14">
        <v>3.6179431477441203E-2</v>
      </c>
      <c r="BG313" s="14"/>
      <c r="BH313" s="14">
        <v>0.133291109209042</v>
      </c>
      <c r="BI313" s="14">
        <v>0.167204212588866</v>
      </c>
    </row>
    <row r="314" spans="2:61" x14ac:dyDescent="0.35">
      <c r="B314" t="s">
        <v>198</v>
      </c>
      <c r="C314" s="14">
        <v>0.45001404786141802</v>
      </c>
      <c r="D314" s="14">
        <v>0.45679711124362699</v>
      </c>
      <c r="E314" s="14">
        <v>0.44033282415603298</v>
      </c>
      <c r="F314" s="14"/>
      <c r="G314" s="14">
        <v>0.48572826274930903</v>
      </c>
      <c r="H314" s="14">
        <v>0.41566911198515599</v>
      </c>
      <c r="I314" s="14">
        <v>0.44060769513612302</v>
      </c>
      <c r="J314" s="14">
        <v>0.399980714632238</v>
      </c>
      <c r="K314" s="14">
        <v>0.53796552019295596</v>
      </c>
      <c r="L314" s="14">
        <v>0.44682414404267401</v>
      </c>
      <c r="M314" s="14"/>
      <c r="N314" s="14">
        <v>0.47675352618379702</v>
      </c>
      <c r="O314" s="14">
        <v>0.43494195060827501</v>
      </c>
      <c r="P314" s="14"/>
      <c r="Q314" s="14">
        <v>0.49062311665448199</v>
      </c>
      <c r="R314" s="14">
        <v>0.44226589831066099</v>
      </c>
      <c r="S314" s="14">
        <v>0.42772454218841699</v>
      </c>
      <c r="T314" s="14"/>
      <c r="U314" s="14">
        <v>0.45590295553388199</v>
      </c>
      <c r="V314" s="14">
        <v>0.42471336869170701</v>
      </c>
      <c r="W314" s="14"/>
      <c r="X314" s="14">
        <v>0</v>
      </c>
      <c r="Y314" s="14">
        <v>1</v>
      </c>
      <c r="Z314" s="14">
        <v>0</v>
      </c>
      <c r="AA314" s="14"/>
      <c r="AB314" s="14">
        <v>0.52560218779533696</v>
      </c>
      <c r="AC314" s="14">
        <v>0.47558407427867799</v>
      </c>
      <c r="AD314" s="14">
        <v>0.29611932632284499</v>
      </c>
      <c r="AE314" s="14"/>
      <c r="AF314" s="14">
        <v>0.38108805700204601</v>
      </c>
      <c r="AG314" s="14">
        <v>0.53040649565793696</v>
      </c>
      <c r="AH314" s="14">
        <v>0.35339133688163998</v>
      </c>
      <c r="AI314" s="14"/>
      <c r="AJ314" s="14">
        <v>0.48202198740805202</v>
      </c>
      <c r="AK314" s="14">
        <v>0.43399146914694903</v>
      </c>
      <c r="AL314" s="14"/>
      <c r="AM314" s="14">
        <v>0.64212227456358795</v>
      </c>
      <c r="AN314" s="14">
        <v>0.51236174252382005</v>
      </c>
      <c r="AO314" s="14">
        <v>0.58330441443250103</v>
      </c>
      <c r="AP314" s="14">
        <v>0.31229879485291501</v>
      </c>
      <c r="AQ314" s="14">
        <v>0.62548040361225099</v>
      </c>
      <c r="AR314" s="14">
        <v>0.34130906825304802</v>
      </c>
      <c r="AS314" s="14">
        <v>0.54042024771476305</v>
      </c>
      <c r="AT314" s="14">
        <v>0.321051292138818</v>
      </c>
      <c r="AU314" s="14">
        <v>0.40938878001432299</v>
      </c>
      <c r="AV314" s="14"/>
      <c r="AW314" s="14">
        <v>0.66135463327829003</v>
      </c>
      <c r="AX314" s="14">
        <v>0.49968143200520199</v>
      </c>
      <c r="AY314" s="14">
        <v>0.56083168499765101</v>
      </c>
      <c r="AZ314" s="14">
        <v>0.31107681835576401</v>
      </c>
      <c r="BA314" s="14">
        <v>0.652966809589832</v>
      </c>
      <c r="BB314" s="14">
        <v>0.36036452742950198</v>
      </c>
      <c r="BC314" s="14">
        <v>0.55801273898141102</v>
      </c>
      <c r="BD314" s="14">
        <v>0.21813678888704399</v>
      </c>
      <c r="BE314" s="14">
        <v>0.51089809855781798</v>
      </c>
      <c r="BF314" s="14">
        <v>0.31713170596038498</v>
      </c>
      <c r="BG314" s="14"/>
      <c r="BH314" s="14">
        <v>0.42106191706875601</v>
      </c>
      <c r="BI314" s="14">
        <v>0.49986777007681499</v>
      </c>
    </row>
    <row r="315" spans="2:61" x14ac:dyDescent="0.35">
      <c r="B315" t="s">
        <v>199</v>
      </c>
      <c r="C315" s="14">
        <v>0.35684032778334401</v>
      </c>
      <c r="D315" s="14">
        <v>0.35088856254810102</v>
      </c>
      <c r="E315" s="14">
        <v>0.36460023518948897</v>
      </c>
      <c r="F315" s="14"/>
      <c r="G315" s="14">
        <v>0.33498958339715501</v>
      </c>
      <c r="H315" s="14">
        <v>0.41447749803522599</v>
      </c>
      <c r="I315" s="14">
        <v>0.45542881977089</v>
      </c>
      <c r="J315" s="14">
        <v>0.44055675424308199</v>
      </c>
      <c r="K315" s="14">
        <v>0.305876794857739</v>
      </c>
      <c r="L315" s="14">
        <v>0.18860253592208401</v>
      </c>
      <c r="M315" s="14"/>
      <c r="N315" s="14">
        <v>0.33250301697378598</v>
      </c>
      <c r="O315" s="14">
        <v>0.37055840825519099</v>
      </c>
      <c r="P315" s="14"/>
      <c r="Q315" s="14">
        <v>0.33942895955746</v>
      </c>
      <c r="R315" s="14">
        <v>0.37774844254030399</v>
      </c>
      <c r="S315" s="14">
        <v>0.32710953303780799</v>
      </c>
      <c r="T315" s="14"/>
      <c r="U315" s="14">
        <v>0.34755471029593799</v>
      </c>
      <c r="V315" s="14">
        <v>0.39673438658138199</v>
      </c>
      <c r="W315" s="14"/>
      <c r="X315" s="14">
        <v>0</v>
      </c>
      <c r="Y315" s="14">
        <v>0</v>
      </c>
      <c r="Z315" s="14">
        <v>1</v>
      </c>
      <c r="AA315" s="14"/>
      <c r="AB315" s="14">
        <v>0.203630563235108</v>
      </c>
      <c r="AC315" s="14">
        <v>0.362915825857479</v>
      </c>
      <c r="AD315" s="14">
        <v>0.625647953325568</v>
      </c>
      <c r="AE315" s="14"/>
      <c r="AF315" s="14">
        <v>0.163319586353771</v>
      </c>
      <c r="AG315" s="14">
        <v>0.28113380017566703</v>
      </c>
      <c r="AH315" s="14">
        <v>0.58194452437881705</v>
      </c>
      <c r="AI315" s="14"/>
      <c r="AJ315" s="14">
        <v>0.345063001005327</v>
      </c>
      <c r="AK315" s="14">
        <v>0.358879055760503</v>
      </c>
      <c r="AL315" s="14"/>
      <c r="AM315" s="14">
        <v>0.156604217960022</v>
      </c>
      <c r="AN315" s="14">
        <v>9.9796195238402899E-2</v>
      </c>
      <c r="AO315" s="14">
        <v>0.20071604258867801</v>
      </c>
      <c r="AP315" s="14">
        <v>0.56291636362920805</v>
      </c>
      <c r="AQ315" s="14">
        <v>0.14013532255684299</v>
      </c>
      <c r="AR315" s="14">
        <v>0.57294447087018097</v>
      </c>
      <c r="AS315" s="14">
        <v>0.26909998381844102</v>
      </c>
      <c r="AT315" s="14">
        <v>0.54728064583484104</v>
      </c>
      <c r="AU315" s="14">
        <v>0.398357628286514</v>
      </c>
      <c r="AV315" s="14"/>
      <c r="AW315" s="14">
        <v>0.106598162496907</v>
      </c>
      <c r="AX315" s="14">
        <v>8.3793849249844704E-2</v>
      </c>
      <c r="AY315" s="14">
        <v>0.15487161426289001</v>
      </c>
      <c r="AZ315" s="14">
        <v>0.57167291708533596</v>
      </c>
      <c r="BA315" s="14">
        <v>0.14073639391769399</v>
      </c>
      <c r="BB315" s="14">
        <v>0.56128891183242302</v>
      </c>
      <c r="BC315" s="14">
        <v>0.26626528443384301</v>
      </c>
      <c r="BD315" s="14">
        <v>0.72223527938360299</v>
      </c>
      <c r="BE315" s="14">
        <v>0.15646510459342999</v>
      </c>
      <c r="BF315" s="14">
        <v>0.58637202868132099</v>
      </c>
      <c r="BG315" s="14"/>
      <c r="BH315" s="14">
        <v>0.39943132122985597</v>
      </c>
      <c r="BI315" s="14">
        <v>0.31195549078560603</v>
      </c>
    </row>
    <row r="316" spans="2:61" x14ac:dyDescent="0.35">
      <c r="B316" t="s">
        <v>77</v>
      </c>
      <c r="C316" s="14">
        <v>4.6891319419445299E-2</v>
      </c>
      <c r="D316" s="14">
        <v>3.66825562135236E-2</v>
      </c>
      <c r="E316" s="14">
        <v>5.6898604350564201E-2</v>
      </c>
      <c r="F316" s="14"/>
      <c r="G316" s="14">
        <v>7.8300687949166003E-2</v>
      </c>
      <c r="H316" s="14">
        <v>4.5563463281117197E-2</v>
      </c>
      <c r="I316" s="14">
        <v>5.1480893648340499E-2</v>
      </c>
      <c r="J316" s="14">
        <v>5.9523840850061099E-2</v>
      </c>
      <c r="K316" s="14">
        <v>1.9891030247084301E-2</v>
      </c>
      <c r="L316" s="14">
        <v>3.4167932740966502E-2</v>
      </c>
      <c r="M316" s="14"/>
      <c r="N316" s="14">
        <v>2.96736318164448E-2</v>
      </c>
      <c r="O316" s="14">
        <v>5.6596320350950302E-2</v>
      </c>
      <c r="P316" s="14"/>
      <c r="Q316" s="14">
        <v>2.8528579461048701E-2</v>
      </c>
      <c r="R316" s="14">
        <v>4.9106399865569798E-2</v>
      </c>
      <c r="S316" s="14">
        <v>1.28635867109893E-2</v>
      </c>
      <c r="T316" s="14"/>
      <c r="U316" s="14">
        <v>3.4669695515836103E-2</v>
      </c>
      <c r="V316" s="14">
        <v>9.9399424914786802E-2</v>
      </c>
      <c r="W316" s="14"/>
      <c r="X316" s="14">
        <v>0</v>
      </c>
      <c r="Y316" s="14">
        <v>0</v>
      </c>
      <c r="Z316" s="14">
        <v>0</v>
      </c>
      <c r="AA316" s="14"/>
      <c r="AB316" s="14">
        <v>2.6462773572218001E-2</v>
      </c>
      <c r="AC316" s="14">
        <v>3.0581659072039798E-2</v>
      </c>
      <c r="AD316" s="14">
        <v>2.48175771443273E-2</v>
      </c>
      <c r="AE316" s="14"/>
      <c r="AF316" s="14">
        <v>5.54000514559429E-2</v>
      </c>
      <c r="AG316" s="14">
        <v>2.1118020823917599E-2</v>
      </c>
      <c r="AH316" s="14">
        <v>2.2117905171700501E-2</v>
      </c>
      <c r="AI316" s="14"/>
      <c r="AJ316" s="14">
        <v>2.4099583371665199E-2</v>
      </c>
      <c r="AK316" s="14">
        <v>5.2985687341469301E-2</v>
      </c>
      <c r="AL316" s="14"/>
      <c r="AM316" s="14">
        <v>2.7827432277486599E-2</v>
      </c>
      <c r="AN316" s="14">
        <v>1.15750544368181E-2</v>
      </c>
      <c r="AO316" s="14">
        <v>1.8949750391836301E-2</v>
      </c>
      <c r="AP316" s="14">
        <v>4.8492066526275197E-2</v>
      </c>
      <c r="AQ316" s="14">
        <v>0</v>
      </c>
      <c r="AR316" s="14">
        <v>4.3548313700611602E-2</v>
      </c>
      <c r="AS316" s="14">
        <v>4.53914418224899E-2</v>
      </c>
      <c r="AT316" s="14">
        <v>3.5313767236715497E-2</v>
      </c>
      <c r="AU316" s="14">
        <v>0.120584188927629</v>
      </c>
      <c r="AV316" s="14"/>
      <c r="AW316" s="14">
        <v>2.9288179032277199E-2</v>
      </c>
      <c r="AX316" s="14">
        <v>6.1617420906507304E-3</v>
      </c>
      <c r="AY316" s="14">
        <v>4.74809627005566E-2</v>
      </c>
      <c r="AZ316" s="14">
        <v>4.2661924174833103E-2</v>
      </c>
      <c r="BA316" s="14">
        <v>2.34881255552272E-2</v>
      </c>
      <c r="BB316" s="14">
        <v>3.09711123005386E-2</v>
      </c>
      <c r="BC316" s="14">
        <v>3.0761809529488E-2</v>
      </c>
      <c r="BD316" s="14">
        <v>2.58552654682844E-2</v>
      </c>
      <c r="BE316" s="14">
        <v>0.21348251845834401</v>
      </c>
      <c r="BF316" s="14">
        <v>6.0316833880852801E-2</v>
      </c>
      <c r="BG316" s="14"/>
      <c r="BH316" s="14">
        <v>4.6215652492345299E-2</v>
      </c>
      <c r="BI316" s="14">
        <v>2.0972526548712501E-2</v>
      </c>
    </row>
    <row r="317" spans="2:61" x14ac:dyDescent="0.35">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row>
    <row r="318" spans="2:61" x14ac:dyDescent="0.35">
      <c r="B318" s="6" t="s">
        <v>202</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row>
    <row r="319" spans="2:61" x14ac:dyDescent="0.35">
      <c r="B319" s="21" t="s">
        <v>81</v>
      </c>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row>
    <row r="320" spans="2:61" x14ac:dyDescent="0.35">
      <c r="B320" t="s">
        <v>197</v>
      </c>
      <c r="C320" s="14">
        <v>0.15648509490614099</v>
      </c>
      <c r="D320" s="14">
        <v>0.16703857298720501</v>
      </c>
      <c r="E320" s="14">
        <v>0.14501561100243701</v>
      </c>
      <c r="F320" s="14"/>
      <c r="G320" s="14">
        <v>0.18896434908144499</v>
      </c>
      <c r="H320" s="14">
        <v>0.14361292847728699</v>
      </c>
      <c r="I320" s="14">
        <v>6.5667095777657294E-2</v>
      </c>
      <c r="J320" s="14">
        <v>8.6412785083225002E-2</v>
      </c>
      <c r="K320" s="14">
        <v>0.14351885205841999</v>
      </c>
      <c r="L320" s="14">
        <v>0.31028425177841001</v>
      </c>
      <c r="M320" s="14"/>
      <c r="N320" s="14">
        <v>0.17537297182397599</v>
      </c>
      <c r="O320" s="14">
        <v>0.14583866738879001</v>
      </c>
      <c r="P320" s="14"/>
      <c r="Q320" s="14">
        <v>0.16982625229676099</v>
      </c>
      <c r="R320" s="14">
        <v>0.118961607132339</v>
      </c>
      <c r="S320" s="14">
        <v>0.26423498538724399</v>
      </c>
      <c r="T320" s="14"/>
      <c r="U320" s="14">
        <v>0.17384931666915501</v>
      </c>
      <c r="V320" s="14">
        <v>8.1882702018923906E-2</v>
      </c>
      <c r="W320" s="14"/>
      <c r="X320" s="14">
        <v>0.63675008722229298</v>
      </c>
      <c r="Y320" s="14">
        <v>0.110174253633955</v>
      </c>
      <c r="Z320" s="14">
        <v>3.2301726040469901E-2</v>
      </c>
      <c r="AA320" s="14"/>
      <c r="AB320" s="14">
        <v>0.27337984674919202</v>
      </c>
      <c r="AC320" s="14">
        <v>0.126505493288983</v>
      </c>
      <c r="AD320" s="14">
        <v>6.5872724677244601E-2</v>
      </c>
      <c r="AE320" s="14"/>
      <c r="AF320" s="14">
        <v>0.43007857721472498</v>
      </c>
      <c r="AG320" s="14">
        <v>0.16899957087928399</v>
      </c>
      <c r="AH320" s="14">
        <v>5.8711327846347E-2</v>
      </c>
      <c r="AI320" s="14"/>
      <c r="AJ320" s="14">
        <v>0.16293280453335901</v>
      </c>
      <c r="AK320" s="14">
        <v>0.157708326480311</v>
      </c>
      <c r="AL320" s="14"/>
      <c r="AM320" s="14">
        <v>0.12704408452705701</v>
      </c>
      <c r="AN320" s="14">
        <v>0.35237560928601902</v>
      </c>
      <c r="AO320" s="14">
        <v>0.24322618945403299</v>
      </c>
      <c r="AP320" s="14">
        <v>6.5211028055537398E-2</v>
      </c>
      <c r="AQ320" s="14">
        <v>0.145091655612827</v>
      </c>
      <c r="AR320" s="14">
        <v>7.5663506091114899E-2</v>
      </c>
      <c r="AS320" s="14">
        <v>0.20170328201229301</v>
      </c>
      <c r="AT320" s="14">
        <v>0.170794387027113</v>
      </c>
      <c r="AU320" s="14">
        <v>0.13780764156518499</v>
      </c>
      <c r="AV320" s="14"/>
      <c r="AW320" s="14">
        <v>0.17488668150811901</v>
      </c>
      <c r="AX320" s="14">
        <v>0.368533870387595</v>
      </c>
      <c r="AY320" s="14">
        <v>0.26711043912566401</v>
      </c>
      <c r="AZ320" s="14">
        <v>8.7322021255589494E-2</v>
      </c>
      <c r="BA320" s="14">
        <v>0.119252973370468</v>
      </c>
      <c r="BB320" s="14">
        <v>8.2299898226600901E-2</v>
      </c>
      <c r="BC320" s="14">
        <v>0.18030960402485999</v>
      </c>
      <c r="BD320" s="14">
        <v>8.0664178678887893E-2</v>
      </c>
      <c r="BE320" s="14">
        <v>0.15804944753386399</v>
      </c>
      <c r="BF320" s="14">
        <v>9.7066228079758898E-2</v>
      </c>
      <c r="BG320" s="14"/>
      <c r="BH320" s="14">
        <v>0.15083412079804601</v>
      </c>
      <c r="BI320" s="14">
        <v>0.171845884059044</v>
      </c>
    </row>
    <row r="321" spans="2:61" x14ac:dyDescent="0.35">
      <c r="B321" t="s">
        <v>198</v>
      </c>
      <c r="C321" s="14">
        <v>0.49819962808593798</v>
      </c>
      <c r="D321" s="14">
        <v>0.52577543815816796</v>
      </c>
      <c r="E321" s="14">
        <v>0.47129781853776898</v>
      </c>
      <c r="F321" s="14"/>
      <c r="G321" s="14">
        <v>0.41389338281112698</v>
      </c>
      <c r="H321" s="14">
        <v>0.40867246377067401</v>
      </c>
      <c r="I321" s="14">
        <v>0.48281765333579701</v>
      </c>
      <c r="J321" s="14">
        <v>0.57158380415330801</v>
      </c>
      <c r="K321" s="14">
        <v>0.54721099987224098</v>
      </c>
      <c r="L321" s="14">
        <v>0.52953176057475904</v>
      </c>
      <c r="M321" s="14"/>
      <c r="N321" s="14">
        <v>0.54311501998606404</v>
      </c>
      <c r="O321" s="14">
        <v>0.47288241184409602</v>
      </c>
      <c r="P321" s="14"/>
      <c r="Q321" s="14">
        <v>0.53310090234153895</v>
      </c>
      <c r="R321" s="14">
        <v>0.53033643474348702</v>
      </c>
      <c r="S321" s="14">
        <v>0.36301871051516998</v>
      </c>
      <c r="T321" s="14"/>
      <c r="U321" s="14">
        <v>0.49685228638705498</v>
      </c>
      <c r="V321" s="14">
        <v>0.50398825000894498</v>
      </c>
      <c r="W321" s="14"/>
      <c r="X321" s="14">
        <v>0.31571052601338701</v>
      </c>
      <c r="Y321" s="14">
        <v>0.70423744459579396</v>
      </c>
      <c r="Z321" s="14">
        <v>0.34873411048816699</v>
      </c>
      <c r="AA321" s="14"/>
      <c r="AB321" s="14">
        <v>0.53580958814275403</v>
      </c>
      <c r="AC321" s="14">
        <v>0.57406663167657601</v>
      </c>
      <c r="AD321" s="14">
        <v>0.30097015428917001</v>
      </c>
      <c r="AE321" s="14"/>
      <c r="AF321" s="14">
        <v>0.47766323421073398</v>
      </c>
      <c r="AG321" s="14">
        <v>0.60078777464266697</v>
      </c>
      <c r="AH321" s="14">
        <v>0.36679472841863597</v>
      </c>
      <c r="AI321" s="14"/>
      <c r="AJ321" s="14">
        <v>0.530814528452907</v>
      </c>
      <c r="AK321" s="14">
        <v>0.49038375266871598</v>
      </c>
      <c r="AL321" s="14"/>
      <c r="AM321" s="14">
        <v>0.69178378847701605</v>
      </c>
      <c r="AN321" s="14">
        <v>0.48176481861308201</v>
      </c>
      <c r="AO321" s="14">
        <v>0.51749186178877604</v>
      </c>
      <c r="AP321" s="14">
        <v>0.39428572268650203</v>
      </c>
      <c r="AQ321" s="14">
        <v>0.68267152704538703</v>
      </c>
      <c r="AR321" s="14">
        <v>0.49931718112074802</v>
      </c>
      <c r="AS321" s="14">
        <v>0.65519664174673398</v>
      </c>
      <c r="AT321" s="14">
        <v>0.28380772822759998</v>
      </c>
      <c r="AU321" s="14">
        <v>0.33302466092711802</v>
      </c>
      <c r="AV321" s="14"/>
      <c r="AW321" s="14">
        <v>0.65922562961466202</v>
      </c>
      <c r="AX321" s="14">
        <v>0.52386351980260804</v>
      </c>
      <c r="AY321" s="14">
        <v>0.55669288715472098</v>
      </c>
      <c r="AZ321" s="14">
        <v>0.365087518956213</v>
      </c>
      <c r="BA321" s="14">
        <v>0.68966187740301499</v>
      </c>
      <c r="BB321" s="14">
        <v>0.54006122277582302</v>
      </c>
      <c r="BC321" s="14">
        <v>0.60305472148558303</v>
      </c>
      <c r="BD321" s="14">
        <v>0.18077300184447401</v>
      </c>
      <c r="BE321" s="14">
        <v>0.34117681363952002</v>
      </c>
      <c r="BF321" s="14">
        <v>0.124740738565515</v>
      </c>
      <c r="BG321" s="14"/>
      <c r="BH321" s="14">
        <v>0.44845797788043701</v>
      </c>
      <c r="BI321" s="14">
        <v>0.56844519026695495</v>
      </c>
    </row>
    <row r="322" spans="2:61" x14ac:dyDescent="0.35">
      <c r="B322" t="s">
        <v>199</v>
      </c>
      <c r="C322" s="14">
        <v>0.245400376692682</v>
      </c>
      <c r="D322" s="14">
        <v>0.23682501549542101</v>
      </c>
      <c r="E322" s="14">
        <v>0.255010423894514</v>
      </c>
      <c r="F322" s="14"/>
      <c r="G322" s="14">
        <v>0.222485026686597</v>
      </c>
      <c r="H322" s="14">
        <v>0.31954999906537301</v>
      </c>
      <c r="I322" s="14">
        <v>0.36352301854753499</v>
      </c>
      <c r="J322" s="14">
        <v>0.21075631281559401</v>
      </c>
      <c r="K322" s="14">
        <v>0.22981457953684001</v>
      </c>
      <c r="L322" s="14">
        <v>0.12654126163900201</v>
      </c>
      <c r="M322" s="14"/>
      <c r="N322" s="14">
        <v>0.205602833851562</v>
      </c>
      <c r="O322" s="14">
        <v>0.26783284261089102</v>
      </c>
      <c r="P322" s="14"/>
      <c r="Q322" s="14">
        <v>0.22792960177567301</v>
      </c>
      <c r="R322" s="14">
        <v>0.217572804498291</v>
      </c>
      <c r="S322" s="14">
        <v>0.353399785801365</v>
      </c>
      <c r="T322" s="14"/>
      <c r="U322" s="14">
        <v>0.24470406431803601</v>
      </c>
      <c r="V322" s="14">
        <v>0.24839196307383599</v>
      </c>
      <c r="W322" s="14"/>
      <c r="X322" s="14">
        <v>3.3625596763027697E-2</v>
      </c>
      <c r="Y322" s="14">
        <v>0.13562146965526201</v>
      </c>
      <c r="Z322" s="14">
        <v>0.497861430031937</v>
      </c>
      <c r="AA322" s="14"/>
      <c r="AB322" s="14">
        <v>0.12582585264558599</v>
      </c>
      <c r="AC322" s="14">
        <v>0.22056796736433301</v>
      </c>
      <c r="AD322" s="14">
        <v>0.554250142242115</v>
      </c>
      <c r="AE322" s="14"/>
      <c r="AF322" s="14">
        <v>4.8798695527172198E-2</v>
      </c>
      <c r="AG322" s="14">
        <v>0.16518287270781901</v>
      </c>
      <c r="AH322" s="14">
        <v>0.47207800553759</v>
      </c>
      <c r="AI322" s="14"/>
      <c r="AJ322" s="14">
        <v>0.26123529297121401</v>
      </c>
      <c r="AK322" s="14">
        <v>0.22637126954708001</v>
      </c>
      <c r="AL322" s="14"/>
      <c r="AM322" s="14">
        <v>0.122487727880647</v>
      </c>
      <c r="AN322" s="14">
        <v>0.11815057423391501</v>
      </c>
      <c r="AO322" s="14">
        <v>0.20309191212935701</v>
      </c>
      <c r="AP322" s="14">
        <v>0.447436603755555</v>
      </c>
      <c r="AQ322" s="14">
        <v>0.172236817341786</v>
      </c>
      <c r="AR322" s="14">
        <v>0.32136008939960298</v>
      </c>
      <c r="AS322" s="14">
        <v>6.33373593735857E-2</v>
      </c>
      <c r="AT322" s="14">
        <v>0.36930117672816898</v>
      </c>
      <c r="AU322" s="14">
        <v>0.30736688570495702</v>
      </c>
      <c r="AV322" s="14"/>
      <c r="AW322" s="14">
        <v>0.12119633240656399</v>
      </c>
      <c r="AX322" s="14">
        <v>8.1507834782898705E-2</v>
      </c>
      <c r="AY322" s="14">
        <v>0.123103851781768</v>
      </c>
      <c r="AZ322" s="14">
        <v>0.46403070388455298</v>
      </c>
      <c r="BA322" s="14">
        <v>0.16759702367129101</v>
      </c>
      <c r="BB322" s="14">
        <v>0.27987850124193198</v>
      </c>
      <c r="BC322" s="14">
        <v>0.16825372941822</v>
      </c>
      <c r="BD322" s="14">
        <v>0.46969121742800102</v>
      </c>
      <c r="BE322" s="14">
        <v>0.21823420984199801</v>
      </c>
      <c r="BF322" s="14">
        <v>0.50965937563517105</v>
      </c>
      <c r="BG322" s="14"/>
      <c r="BH322" s="14">
        <v>0.28062652008781602</v>
      </c>
      <c r="BI322" s="14">
        <v>0.204202958808444</v>
      </c>
    </row>
    <row r="323" spans="2:61" x14ac:dyDescent="0.35">
      <c r="B323" t="s">
        <v>77</v>
      </c>
      <c r="C323" s="14">
        <v>9.9914900315238905E-2</v>
      </c>
      <c r="D323" s="14">
        <v>7.0360973359206297E-2</v>
      </c>
      <c r="E323" s="14">
        <v>0.12867614656528001</v>
      </c>
      <c r="F323" s="14"/>
      <c r="G323" s="14">
        <v>0.174657241420831</v>
      </c>
      <c r="H323" s="14">
        <v>0.12816460868666699</v>
      </c>
      <c r="I323" s="14">
        <v>8.7992232339010698E-2</v>
      </c>
      <c r="J323" s="14">
        <v>0.13124709794787301</v>
      </c>
      <c r="K323" s="14">
        <v>7.9455568532498799E-2</v>
      </c>
      <c r="L323" s="14">
        <v>3.3642726007829402E-2</v>
      </c>
      <c r="M323" s="14"/>
      <c r="N323" s="14">
        <v>7.5909174338398694E-2</v>
      </c>
      <c r="O323" s="14">
        <v>0.113446078156222</v>
      </c>
      <c r="P323" s="14"/>
      <c r="Q323" s="14">
        <v>6.9143243586027595E-2</v>
      </c>
      <c r="R323" s="14">
        <v>0.13312915362588301</v>
      </c>
      <c r="S323" s="14">
        <v>1.9346518296220999E-2</v>
      </c>
      <c r="T323" s="14"/>
      <c r="U323" s="14">
        <v>8.4594332625752694E-2</v>
      </c>
      <c r="V323" s="14">
        <v>0.165737084898295</v>
      </c>
      <c r="W323" s="14"/>
      <c r="X323" s="14">
        <v>1.3913790001291801E-2</v>
      </c>
      <c r="Y323" s="14">
        <v>4.9966832114989299E-2</v>
      </c>
      <c r="Z323" s="14">
        <v>0.121102733439427</v>
      </c>
      <c r="AA323" s="14"/>
      <c r="AB323" s="14">
        <v>6.4984712462468106E-2</v>
      </c>
      <c r="AC323" s="14">
        <v>7.8859907670107601E-2</v>
      </c>
      <c r="AD323" s="14">
        <v>7.8906978791470295E-2</v>
      </c>
      <c r="AE323" s="14"/>
      <c r="AF323" s="14">
        <v>4.3459493047368798E-2</v>
      </c>
      <c r="AG323" s="14">
        <v>6.502978177023E-2</v>
      </c>
      <c r="AH323" s="14">
        <v>0.102415938197426</v>
      </c>
      <c r="AI323" s="14"/>
      <c r="AJ323" s="14">
        <v>4.5017374042520597E-2</v>
      </c>
      <c r="AK323" s="14">
        <v>0.12553665130389399</v>
      </c>
      <c r="AL323" s="14"/>
      <c r="AM323" s="14">
        <v>5.8684399115279798E-2</v>
      </c>
      <c r="AN323" s="14">
        <v>4.7708997866983502E-2</v>
      </c>
      <c r="AO323" s="14">
        <v>3.6190036627833697E-2</v>
      </c>
      <c r="AP323" s="14">
        <v>9.3066645502405607E-2</v>
      </c>
      <c r="AQ323" s="14">
        <v>0</v>
      </c>
      <c r="AR323" s="14">
        <v>0.10365922338853401</v>
      </c>
      <c r="AS323" s="14">
        <v>7.9762716867387604E-2</v>
      </c>
      <c r="AT323" s="14">
        <v>0.17609670801711799</v>
      </c>
      <c r="AU323" s="14">
        <v>0.22180081180274</v>
      </c>
      <c r="AV323" s="14"/>
      <c r="AW323" s="14">
        <v>4.4691356470654697E-2</v>
      </c>
      <c r="AX323" s="14">
        <v>2.60947750268982E-2</v>
      </c>
      <c r="AY323" s="14">
        <v>5.3092821937847597E-2</v>
      </c>
      <c r="AZ323" s="14">
        <v>8.3559755903644298E-2</v>
      </c>
      <c r="BA323" s="14">
        <v>2.34881255552272E-2</v>
      </c>
      <c r="BB323" s="14">
        <v>9.7760377755643696E-2</v>
      </c>
      <c r="BC323" s="14">
        <v>4.8381945071335801E-2</v>
      </c>
      <c r="BD323" s="14">
        <v>0.26887160204863603</v>
      </c>
      <c r="BE323" s="14">
        <v>0.28253952898461898</v>
      </c>
      <c r="BF323" s="14">
        <v>0.26853365771955401</v>
      </c>
      <c r="BG323" s="14"/>
      <c r="BH323" s="14">
        <v>0.120081381233701</v>
      </c>
      <c r="BI323" s="14">
        <v>5.5505966865557498E-2</v>
      </c>
    </row>
    <row r="324" spans="2:61" x14ac:dyDescent="0.35">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row>
    <row r="325" spans="2:61" x14ac:dyDescent="0.35">
      <c r="B325" s="6" t="s">
        <v>203</v>
      </c>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row>
    <row r="326" spans="2:61" x14ac:dyDescent="0.35">
      <c r="B326" s="21" t="s">
        <v>81</v>
      </c>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row>
    <row r="327" spans="2:61" x14ac:dyDescent="0.35">
      <c r="B327" t="s">
        <v>197</v>
      </c>
      <c r="C327" s="14">
        <v>0.12627584390382601</v>
      </c>
      <c r="D327" s="14">
        <v>0.135096405233086</v>
      </c>
      <c r="E327" s="14">
        <v>0.118604085495836</v>
      </c>
      <c r="F327" s="14"/>
      <c r="G327" s="14">
        <v>0.16194009821944899</v>
      </c>
      <c r="H327" s="14">
        <v>0.143242230617626</v>
      </c>
      <c r="I327" s="14">
        <v>6.6390041748232403E-2</v>
      </c>
      <c r="J327" s="14">
        <v>8.3195292616669303E-2</v>
      </c>
      <c r="K327" s="14">
        <v>9.8806500260114394E-2</v>
      </c>
      <c r="L327" s="14">
        <v>0.21052476758356201</v>
      </c>
      <c r="M327" s="14"/>
      <c r="N327" s="14">
        <v>0.15900812943748599</v>
      </c>
      <c r="O327" s="14">
        <v>0.10782581339339301</v>
      </c>
      <c r="P327" s="14"/>
      <c r="Q327" s="14">
        <v>0.129658446137872</v>
      </c>
      <c r="R327" s="14">
        <v>0.106268834476166</v>
      </c>
      <c r="S327" s="14">
        <v>0.201971999019259</v>
      </c>
      <c r="T327" s="14"/>
      <c r="U327" s="14">
        <v>0.13756868206579401</v>
      </c>
      <c r="V327" s="14">
        <v>7.7758106635267693E-2</v>
      </c>
      <c r="W327" s="14"/>
      <c r="X327" s="14">
        <v>0.48162165286677</v>
      </c>
      <c r="Y327" s="14">
        <v>9.4568601797072493E-2</v>
      </c>
      <c r="Z327" s="14">
        <v>3.40595975775509E-2</v>
      </c>
      <c r="AA327" s="14"/>
      <c r="AB327" s="14">
        <v>0.23337885467107999</v>
      </c>
      <c r="AC327" s="14">
        <v>9.8294695512934294E-2</v>
      </c>
      <c r="AD327" s="14">
        <v>5.2664328428255601E-2</v>
      </c>
      <c r="AE327" s="14"/>
      <c r="AF327" s="14">
        <v>0.32830581957427102</v>
      </c>
      <c r="AG327" s="14">
        <v>0.13976337284493201</v>
      </c>
      <c r="AH327" s="14">
        <v>4.8382487702591598E-2</v>
      </c>
      <c r="AI327" s="14"/>
      <c r="AJ327" s="14">
        <v>0.15497196773607999</v>
      </c>
      <c r="AK327" s="14">
        <v>0.11370205590703</v>
      </c>
      <c r="AL327" s="14"/>
      <c r="AM327" s="14">
        <v>0.10014280741762401</v>
      </c>
      <c r="AN327" s="14">
        <v>0.277724930516068</v>
      </c>
      <c r="AO327" s="14">
        <v>0.158420010373542</v>
      </c>
      <c r="AP327" s="14">
        <v>5.7011594468880197E-2</v>
      </c>
      <c r="AQ327" s="14">
        <v>0.211185532850587</v>
      </c>
      <c r="AR327" s="14">
        <v>6.1232402900175703E-2</v>
      </c>
      <c r="AS327" s="14">
        <v>0.15619261697283299</v>
      </c>
      <c r="AT327" s="14">
        <v>0.170794387027113</v>
      </c>
      <c r="AU327" s="14">
        <v>8.1431410167797993E-2</v>
      </c>
      <c r="AV327" s="14"/>
      <c r="AW327" s="14">
        <v>0.152883433778503</v>
      </c>
      <c r="AX327" s="14">
        <v>0.28584229222832003</v>
      </c>
      <c r="AY327" s="14">
        <v>0.16812837089482399</v>
      </c>
      <c r="AZ327" s="14">
        <v>8.2217766679967802E-2</v>
      </c>
      <c r="BA327" s="14">
        <v>0.17546047014857699</v>
      </c>
      <c r="BB327" s="14">
        <v>7.3654290973663702E-2</v>
      </c>
      <c r="BC327" s="14">
        <v>0.105972455736331</v>
      </c>
      <c r="BD327" s="14">
        <v>8.0664178678887893E-2</v>
      </c>
      <c r="BE327" s="14">
        <v>0.11032951579292601</v>
      </c>
      <c r="BF327" s="14">
        <v>1.4653664730599E-2</v>
      </c>
      <c r="BG327" s="14"/>
      <c r="BH327" s="14">
        <v>0.11400738932936599</v>
      </c>
      <c r="BI327" s="14">
        <v>0.151294234795946</v>
      </c>
    </row>
    <row r="328" spans="2:61" x14ac:dyDescent="0.35">
      <c r="B328" t="s">
        <v>198</v>
      </c>
      <c r="C328" s="14">
        <v>0.44173940062248801</v>
      </c>
      <c r="D328" s="14">
        <v>0.44268176252712399</v>
      </c>
      <c r="E328" s="14">
        <v>0.43990053753339597</v>
      </c>
      <c r="F328" s="14"/>
      <c r="G328" s="14">
        <v>0.37104383331722102</v>
      </c>
      <c r="H328" s="14">
        <v>0.39175026532257101</v>
      </c>
      <c r="I328" s="14">
        <v>0.43749325564723601</v>
      </c>
      <c r="J328" s="14">
        <v>0.49613827284859102</v>
      </c>
      <c r="K328" s="14">
        <v>0.47938949721815599</v>
      </c>
      <c r="L328" s="14">
        <v>0.44860251446393101</v>
      </c>
      <c r="M328" s="14"/>
      <c r="N328" s="14">
        <v>0.44789660830317701</v>
      </c>
      <c r="O328" s="14">
        <v>0.438268800640982</v>
      </c>
      <c r="P328" s="14"/>
      <c r="Q328" s="14">
        <v>0.47016258772807101</v>
      </c>
      <c r="R328" s="14">
        <v>0.44962665753574799</v>
      </c>
      <c r="S328" s="14">
        <v>0.35953254567458698</v>
      </c>
      <c r="T328" s="14"/>
      <c r="U328" s="14">
        <v>0.43839807460763902</v>
      </c>
      <c r="V328" s="14">
        <v>0.45609483327741002</v>
      </c>
      <c r="W328" s="14"/>
      <c r="X328" s="14">
        <v>0.41066470899054303</v>
      </c>
      <c r="Y328" s="14">
        <v>0.61524392071777501</v>
      </c>
      <c r="Z328" s="14">
        <v>0.25871785873797798</v>
      </c>
      <c r="AA328" s="14"/>
      <c r="AB328" s="14">
        <v>0.48874334981075601</v>
      </c>
      <c r="AC328" s="14">
        <v>0.49439642348808599</v>
      </c>
      <c r="AD328" s="14">
        <v>0.29036950661516597</v>
      </c>
      <c r="AE328" s="14"/>
      <c r="AF328" s="14">
        <v>0.49433060156599901</v>
      </c>
      <c r="AG328" s="14">
        <v>0.51617496797914997</v>
      </c>
      <c r="AH328" s="14">
        <v>0.32414565280523</v>
      </c>
      <c r="AI328" s="14"/>
      <c r="AJ328" s="14">
        <v>0.43989950253262999</v>
      </c>
      <c r="AK328" s="14">
        <v>0.44399174661517699</v>
      </c>
      <c r="AL328" s="14"/>
      <c r="AM328" s="14">
        <v>0.601238506691681</v>
      </c>
      <c r="AN328" s="14">
        <v>0.53306483290820095</v>
      </c>
      <c r="AO328" s="14">
        <v>0.44133745541188801</v>
      </c>
      <c r="AP328" s="14">
        <v>0.39552579331953203</v>
      </c>
      <c r="AQ328" s="14">
        <v>0.62886568137205701</v>
      </c>
      <c r="AR328" s="14">
        <v>0.41713248834862099</v>
      </c>
      <c r="AS328" s="14">
        <v>0.37582409221195801</v>
      </c>
      <c r="AT328" s="14">
        <v>0.18098387299090901</v>
      </c>
      <c r="AU328" s="14">
        <v>0.30211025846625</v>
      </c>
      <c r="AV328" s="14"/>
      <c r="AW328" s="14">
        <v>0.58526989688072295</v>
      </c>
      <c r="AX328" s="14">
        <v>0.56773344921793401</v>
      </c>
      <c r="AY328" s="14">
        <v>0.43891639887741501</v>
      </c>
      <c r="AZ328" s="14">
        <v>0.33695114867815001</v>
      </c>
      <c r="BA328" s="14">
        <v>0.61777955140569296</v>
      </c>
      <c r="BB328" s="14">
        <v>0.42803314281194899</v>
      </c>
      <c r="BC328" s="14">
        <v>0.51637867620675104</v>
      </c>
      <c r="BD328" s="14">
        <v>0.247653411001624</v>
      </c>
      <c r="BE328" s="14">
        <v>0.34019941128117298</v>
      </c>
      <c r="BF328" s="14">
        <v>0.190189968182185</v>
      </c>
      <c r="BG328" s="14"/>
      <c r="BH328" s="14">
        <v>0.42039208054286598</v>
      </c>
      <c r="BI328" s="14">
        <v>0.47893267427584002</v>
      </c>
    </row>
    <row r="329" spans="2:61" x14ac:dyDescent="0.35">
      <c r="B329" t="s">
        <v>199</v>
      </c>
      <c r="C329" s="14">
        <v>0.33186030390259702</v>
      </c>
      <c r="D329" s="14">
        <v>0.33977915170394102</v>
      </c>
      <c r="E329" s="14">
        <v>0.32392762177727602</v>
      </c>
      <c r="F329" s="14"/>
      <c r="G329" s="14">
        <v>0.28480030245531002</v>
      </c>
      <c r="H329" s="14">
        <v>0.33361598985400198</v>
      </c>
      <c r="I329" s="14">
        <v>0.392335183592186</v>
      </c>
      <c r="J329" s="14">
        <v>0.32072856376124897</v>
      </c>
      <c r="K329" s="14">
        <v>0.35846505706933002</v>
      </c>
      <c r="L329" s="14">
        <v>0.28828411028742401</v>
      </c>
      <c r="M329" s="14"/>
      <c r="N329" s="14">
        <v>0.32072865347152202</v>
      </c>
      <c r="O329" s="14">
        <v>0.33813482114868398</v>
      </c>
      <c r="P329" s="14"/>
      <c r="Q329" s="14">
        <v>0.321539102414444</v>
      </c>
      <c r="R329" s="14">
        <v>0.32169942856103101</v>
      </c>
      <c r="S329" s="14">
        <v>0.41510066611711199</v>
      </c>
      <c r="T329" s="14"/>
      <c r="U329" s="14">
        <v>0.33804603263684602</v>
      </c>
      <c r="V329" s="14">
        <v>0.305284384081694</v>
      </c>
      <c r="W329" s="14"/>
      <c r="X329" s="14">
        <v>9.98509751894857E-2</v>
      </c>
      <c r="Y329" s="14">
        <v>0.225561399576169</v>
      </c>
      <c r="Z329" s="14">
        <v>0.59018209477842798</v>
      </c>
      <c r="AA329" s="14"/>
      <c r="AB329" s="14">
        <v>0.199761267775696</v>
      </c>
      <c r="AC329" s="14">
        <v>0.32420774745896602</v>
      </c>
      <c r="AD329" s="14">
        <v>0.60691973937594801</v>
      </c>
      <c r="AE329" s="14"/>
      <c r="AF329" s="14">
        <v>0.12636839136728201</v>
      </c>
      <c r="AG329" s="14">
        <v>0.26743672791970702</v>
      </c>
      <c r="AH329" s="14">
        <v>0.53655745398533905</v>
      </c>
      <c r="AI329" s="14"/>
      <c r="AJ329" s="14">
        <v>0.35598996064046701</v>
      </c>
      <c r="AK329" s="14">
        <v>0.31330825515565303</v>
      </c>
      <c r="AL329" s="14"/>
      <c r="AM329" s="14">
        <v>0.23819751886298601</v>
      </c>
      <c r="AN329" s="14">
        <v>0.15117082832965101</v>
      </c>
      <c r="AO329" s="14">
        <v>0.29969565265353099</v>
      </c>
      <c r="AP329" s="14">
        <v>0.46333026328803201</v>
      </c>
      <c r="AQ329" s="14">
        <v>0.159948785777356</v>
      </c>
      <c r="AR329" s="14">
        <v>0.42244613227553901</v>
      </c>
      <c r="AS329" s="14">
        <v>0.36544691987450201</v>
      </c>
      <c r="AT329" s="14">
        <v>0.49697372572766502</v>
      </c>
      <c r="AU329" s="14">
        <v>0.405084598967906</v>
      </c>
      <c r="AV329" s="14"/>
      <c r="AW329" s="14">
        <v>0.20161090566974699</v>
      </c>
      <c r="AX329" s="14">
        <v>0.12181695423906901</v>
      </c>
      <c r="AY329" s="14">
        <v>0.32646518437444699</v>
      </c>
      <c r="AZ329" s="14">
        <v>0.50855036066594606</v>
      </c>
      <c r="BA329" s="14">
        <v>0.13954745041882499</v>
      </c>
      <c r="BB329" s="14">
        <v>0.40463171540574999</v>
      </c>
      <c r="BC329" s="14">
        <v>0.30679487565667102</v>
      </c>
      <c r="BD329" s="14">
        <v>0.56068035794946602</v>
      </c>
      <c r="BE329" s="14">
        <v>0.30818518622159902</v>
      </c>
      <c r="BF329" s="14">
        <v>0.54946702610295095</v>
      </c>
      <c r="BG329" s="14"/>
      <c r="BH329" s="14">
        <v>0.35870056815481599</v>
      </c>
      <c r="BI329" s="14">
        <v>0.31136335014327698</v>
      </c>
    </row>
    <row r="330" spans="2:61" x14ac:dyDescent="0.35">
      <c r="B330" t="s">
        <v>77</v>
      </c>
      <c r="C330" s="14">
        <v>0.100124451571089</v>
      </c>
      <c r="D330" s="14">
        <v>8.2442680535848897E-2</v>
      </c>
      <c r="E330" s="14">
        <v>0.117567755193492</v>
      </c>
      <c r="F330" s="14"/>
      <c r="G330" s="14">
        <v>0.18221576600802</v>
      </c>
      <c r="H330" s="14">
        <v>0.131391514205801</v>
      </c>
      <c r="I330" s="14">
        <v>0.103781519012346</v>
      </c>
      <c r="J330" s="14">
        <v>9.9937870773490395E-2</v>
      </c>
      <c r="K330" s="14">
        <v>6.3338945452399306E-2</v>
      </c>
      <c r="L330" s="14">
        <v>5.2588607665082499E-2</v>
      </c>
      <c r="M330" s="14"/>
      <c r="N330" s="14">
        <v>7.2366608787815201E-2</v>
      </c>
      <c r="O330" s="14">
        <v>0.11577056481694099</v>
      </c>
      <c r="P330" s="14"/>
      <c r="Q330" s="14">
        <v>7.8639863719613498E-2</v>
      </c>
      <c r="R330" s="14">
        <v>0.122405079427055</v>
      </c>
      <c r="S330" s="14">
        <v>2.3394789189042101E-2</v>
      </c>
      <c r="T330" s="14"/>
      <c r="U330" s="14">
        <v>8.5987210689720706E-2</v>
      </c>
      <c r="V330" s="14">
        <v>0.16086267600562901</v>
      </c>
      <c r="W330" s="14"/>
      <c r="X330" s="14">
        <v>7.8626629532008597E-3</v>
      </c>
      <c r="Y330" s="14">
        <v>6.4626077908984003E-2</v>
      </c>
      <c r="Z330" s="14">
        <v>0.117040448906043</v>
      </c>
      <c r="AA330" s="14"/>
      <c r="AB330" s="14">
        <v>7.8116527742468606E-2</v>
      </c>
      <c r="AC330" s="14">
        <v>8.3101133540013694E-2</v>
      </c>
      <c r="AD330" s="14">
        <v>5.0046425580630299E-2</v>
      </c>
      <c r="AE330" s="14"/>
      <c r="AF330" s="14">
        <v>5.0995187492448302E-2</v>
      </c>
      <c r="AG330" s="14">
        <v>7.6624931256210296E-2</v>
      </c>
      <c r="AH330" s="14">
        <v>9.0914405506839005E-2</v>
      </c>
      <c r="AI330" s="14"/>
      <c r="AJ330" s="14">
        <v>4.9138569090822599E-2</v>
      </c>
      <c r="AK330" s="14">
        <v>0.12899794232214001</v>
      </c>
      <c r="AL330" s="14"/>
      <c r="AM330" s="14">
        <v>6.0421167027709E-2</v>
      </c>
      <c r="AN330" s="14">
        <v>3.8039408246080202E-2</v>
      </c>
      <c r="AO330" s="14">
        <v>0.10054688156104</v>
      </c>
      <c r="AP330" s="14">
        <v>8.4132348923555506E-2</v>
      </c>
      <c r="AQ330" s="14">
        <v>0</v>
      </c>
      <c r="AR330" s="14">
        <v>9.9188976475664006E-2</v>
      </c>
      <c r="AS330" s="14">
        <v>0.102536370940707</v>
      </c>
      <c r="AT330" s="14">
        <v>0.151248014254313</v>
      </c>
      <c r="AU330" s="14">
        <v>0.21137373239804599</v>
      </c>
      <c r="AV330" s="14"/>
      <c r="AW330" s="14">
        <v>6.02357636710266E-2</v>
      </c>
      <c r="AX330" s="14">
        <v>2.4607304314677302E-2</v>
      </c>
      <c r="AY330" s="14">
        <v>6.6490045853313598E-2</v>
      </c>
      <c r="AZ330" s="14">
        <v>7.2280723975936004E-2</v>
      </c>
      <c r="BA330" s="14">
        <v>6.7212528026905402E-2</v>
      </c>
      <c r="BB330" s="14">
        <v>9.3680850808636598E-2</v>
      </c>
      <c r="BC330" s="14">
        <v>7.0853992400247298E-2</v>
      </c>
      <c r="BD330" s="14">
        <v>0.111002052370022</v>
      </c>
      <c r="BE330" s="14">
        <v>0.24128588670430301</v>
      </c>
      <c r="BF330" s="14">
        <v>0.24568934098426401</v>
      </c>
      <c r="BG330" s="14"/>
      <c r="BH330" s="14">
        <v>0.106899961972952</v>
      </c>
      <c r="BI330" s="14">
        <v>5.8409740784936902E-2</v>
      </c>
    </row>
    <row r="331" spans="2:61" x14ac:dyDescent="0.35">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row>
    <row r="332" spans="2:61" x14ac:dyDescent="0.35">
      <c r="B332" s="6" t="s">
        <v>204</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row>
    <row r="333" spans="2:61" x14ac:dyDescent="0.35">
      <c r="B333" s="21" t="s">
        <v>81</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row>
    <row r="334" spans="2:61" x14ac:dyDescent="0.35">
      <c r="B334" t="s">
        <v>197</v>
      </c>
      <c r="C334" s="14">
        <v>9.1257459410557504E-2</v>
      </c>
      <c r="D334" s="14">
        <v>0.10267065391442599</v>
      </c>
      <c r="E334" s="14">
        <v>8.0909182426333298E-2</v>
      </c>
      <c r="F334" s="14"/>
      <c r="G334" s="14">
        <v>0.106019969861449</v>
      </c>
      <c r="H334" s="14">
        <v>0.10409823707244301</v>
      </c>
      <c r="I334" s="14">
        <v>7.2116017413068806E-2</v>
      </c>
      <c r="J334" s="14">
        <v>5.6168795974330998E-2</v>
      </c>
      <c r="K334" s="14">
        <v>4.70574613729084E-2</v>
      </c>
      <c r="L334" s="14">
        <v>0.155775448639694</v>
      </c>
      <c r="M334" s="14"/>
      <c r="N334" s="14">
        <v>9.9030909691312494E-2</v>
      </c>
      <c r="O334" s="14">
        <v>8.6875840696405304E-2</v>
      </c>
      <c r="P334" s="14"/>
      <c r="Q334" s="14">
        <v>9.2562524985171493E-2</v>
      </c>
      <c r="R334" s="14">
        <v>9.2567258217568602E-2</v>
      </c>
      <c r="S334" s="14">
        <v>0.10772915136542099</v>
      </c>
      <c r="T334" s="14"/>
      <c r="U334" s="14">
        <v>9.0966982016220901E-2</v>
      </c>
      <c r="V334" s="14">
        <v>9.2505445585400997E-2</v>
      </c>
      <c r="W334" s="14"/>
      <c r="X334" s="14">
        <v>0.301000422093124</v>
      </c>
      <c r="Y334" s="14">
        <v>8.5080879446326904E-2</v>
      </c>
      <c r="Z334" s="14">
        <v>1.09069919612721E-2</v>
      </c>
      <c r="AA334" s="14"/>
      <c r="AB334" s="14">
        <v>0.14726171862397699</v>
      </c>
      <c r="AC334" s="14">
        <v>8.21495761720962E-2</v>
      </c>
      <c r="AD334" s="14">
        <v>3.6824211049832897E-2</v>
      </c>
      <c r="AE334" s="14"/>
      <c r="AF334" s="14">
        <v>0.18927522091719701</v>
      </c>
      <c r="AG334" s="14">
        <v>0.103267398746258</v>
      </c>
      <c r="AH334" s="14">
        <v>4.33229440493045E-2</v>
      </c>
      <c r="AI334" s="14"/>
      <c r="AJ334" s="14">
        <v>0.106756237110751</v>
      </c>
      <c r="AK334" s="14">
        <v>8.07871903038722E-2</v>
      </c>
      <c r="AL334" s="14"/>
      <c r="AM334" s="14">
        <v>0.10114800781945101</v>
      </c>
      <c r="AN334" s="14">
        <v>0.14565744881176099</v>
      </c>
      <c r="AO334" s="14">
        <v>0.10654872602689899</v>
      </c>
      <c r="AP334" s="14">
        <v>4.5901076315774399E-2</v>
      </c>
      <c r="AQ334" s="14">
        <v>0.16332343896861801</v>
      </c>
      <c r="AR334" s="14">
        <v>4.3772735840268702E-2</v>
      </c>
      <c r="AS334" s="14">
        <v>0.134496675762806</v>
      </c>
      <c r="AT334" s="14">
        <v>0.116676145989014</v>
      </c>
      <c r="AU334" s="14">
        <v>9.2631655190149501E-2</v>
      </c>
      <c r="AV334" s="14"/>
      <c r="AW334" s="14">
        <v>0.13758268603337301</v>
      </c>
      <c r="AX334" s="14">
        <v>0.13791706316542901</v>
      </c>
      <c r="AY334" s="14">
        <v>0.120003457014522</v>
      </c>
      <c r="AZ334" s="14">
        <v>3.5729635788233703E-2</v>
      </c>
      <c r="BA334" s="14">
        <v>0.134368063418282</v>
      </c>
      <c r="BB334" s="14">
        <v>6.7942287821538702E-2</v>
      </c>
      <c r="BC334" s="14">
        <v>9.0791392602464605E-2</v>
      </c>
      <c r="BD334" s="14">
        <v>0</v>
      </c>
      <c r="BE334" s="14">
        <v>9.0657824272057999E-2</v>
      </c>
      <c r="BF334" s="14">
        <v>3.3307317191409003E-2</v>
      </c>
      <c r="BG334" s="14"/>
      <c r="BH334" s="14">
        <v>8.6980615806071401E-2</v>
      </c>
      <c r="BI334" s="14">
        <v>9.9661273109717896E-2</v>
      </c>
    </row>
    <row r="335" spans="2:61" x14ac:dyDescent="0.35">
      <c r="B335" t="s">
        <v>198</v>
      </c>
      <c r="C335" s="14">
        <v>0.45072001511663501</v>
      </c>
      <c r="D335" s="14">
        <v>0.42298220665634401</v>
      </c>
      <c r="E335" s="14">
        <v>0.47627792205468999</v>
      </c>
      <c r="F335" s="14"/>
      <c r="G335" s="14">
        <v>0.49883957355125702</v>
      </c>
      <c r="H335" s="14">
        <v>0.46354209951474501</v>
      </c>
      <c r="I335" s="14">
        <v>0.37472080492644699</v>
      </c>
      <c r="J335" s="14">
        <v>0.46724886023380602</v>
      </c>
      <c r="K335" s="14">
        <v>0.49137263155705602</v>
      </c>
      <c r="L335" s="14">
        <v>0.44288755961750997</v>
      </c>
      <c r="M335" s="14"/>
      <c r="N335" s="14">
        <v>0.48647777690932897</v>
      </c>
      <c r="O335" s="14">
        <v>0.43056463075211998</v>
      </c>
      <c r="P335" s="14"/>
      <c r="Q335" s="14">
        <v>0.38305051408311802</v>
      </c>
      <c r="R335" s="14">
        <v>0.476587893372036</v>
      </c>
      <c r="S335" s="14">
        <v>0.51257539051559597</v>
      </c>
      <c r="T335" s="14"/>
      <c r="U335" s="14">
        <v>0.45761519189816402</v>
      </c>
      <c r="V335" s="14">
        <v>0.42109607375589803</v>
      </c>
      <c r="W335" s="14"/>
      <c r="X335" s="14">
        <v>0.53288394381294502</v>
      </c>
      <c r="Y335" s="14">
        <v>0.55210120539654695</v>
      </c>
      <c r="Z335" s="14">
        <v>0.32017410585800798</v>
      </c>
      <c r="AA335" s="14"/>
      <c r="AB335" s="14">
        <v>0.46466038463506798</v>
      </c>
      <c r="AC335" s="14">
        <v>0.50413641911673202</v>
      </c>
      <c r="AD335" s="14">
        <v>0.35220746061673103</v>
      </c>
      <c r="AE335" s="14"/>
      <c r="AF335" s="14">
        <v>0.48484784156578598</v>
      </c>
      <c r="AG335" s="14">
        <v>0.50973204139336203</v>
      </c>
      <c r="AH335" s="14">
        <v>0.359340915505383</v>
      </c>
      <c r="AI335" s="14"/>
      <c r="AJ335" s="14">
        <v>0.497473695936271</v>
      </c>
      <c r="AK335" s="14">
        <v>0.43289078219763399</v>
      </c>
      <c r="AL335" s="14"/>
      <c r="AM335" s="14">
        <v>0.57566128782861103</v>
      </c>
      <c r="AN335" s="14">
        <v>0.545026217825759</v>
      </c>
      <c r="AO335" s="14">
        <v>0.60557829808215102</v>
      </c>
      <c r="AP335" s="14">
        <v>0.43237630415675699</v>
      </c>
      <c r="AQ335" s="14">
        <v>0.46732408306265699</v>
      </c>
      <c r="AR335" s="14">
        <v>0.40938230526563302</v>
      </c>
      <c r="AS335" s="14">
        <v>0.30177693850371501</v>
      </c>
      <c r="AT335" s="14">
        <v>0.337587743812018</v>
      </c>
      <c r="AU335" s="14">
        <v>0.37117606320059299</v>
      </c>
      <c r="AV335" s="14"/>
      <c r="AW335" s="14">
        <v>0.60679635390586095</v>
      </c>
      <c r="AX335" s="14">
        <v>0.56296696249830003</v>
      </c>
      <c r="AY335" s="14">
        <v>0.59084363927747796</v>
      </c>
      <c r="AZ335" s="14">
        <v>0.42464746120486102</v>
      </c>
      <c r="BA335" s="14">
        <v>0.46760401918003802</v>
      </c>
      <c r="BB335" s="14">
        <v>0.41163101929810603</v>
      </c>
      <c r="BC335" s="14">
        <v>0.37758108840874499</v>
      </c>
      <c r="BD335" s="14">
        <v>0.343968085335084</v>
      </c>
      <c r="BE335" s="14">
        <v>0.58497379246251502</v>
      </c>
      <c r="BF335" s="14">
        <v>0.29477677450183798</v>
      </c>
      <c r="BG335" s="14"/>
      <c r="BH335" s="14">
        <v>0.45538697389358201</v>
      </c>
      <c r="BI335" s="14">
        <v>0.460070055001779</v>
      </c>
    </row>
    <row r="336" spans="2:61" x14ac:dyDescent="0.35">
      <c r="B336" t="s">
        <v>199</v>
      </c>
      <c r="C336" s="14">
        <v>0.38637952444115897</v>
      </c>
      <c r="D336" s="14">
        <v>0.41232195741960498</v>
      </c>
      <c r="E336" s="14">
        <v>0.36158138007836899</v>
      </c>
      <c r="F336" s="14"/>
      <c r="G336" s="14">
        <v>0.25650279023876899</v>
      </c>
      <c r="H336" s="14">
        <v>0.345263195915267</v>
      </c>
      <c r="I336" s="14">
        <v>0.48892430111562502</v>
      </c>
      <c r="J336" s="14">
        <v>0.434638540976448</v>
      </c>
      <c r="K336" s="14">
        <v>0.416271835685322</v>
      </c>
      <c r="L336" s="14">
        <v>0.32628693854763102</v>
      </c>
      <c r="M336" s="14"/>
      <c r="N336" s="14">
        <v>0.37190125061278001</v>
      </c>
      <c r="O336" s="14">
        <v>0.39454041481336599</v>
      </c>
      <c r="P336" s="14"/>
      <c r="Q336" s="14">
        <v>0.46973806884781499</v>
      </c>
      <c r="R336" s="14">
        <v>0.36148095458475399</v>
      </c>
      <c r="S336" s="14">
        <v>0.36331583445568399</v>
      </c>
      <c r="T336" s="14"/>
      <c r="U336" s="14">
        <v>0.38741648195205403</v>
      </c>
      <c r="V336" s="14">
        <v>0.38192441480877998</v>
      </c>
      <c r="W336" s="14"/>
      <c r="X336" s="14">
        <v>0.129319999277694</v>
      </c>
      <c r="Y336" s="14">
        <v>0.30791389028445398</v>
      </c>
      <c r="Z336" s="14">
        <v>0.62968181111197397</v>
      </c>
      <c r="AA336" s="14"/>
      <c r="AB336" s="14">
        <v>0.32039322966981998</v>
      </c>
      <c r="AC336" s="14">
        <v>0.35791847244638603</v>
      </c>
      <c r="AD336" s="14">
        <v>0.57772696191812301</v>
      </c>
      <c r="AE336" s="14"/>
      <c r="AF336" s="14">
        <v>0.265871149112893</v>
      </c>
      <c r="AG336" s="14">
        <v>0.32493191427149298</v>
      </c>
      <c r="AH336" s="14">
        <v>0.55871370913444796</v>
      </c>
      <c r="AI336" s="14"/>
      <c r="AJ336" s="14">
        <v>0.35604839636817198</v>
      </c>
      <c r="AK336" s="14">
        <v>0.39900901162976399</v>
      </c>
      <c r="AL336" s="14"/>
      <c r="AM336" s="14">
        <v>0.24416266114944801</v>
      </c>
      <c r="AN336" s="14">
        <v>0.26811861650327901</v>
      </c>
      <c r="AO336" s="14">
        <v>0.26892322549911402</v>
      </c>
      <c r="AP336" s="14">
        <v>0.47038282202655401</v>
      </c>
      <c r="AQ336" s="14">
        <v>0.34453122126225399</v>
      </c>
      <c r="AR336" s="14">
        <v>0.49294151394034502</v>
      </c>
      <c r="AS336" s="14">
        <v>0.51632491230830402</v>
      </c>
      <c r="AT336" s="14">
        <v>0.52927746319004099</v>
      </c>
      <c r="AU336" s="14">
        <v>0.37899485239102998</v>
      </c>
      <c r="AV336" s="14"/>
      <c r="AW336" s="14">
        <v>0.191220725757271</v>
      </c>
      <c r="AX336" s="14">
        <v>0.26200394796465698</v>
      </c>
      <c r="AY336" s="14">
        <v>0.21953564662255401</v>
      </c>
      <c r="AZ336" s="14">
        <v>0.48135595444016099</v>
      </c>
      <c r="BA336" s="14">
        <v>0.34812225199549901</v>
      </c>
      <c r="BB336" s="14">
        <v>0.46851645013904603</v>
      </c>
      <c r="BC336" s="14">
        <v>0.51952677128788605</v>
      </c>
      <c r="BD336" s="14">
        <v>0.65603191466491595</v>
      </c>
      <c r="BE336" s="14">
        <v>0.121181164756512</v>
      </c>
      <c r="BF336" s="14">
        <v>0.52579149697294403</v>
      </c>
      <c r="BG336" s="14"/>
      <c r="BH336" s="14">
        <v>0.38719310118552203</v>
      </c>
      <c r="BI336" s="14">
        <v>0.39782012172644599</v>
      </c>
    </row>
    <row r="337" spans="2:61" x14ac:dyDescent="0.35">
      <c r="B337" t="s">
        <v>77</v>
      </c>
      <c r="C337" s="14">
        <v>7.1643001031648196E-2</v>
      </c>
      <c r="D337" s="14">
        <v>6.2025182009625202E-2</v>
      </c>
      <c r="E337" s="14">
        <v>8.1231515440607804E-2</v>
      </c>
      <c r="F337" s="14"/>
      <c r="G337" s="14">
        <v>0.13863766634852501</v>
      </c>
      <c r="H337" s="14">
        <v>8.7096467497545196E-2</v>
      </c>
      <c r="I337" s="14">
        <v>6.4238876544859505E-2</v>
      </c>
      <c r="J337" s="14">
        <v>4.19438028154153E-2</v>
      </c>
      <c r="K337" s="14">
        <v>4.5298071384713201E-2</v>
      </c>
      <c r="L337" s="14">
        <v>7.5050053195166194E-2</v>
      </c>
      <c r="M337" s="14"/>
      <c r="N337" s="14">
        <v>4.2590062786578502E-2</v>
      </c>
      <c r="O337" s="14">
        <v>8.8019113738108307E-2</v>
      </c>
      <c r="P337" s="14"/>
      <c r="Q337" s="14">
        <v>5.4648892083895902E-2</v>
      </c>
      <c r="R337" s="14">
        <v>6.9363893825640802E-2</v>
      </c>
      <c r="S337" s="14">
        <v>1.6379623663298599E-2</v>
      </c>
      <c r="T337" s="14"/>
      <c r="U337" s="14">
        <v>6.40013441335614E-2</v>
      </c>
      <c r="V337" s="14">
        <v>0.104474065849921</v>
      </c>
      <c r="W337" s="14"/>
      <c r="X337" s="14">
        <v>3.67956348162366E-2</v>
      </c>
      <c r="Y337" s="14">
        <v>5.4904024872671597E-2</v>
      </c>
      <c r="Z337" s="14">
        <v>3.9237091068745997E-2</v>
      </c>
      <c r="AA337" s="14"/>
      <c r="AB337" s="14">
        <v>6.7684667071135907E-2</v>
      </c>
      <c r="AC337" s="14">
        <v>5.5795532264786202E-2</v>
      </c>
      <c r="AD337" s="14">
        <v>3.3241366415313098E-2</v>
      </c>
      <c r="AE337" s="14"/>
      <c r="AF337" s="14">
        <v>6.00057884041248E-2</v>
      </c>
      <c r="AG337" s="14">
        <v>6.2068645588886903E-2</v>
      </c>
      <c r="AH337" s="14">
        <v>3.8622431310864402E-2</v>
      </c>
      <c r="AI337" s="14"/>
      <c r="AJ337" s="14">
        <v>3.97216705848061E-2</v>
      </c>
      <c r="AK337" s="14">
        <v>8.7313015868729402E-2</v>
      </c>
      <c r="AL337" s="14"/>
      <c r="AM337" s="14">
        <v>7.9028043202489795E-2</v>
      </c>
      <c r="AN337" s="14">
        <v>4.1197716859200602E-2</v>
      </c>
      <c r="AO337" s="14">
        <v>1.8949750391836301E-2</v>
      </c>
      <c r="AP337" s="14">
        <v>5.1339797500914303E-2</v>
      </c>
      <c r="AQ337" s="14">
        <v>2.4821256706470399E-2</v>
      </c>
      <c r="AR337" s="14">
        <v>5.3903444953753397E-2</v>
      </c>
      <c r="AS337" s="14">
        <v>4.7401473425174999E-2</v>
      </c>
      <c r="AT337" s="14">
        <v>1.6458647008927602E-2</v>
      </c>
      <c r="AU337" s="14">
        <v>0.15719742921822699</v>
      </c>
      <c r="AV337" s="14"/>
      <c r="AW337" s="14">
        <v>6.4400234303495202E-2</v>
      </c>
      <c r="AX337" s="14">
        <v>3.7112026371613697E-2</v>
      </c>
      <c r="AY337" s="14">
        <v>6.9617257085445694E-2</v>
      </c>
      <c r="AZ337" s="14">
        <v>5.8266948566744102E-2</v>
      </c>
      <c r="BA337" s="14">
        <v>4.9905665406181701E-2</v>
      </c>
      <c r="BB337" s="14">
        <v>5.1910242741309301E-2</v>
      </c>
      <c r="BC337" s="14">
        <v>1.21007477009043E-2</v>
      </c>
      <c r="BD337" s="14">
        <v>0</v>
      </c>
      <c r="BE337" s="14">
        <v>0.203187218508915</v>
      </c>
      <c r="BF337" s="14">
        <v>0.14612441133380899</v>
      </c>
      <c r="BG337" s="14"/>
      <c r="BH337" s="14">
        <v>7.0439309114825002E-2</v>
      </c>
      <c r="BI337" s="14">
        <v>4.24485501620573E-2</v>
      </c>
    </row>
    <row r="338" spans="2:61" x14ac:dyDescent="0.35">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row>
    <row r="339" spans="2:61" x14ac:dyDescent="0.35">
      <c r="B339" s="6" t="s">
        <v>205</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row>
    <row r="340" spans="2:61" x14ac:dyDescent="0.35">
      <c r="B340" s="21" t="s">
        <v>81</v>
      </c>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row>
    <row r="341" spans="2:61" x14ac:dyDescent="0.35">
      <c r="B341" t="s">
        <v>197</v>
      </c>
      <c r="C341" s="14">
        <v>0.201787714782727</v>
      </c>
      <c r="D341" s="14">
        <v>0.22278315313990901</v>
      </c>
      <c r="E341" s="14">
        <v>0.18294945810912</v>
      </c>
      <c r="F341" s="14"/>
      <c r="G341" s="14">
        <v>0.241149825753841</v>
      </c>
      <c r="H341" s="14">
        <v>0.118435655216013</v>
      </c>
      <c r="I341" s="14">
        <v>0.13978270346514499</v>
      </c>
      <c r="J341" s="14">
        <v>0.17908700392598201</v>
      </c>
      <c r="K341" s="14">
        <v>0.19227150728013201</v>
      </c>
      <c r="L341" s="14">
        <v>0.33407902168635101</v>
      </c>
      <c r="M341" s="14"/>
      <c r="N341" s="14">
        <v>0.240020282896938</v>
      </c>
      <c r="O341" s="14">
        <v>0.180237369712138</v>
      </c>
      <c r="P341" s="14"/>
      <c r="Q341" s="14">
        <v>0.215514246092602</v>
      </c>
      <c r="R341" s="14">
        <v>0.185830202454388</v>
      </c>
      <c r="S341" s="14">
        <v>0.256649145192971</v>
      </c>
      <c r="T341" s="14"/>
      <c r="U341" s="14">
        <v>0.20615872183817899</v>
      </c>
      <c r="V341" s="14">
        <v>0.18300843459878999</v>
      </c>
      <c r="W341" s="14"/>
      <c r="X341" s="14">
        <v>0.53756710912308003</v>
      </c>
      <c r="Y341" s="14">
        <v>0.198958117401447</v>
      </c>
      <c r="Z341" s="14">
        <v>8.38533512330909E-2</v>
      </c>
      <c r="AA341" s="14"/>
      <c r="AB341" s="14">
        <v>0.38669922327412298</v>
      </c>
      <c r="AC341" s="14">
        <v>0.154732125700898</v>
      </c>
      <c r="AD341" s="14">
        <v>5.6346966970947397E-2</v>
      </c>
      <c r="AE341" s="14"/>
      <c r="AF341" s="14">
        <v>0.49959955222860603</v>
      </c>
      <c r="AG341" s="14">
        <v>0.23076620317414101</v>
      </c>
      <c r="AH341" s="14">
        <v>9.3539516947225801E-2</v>
      </c>
      <c r="AI341" s="14"/>
      <c r="AJ341" s="14">
        <v>0.24204172395294399</v>
      </c>
      <c r="AK341" s="14">
        <v>0.185149093443855</v>
      </c>
      <c r="AL341" s="14"/>
      <c r="AM341" s="14">
        <v>0.17881400650035401</v>
      </c>
      <c r="AN341" s="14">
        <v>0.33793390278561802</v>
      </c>
      <c r="AO341" s="14">
        <v>0.18182520971986199</v>
      </c>
      <c r="AP341" s="14">
        <v>0.10398587131164699</v>
      </c>
      <c r="AQ341" s="14">
        <v>0.36956191391424198</v>
      </c>
      <c r="AR341" s="14">
        <v>0.18104820192440199</v>
      </c>
      <c r="AS341" s="14">
        <v>0.38530562701298998</v>
      </c>
      <c r="AT341" s="14">
        <v>0.18615225757946199</v>
      </c>
      <c r="AU341" s="14">
        <v>8.2765468395487707E-2</v>
      </c>
      <c r="AV341" s="14"/>
      <c r="AW341" s="14">
        <v>0.19171877510222601</v>
      </c>
      <c r="AX341" s="14">
        <v>0.37675999594475701</v>
      </c>
      <c r="AY341" s="14">
        <v>0.21655298724456401</v>
      </c>
      <c r="AZ341" s="14">
        <v>0.107525980328207</v>
      </c>
      <c r="BA341" s="14">
        <v>0.38534939849147798</v>
      </c>
      <c r="BB341" s="14">
        <v>0.176193075347787</v>
      </c>
      <c r="BC341" s="14">
        <v>0.328178807655089</v>
      </c>
      <c r="BD341" s="14">
        <v>0.10223366950714</v>
      </c>
      <c r="BE341" s="14">
        <v>0.13350662517777401</v>
      </c>
      <c r="BF341" s="14">
        <v>3.2328626228214197E-2</v>
      </c>
      <c r="BG341" s="14"/>
      <c r="BH341" s="14">
        <v>0.17947554622534501</v>
      </c>
      <c r="BI341" s="14">
        <v>0.24562843034583101</v>
      </c>
    </row>
    <row r="342" spans="2:61" x14ac:dyDescent="0.35">
      <c r="B342" t="s">
        <v>198</v>
      </c>
      <c r="C342" s="14">
        <v>0.47369339539989802</v>
      </c>
      <c r="D342" s="14">
        <v>0.46667272650814401</v>
      </c>
      <c r="E342" s="14">
        <v>0.477311326718596</v>
      </c>
      <c r="F342" s="14"/>
      <c r="G342" s="14">
        <v>0.45129796612877199</v>
      </c>
      <c r="H342" s="14">
        <v>0.45372986626924799</v>
      </c>
      <c r="I342" s="14">
        <v>0.47882352545191997</v>
      </c>
      <c r="J342" s="14">
        <v>0.504242964086417</v>
      </c>
      <c r="K342" s="14">
        <v>0.46844389442210499</v>
      </c>
      <c r="L342" s="14">
        <v>0.473409380270641</v>
      </c>
      <c r="M342" s="14"/>
      <c r="N342" s="14">
        <v>0.46122839353616402</v>
      </c>
      <c r="O342" s="14">
        <v>0.48071947564296502</v>
      </c>
      <c r="P342" s="14"/>
      <c r="Q342" s="14">
        <v>0.51912031195713604</v>
      </c>
      <c r="R342" s="14">
        <v>0.47571067070905798</v>
      </c>
      <c r="S342" s="14">
        <v>0.39860768931725798</v>
      </c>
      <c r="T342" s="14"/>
      <c r="U342" s="14">
        <v>0.49412360364855101</v>
      </c>
      <c r="V342" s="14">
        <v>0.38591851879816402</v>
      </c>
      <c r="W342" s="14"/>
      <c r="X342" s="14">
        <v>0.38886312030834003</v>
      </c>
      <c r="Y342" s="14">
        <v>0.609771482430426</v>
      </c>
      <c r="Z342" s="14">
        <v>0.369640832590381</v>
      </c>
      <c r="AA342" s="14"/>
      <c r="AB342" s="14">
        <v>0.46558933372251599</v>
      </c>
      <c r="AC342" s="14">
        <v>0.57506414842737297</v>
      </c>
      <c r="AD342" s="14">
        <v>0.31132755439895998</v>
      </c>
      <c r="AE342" s="14"/>
      <c r="AF342" s="14">
        <v>0.35904923173875197</v>
      </c>
      <c r="AG342" s="14">
        <v>0.53930832347910096</v>
      </c>
      <c r="AH342" s="14">
        <v>0.410095371198956</v>
      </c>
      <c r="AI342" s="14"/>
      <c r="AJ342" s="14">
        <v>0.457900121245505</v>
      </c>
      <c r="AK342" s="14">
        <v>0.48991335846259898</v>
      </c>
      <c r="AL342" s="14"/>
      <c r="AM342" s="14">
        <v>0.62386411004146103</v>
      </c>
      <c r="AN342" s="14">
        <v>0.52828497391017404</v>
      </c>
      <c r="AO342" s="14">
        <v>0.53905597741866096</v>
      </c>
      <c r="AP342" s="14">
        <v>0.429863102612003</v>
      </c>
      <c r="AQ342" s="14">
        <v>0.484509606858394</v>
      </c>
      <c r="AR342" s="14">
        <v>0.432031587085629</v>
      </c>
      <c r="AS342" s="14">
        <v>0.49699784391269602</v>
      </c>
      <c r="AT342" s="14">
        <v>0.41304737044095802</v>
      </c>
      <c r="AU342" s="14">
        <v>0.37078837053727498</v>
      </c>
      <c r="AV342" s="14"/>
      <c r="AW342" s="14">
        <v>0.64078205806269295</v>
      </c>
      <c r="AX342" s="14">
        <v>0.51352073587636704</v>
      </c>
      <c r="AY342" s="14">
        <v>0.54126366521458802</v>
      </c>
      <c r="AZ342" s="14">
        <v>0.42905270795550499</v>
      </c>
      <c r="BA342" s="14">
        <v>0.39949607583427199</v>
      </c>
      <c r="BB342" s="14">
        <v>0.47280480326428398</v>
      </c>
      <c r="BC342" s="14">
        <v>0.48653926403762698</v>
      </c>
      <c r="BD342" s="14">
        <v>0.33583562562618202</v>
      </c>
      <c r="BE342" s="14">
        <v>0.32896455468744101</v>
      </c>
      <c r="BF342" s="14">
        <v>0.23324454596913999</v>
      </c>
      <c r="BG342" s="14"/>
      <c r="BH342" s="14">
        <v>0.437444738501513</v>
      </c>
      <c r="BI342" s="14">
        <v>0.52718198473018596</v>
      </c>
    </row>
    <row r="343" spans="2:61" x14ac:dyDescent="0.35">
      <c r="B343" t="s">
        <v>199</v>
      </c>
      <c r="C343" s="14">
        <v>0.22943117627440501</v>
      </c>
      <c r="D343" s="14">
        <v>0.22450341626074499</v>
      </c>
      <c r="E343" s="14">
        <v>0.235470198870779</v>
      </c>
      <c r="F343" s="14"/>
      <c r="G343" s="14">
        <v>0.170040893734416</v>
      </c>
      <c r="H343" s="14">
        <v>0.28719792493774299</v>
      </c>
      <c r="I343" s="14">
        <v>0.282444153666225</v>
      </c>
      <c r="J343" s="14">
        <v>0.211572523775204</v>
      </c>
      <c r="K343" s="14">
        <v>0.26866535235873401</v>
      </c>
      <c r="L343" s="14">
        <v>0.152401108135168</v>
      </c>
      <c r="M343" s="14"/>
      <c r="N343" s="14">
        <v>0.22374284685569701</v>
      </c>
      <c r="O343" s="14">
        <v>0.232637486179671</v>
      </c>
      <c r="P343" s="14"/>
      <c r="Q343" s="14">
        <v>0.19895178519436299</v>
      </c>
      <c r="R343" s="14">
        <v>0.22553903985061399</v>
      </c>
      <c r="S343" s="14">
        <v>0.30475339368287402</v>
      </c>
      <c r="T343" s="14"/>
      <c r="U343" s="14">
        <v>0.22440685253043799</v>
      </c>
      <c r="V343" s="14">
        <v>0.25101731926748899</v>
      </c>
      <c r="W343" s="14"/>
      <c r="X343" s="14">
        <v>5.1138735035782902E-2</v>
      </c>
      <c r="Y343" s="14">
        <v>0.13931475693581699</v>
      </c>
      <c r="Z343" s="14">
        <v>0.43119799348334198</v>
      </c>
      <c r="AA343" s="14"/>
      <c r="AB343" s="14">
        <v>8.8638950055610496E-2</v>
      </c>
      <c r="AC343" s="14">
        <v>0.19371794439440401</v>
      </c>
      <c r="AD343" s="14">
        <v>0.56675107718934803</v>
      </c>
      <c r="AE343" s="14"/>
      <c r="AF343" s="14">
        <v>8.1030376634945694E-2</v>
      </c>
      <c r="AG343" s="14">
        <v>0.16934247718355</v>
      </c>
      <c r="AH343" s="14">
        <v>0.40146774786004902</v>
      </c>
      <c r="AI343" s="14"/>
      <c r="AJ343" s="14">
        <v>0.25019642924496199</v>
      </c>
      <c r="AK343" s="14">
        <v>0.204702990305759</v>
      </c>
      <c r="AL343" s="14"/>
      <c r="AM343" s="14">
        <v>0.142057506089658</v>
      </c>
      <c r="AN343" s="14">
        <v>8.6212597963112106E-2</v>
      </c>
      <c r="AO343" s="14">
        <v>0.208408807387089</v>
      </c>
      <c r="AP343" s="14">
        <v>0.412700590146094</v>
      </c>
      <c r="AQ343" s="14">
        <v>0.13057247371037101</v>
      </c>
      <c r="AR343" s="14">
        <v>0.27780260213550001</v>
      </c>
      <c r="AS343" s="14">
        <v>4.6723761347070798E-2</v>
      </c>
      <c r="AT343" s="14">
        <v>0.28460865956905002</v>
      </c>
      <c r="AU343" s="14">
        <v>0.34981236261846699</v>
      </c>
      <c r="AV343" s="14"/>
      <c r="AW343" s="14">
        <v>0.122730393724996</v>
      </c>
      <c r="AX343" s="14">
        <v>8.5882716470459697E-2</v>
      </c>
      <c r="AY343" s="14">
        <v>0.15534882639622</v>
      </c>
      <c r="AZ343" s="14">
        <v>0.39831015574724798</v>
      </c>
      <c r="BA343" s="14">
        <v>0.155879597644736</v>
      </c>
      <c r="BB343" s="14">
        <v>0.24514353893881</v>
      </c>
      <c r="BC343" s="14">
        <v>0.16662130312456899</v>
      </c>
      <c r="BD343" s="14">
        <v>0.43203263572687201</v>
      </c>
      <c r="BE343" s="14">
        <v>0.29781374058364202</v>
      </c>
      <c r="BF343" s="14">
        <v>0.49304613908984601</v>
      </c>
      <c r="BG343" s="14"/>
      <c r="BH343" s="14">
        <v>0.26951183088882302</v>
      </c>
      <c r="BI343" s="14">
        <v>0.17063924596132601</v>
      </c>
    </row>
    <row r="344" spans="2:61" x14ac:dyDescent="0.35">
      <c r="B344" t="s">
        <v>77</v>
      </c>
      <c r="C344" s="14">
        <v>9.5087713542970104E-2</v>
      </c>
      <c r="D344" s="14">
        <v>8.6040704091201806E-2</v>
      </c>
      <c r="E344" s="14">
        <v>0.10426901630150499</v>
      </c>
      <c r="F344" s="14"/>
      <c r="G344" s="14">
        <v>0.13751131438297001</v>
      </c>
      <c r="H344" s="14">
        <v>0.140636553576996</v>
      </c>
      <c r="I344" s="14">
        <v>9.89496174167111E-2</v>
      </c>
      <c r="J344" s="14">
        <v>0.105097508212397</v>
      </c>
      <c r="K344" s="14">
        <v>7.0619245939028893E-2</v>
      </c>
      <c r="L344" s="14">
        <v>4.01104899078406E-2</v>
      </c>
      <c r="M344" s="14"/>
      <c r="N344" s="14">
        <v>7.5008476711200103E-2</v>
      </c>
      <c r="O344" s="14">
        <v>0.10640566846522601</v>
      </c>
      <c r="P344" s="14"/>
      <c r="Q344" s="14">
        <v>6.6413656755899206E-2</v>
      </c>
      <c r="R344" s="14">
        <v>0.11292008698594</v>
      </c>
      <c r="S344" s="14">
        <v>3.9989771806897098E-2</v>
      </c>
      <c r="T344" s="14"/>
      <c r="U344" s="14">
        <v>7.5310821982831899E-2</v>
      </c>
      <c r="V344" s="14">
        <v>0.180055727335556</v>
      </c>
      <c r="W344" s="14"/>
      <c r="X344" s="14">
        <v>2.2431035532797201E-2</v>
      </c>
      <c r="Y344" s="14">
        <v>5.1955643232309501E-2</v>
      </c>
      <c r="Z344" s="14">
        <v>0.115307822693187</v>
      </c>
      <c r="AA344" s="14"/>
      <c r="AB344" s="14">
        <v>5.9072492947751E-2</v>
      </c>
      <c r="AC344" s="14">
        <v>7.6485781477324502E-2</v>
      </c>
      <c r="AD344" s="14">
        <v>6.5574401440744598E-2</v>
      </c>
      <c r="AE344" s="14"/>
      <c r="AF344" s="14">
        <v>6.0320839397696398E-2</v>
      </c>
      <c r="AG344" s="14">
        <v>6.0582996163207697E-2</v>
      </c>
      <c r="AH344" s="14">
        <v>9.4897363993769801E-2</v>
      </c>
      <c r="AI344" s="14"/>
      <c r="AJ344" s="14">
        <v>4.9861725556589499E-2</v>
      </c>
      <c r="AK344" s="14">
        <v>0.12023455778778699</v>
      </c>
      <c r="AL344" s="14"/>
      <c r="AM344" s="14">
        <v>5.5264377368527698E-2</v>
      </c>
      <c r="AN344" s="14">
        <v>4.7568525341095402E-2</v>
      </c>
      <c r="AO344" s="14">
        <v>7.0710005474388701E-2</v>
      </c>
      <c r="AP344" s="14">
        <v>5.3450435930255898E-2</v>
      </c>
      <c r="AQ344" s="14">
        <v>1.53560055169931E-2</v>
      </c>
      <c r="AR344" s="14">
        <v>0.109117608854468</v>
      </c>
      <c r="AS344" s="14">
        <v>7.0972767727243494E-2</v>
      </c>
      <c r="AT344" s="14">
        <v>0.116191712410531</v>
      </c>
      <c r="AU344" s="14">
        <v>0.19663379844876999</v>
      </c>
      <c r="AV344" s="14"/>
      <c r="AW344" s="14">
        <v>4.47687731100853E-2</v>
      </c>
      <c r="AX344" s="14">
        <v>2.3836551708417201E-2</v>
      </c>
      <c r="AY344" s="14">
        <v>8.6834521144627294E-2</v>
      </c>
      <c r="AZ344" s="14">
        <v>6.5111155969039894E-2</v>
      </c>
      <c r="BA344" s="14">
        <v>5.9274928029513799E-2</v>
      </c>
      <c r="BB344" s="14">
        <v>0.105858582449119</v>
      </c>
      <c r="BC344" s="14">
        <v>1.8660625182714601E-2</v>
      </c>
      <c r="BD344" s="14">
        <v>0.12989806913980501</v>
      </c>
      <c r="BE344" s="14">
        <v>0.23971507955114399</v>
      </c>
      <c r="BF344" s="14">
        <v>0.241380688712799</v>
      </c>
      <c r="BG344" s="14"/>
      <c r="BH344" s="14">
        <v>0.113567884384319</v>
      </c>
      <c r="BI344" s="14">
        <v>5.6550338962656502E-2</v>
      </c>
    </row>
    <row r="345" spans="2:61" x14ac:dyDescent="0.35">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row>
    <row r="346" spans="2:61" x14ac:dyDescent="0.35">
      <c r="B346" s="6" t="s">
        <v>206</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row>
    <row r="347" spans="2:61" x14ac:dyDescent="0.35">
      <c r="B347" s="21" t="s">
        <v>81</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row>
    <row r="348" spans="2:61" x14ac:dyDescent="0.35">
      <c r="B348" t="s">
        <v>197</v>
      </c>
      <c r="C348" s="14">
        <v>0.299351544081504</v>
      </c>
      <c r="D348" s="14">
        <v>0.36437391050065698</v>
      </c>
      <c r="E348" s="14">
        <v>0.23910723397015099</v>
      </c>
      <c r="F348" s="14"/>
      <c r="G348" s="14">
        <v>0.41354531789777998</v>
      </c>
      <c r="H348" s="14">
        <v>0.237122249500796</v>
      </c>
      <c r="I348" s="14">
        <v>0.19507138877376101</v>
      </c>
      <c r="J348" s="14">
        <v>0.26890362715377802</v>
      </c>
      <c r="K348" s="14">
        <v>0.39876922227915501</v>
      </c>
      <c r="L348" s="14">
        <v>0.34075208425152398</v>
      </c>
      <c r="M348" s="14"/>
      <c r="N348" s="14">
        <v>0.29501977310758598</v>
      </c>
      <c r="O348" s="14">
        <v>0.30179321001866599</v>
      </c>
      <c r="P348" s="14"/>
      <c r="Q348" s="14">
        <v>0.37588920844797402</v>
      </c>
      <c r="R348" s="14">
        <v>0.30700111162580501</v>
      </c>
      <c r="S348" s="14">
        <v>0.177274743795547</v>
      </c>
      <c r="T348" s="14"/>
      <c r="U348" s="14">
        <v>0.31681733893417302</v>
      </c>
      <c r="V348" s="14">
        <v>0.224312759880896</v>
      </c>
      <c r="W348" s="14"/>
      <c r="X348" s="14">
        <v>0.50003944819484603</v>
      </c>
      <c r="Y348" s="14">
        <v>0.34963314420265401</v>
      </c>
      <c r="Z348" s="14">
        <v>0.17082464839463499</v>
      </c>
      <c r="AA348" s="14"/>
      <c r="AB348" s="14">
        <v>1</v>
      </c>
      <c r="AC348" s="14">
        <v>0</v>
      </c>
      <c r="AD348" s="14">
        <v>0</v>
      </c>
      <c r="AE348" s="14"/>
      <c r="AF348" s="14">
        <v>0.49586709438684401</v>
      </c>
      <c r="AG348" s="14">
        <v>0.33171663808590302</v>
      </c>
      <c r="AH348" s="14">
        <v>0.192619896212636</v>
      </c>
      <c r="AI348" s="14"/>
      <c r="AJ348" s="14">
        <v>0.314013016372724</v>
      </c>
      <c r="AK348" s="14">
        <v>0.296226638632128</v>
      </c>
      <c r="AL348" s="14"/>
      <c r="AM348" s="14">
        <v>0.35854465590736401</v>
      </c>
      <c r="AN348" s="14">
        <v>0.312707631464063</v>
      </c>
      <c r="AO348" s="14">
        <v>0.26716639563639</v>
      </c>
      <c r="AP348" s="14">
        <v>0.239827052857573</v>
      </c>
      <c r="AQ348" s="14">
        <v>0.50585412614186698</v>
      </c>
      <c r="AR348" s="14">
        <v>0.28308399911795701</v>
      </c>
      <c r="AS348" s="14">
        <v>0.45954001599092098</v>
      </c>
      <c r="AT348" s="14">
        <v>0.28456358263069398</v>
      </c>
      <c r="AU348" s="14">
        <v>0.23699244082406001</v>
      </c>
      <c r="AV348" s="14"/>
      <c r="AW348" s="14">
        <v>0.35913230849108402</v>
      </c>
      <c r="AX348" s="14">
        <v>0.33953180548473</v>
      </c>
      <c r="AY348" s="14">
        <v>0.29484007605559898</v>
      </c>
      <c r="AZ348" s="14">
        <v>0.26734670981915098</v>
      </c>
      <c r="BA348" s="14">
        <v>0.45794964596391502</v>
      </c>
      <c r="BB348" s="14">
        <v>0.29463650803270103</v>
      </c>
      <c r="BC348" s="14">
        <v>0.46593422040251498</v>
      </c>
      <c r="BD348" s="14">
        <v>0.21333368388544899</v>
      </c>
      <c r="BE348" s="14">
        <v>0.27855783524293698</v>
      </c>
      <c r="BF348" s="14">
        <v>7.6927403044550494E-2</v>
      </c>
      <c r="BG348" s="14"/>
      <c r="BH348" s="14">
        <v>0.26143471134618801</v>
      </c>
      <c r="BI348" s="14">
        <v>0.36509058925837301</v>
      </c>
    </row>
    <row r="349" spans="2:61" x14ac:dyDescent="0.35">
      <c r="B349" t="s">
        <v>198</v>
      </c>
      <c r="C349" s="14">
        <v>0.47315682585034902</v>
      </c>
      <c r="D349" s="14">
        <v>0.420681018238525</v>
      </c>
      <c r="E349" s="14">
        <v>0.52243159023214303</v>
      </c>
      <c r="F349" s="14"/>
      <c r="G349" s="14">
        <v>0.41124293157755998</v>
      </c>
      <c r="H349" s="14">
        <v>0.47328481855832899</v>
      </c>
      <c r="I349" s="14">
        <v>0.53774671916168304</v>
      </c>
      <c r="J349" s="14">
        <v>0.52117744044893499</v>
      </c>
      <c r="K349" s="14">
        <v>0.34573388122924897</v>
      </c>
      <c r="L349" s="14">
        <v>0.495183780381311</v>
      </c>
      <c r="M349" s="14"/>
      <c r="N349" s="14">
        <v>0.50891106904267802</v>
      </c>
      <c r="O349" s="14">
        <v>0.45300342479628802</v>
      </c>
      <c r="P349" s="14"/>
      <c r="Q349" s="14">
        <v>0.47408437696735101</v>
      </c>
      <c r="R349" s="14">
        <v>0.46019869757024101</v>
      </c>
      <c r="S349" s="14">
        <v>0.50262737608339603</v>
      </c>
      <c r="T349" s="14"/>
      <c r="U349" s="14">
        <v>0.48145438083201603</v>
      </c>
      <c r="V349" s="14">
        <v>0.43750780770292502</v>
      </c>
      <c r="W349" s="14"/>
      <c r="X349" s="14">
        <v>0.42354277310005201</v>
      </c>
      <c r="Y349" s="14">
        <v>0.50004183664944901</v>
      </c>
      <c r="Z349" s="14">
        <v>0.48121270732000998</v>
      </c>
      <c r="AA349" s="14"/>
      <c r="AB349" s="14">
        <v>0</v>
      </c>
      <c r="AC349" s="14">
        <v>1</v>
      </c>
      <c r="AD349" s="14">
        <v>0</v>
      </c>
      <c r="AE349" s="14"/>
      <c r="AF349" s="14">
        <v>0.399477954335064</v>
      </c>
      <c r="AG349" s="14">
        <v>0.51213343388912502</v>
      </c>
      <c r="AH349" s="14">
        <v>0.44954640617183</v>
      </c>
      <c r="AI349" s="14"/>
      <c r="AJ349" s="14">
        <v>0.47709121367001001</v>
      </c>
      <c r="AK349" s="14">
        <v>0.47288728937460001</v>
      </c>
      <c r="AL349" s="14"/>
      <c r="AM349" s="14">
        <v>0.49466394355619903</v>
      </c>
      <c r="AN349" s="14">
        <v>0.52553996745044496</v>
      </c>
      <c r="AO349" s="14">
        <v>0.53480178993043503</v>
      </c>
      <c r="AP349" s="14">
        <v>0.49520741986988998</v>
      </c>
      <c r="AQ349" s="14">
        <v>0.48087395438072</v>
      </c>
      <c r="AR349" s="14">
        <v>0.47971504326699599</v>
      </c>
      <c r="AS349" s="14">
        <v>0.38285624761548398</v>
      </c>
      <c r="AT349" s="14">
        <v>0.41986385965446799</v>
      </c>
      <c r="AU349" s="14">
        <v>0.394724874778699</v>
      </c>
      <c r="AV349" s="14"/>
      <c r="AW349" s="14">
        <v>0.50791220394160597</v>
      </c>
      <c r="AX349" s="14">
        <v>0.51835641288989598</v>
      </c>
      <c r="AY349" s="14">
        <v>0.52896933232886501</v>
      </c>
      <c r="AZ349" s="14">
        <v>0.47027984475586199</v>
      </c>
      <c r="BA349" s="14">
        <v>0.484215643312363</v>
      </c>
      <c r="BB349" s="14">
        <v>0.48359469977200698</v>
      </c>
      <c r="BC349" s="14">
        <v>0.38179258956034601</v>
      </c>
      <c r="BD349" s="14">
        <v>0.39257468350358599</v>
      </c>
      <c r="BE349" s="14">
        <v>0.203227453576168</v>
      </c>
      <c r="BF349" s="14">
        <v>0.38026576723006</v>
      </c>
      <c r="BG349" s="14"/>
      <c r="BH349" s="14">
        <v>0.50062816157107204</v>
      </c>
      <c r="BI349" s="14">
        <v>0.44623589682430298</v>
      </c>
    </row>
    <row r="350" spans="2:61" x14ac:dyDescent="0.35">
      <c r="B350" t="s">
        <v>199</v>
      </c>
      <c r="C350" s="14">
        <v>0.17696551464552501</v>
      </c>
      <c r="D350" s="14">
        <v>0.17828307044777</v>
      </c>
      <c r="E350" s="14">
        <v>0.17442144360721901</v>
      </c>
      <c r="F350" s="14"/>
      <c r="G350" s="14">
        <v>0.124328689464783</v>
      </c>
      <c r="H350" s="14">
        <v>0.23859313359392201</v>
      </c>
      <c r="I350" s="14">
        <v>0.21303329623832201</v>
      </c>
      <c r="J350" s="14">
        <v>0.15930008011062399</v>
      </c>
      <c r="K350" s="14">
        <v>0.183034522754045</v>
      </c>
      <c r="L350" s="14">
        <v>0.13390894463861999</v>
      </c>
      <c r="M350" s="14"/>
      <c r="N350" s="14">
        <v>0.15741991530552901</v>
      </c>
      <c r="O350" s="14">
        <v>0.18798267700642299</v>
      </c>
      <c r="P350" s="14"/>
      <c r="Q350" s="14">
        <v>0.108077422446369</v>
      </c>
      <c r="R350" s="14">
        <v>0.18414454099153299</v>
      </c>
      <c r="S350" s="14">
        <v>0.29654526229790901</v>
      </c>
      <c r="T350" s="14"/>
      <c r="U350" s="14">
        <v>0.16216551850365199</v>
      </c>
      <c r="V350" s="14">
        <v>0.240551153090722</v>
      </c>
      <c r="W350" s="14"/>
      <c r="X350" s="14">
        <v>6.4631521866565594E-2</v>
      </c>
      <c r="Y350" s="14">
        <v>0.116447273653435</v>
      </c>
      <c r="Z350" s="14">
        <v>0.31027354092781001</v>
      </c>
      <c r="AA350" s="14"/>
      <c r="AB350" s="14">
        <v>0</v>
      </c>
      <c r="AC350" s="14">
        <v>0</v>
      </c>
      <c r="AD350" s="14">
        <v>1</v>
      </c>
      <c r="AE350" s="14"/>
      <c r="AF350" s="14">
        <v>6.3015543387859099E-2</v>
      </c>
      <c r="AG350" s="14">
        <v>0.13192704854943799</v>
      </c>
      <c r="AH350" s="14">
        <v>0.30691997294773798</v>
      </c>
      <c r="AI350" s="14"/>
      <c r="AJ350" s="14">
        <v>0.188276986778317</v>
      </c>
      <c r="AK350" s="14">
        <v>0.163641212083978</v>
      </c>
      <c r="AL350" s="14"/>
      <c r="AM350" s="14">
        <v>0.104683506368663</v>
      </c>
      <c r="AN350" s="14">
        <v>0.150356209744342</v>
      </c>
      <c r="AO350" s="14">
        <v>0.179082064041339</v>
      </c>
      <c r="AP350" s="14">
        <v>0.240679594036765</v>
      </c>
      <c r="AQ350" s="14">
        <v>1.32719194774136E-2</v>
      </c>
      <c r="AR350" s="14">
        <v>0.175649896705277</v>
      </c>
      <c r="AS350" s="14">
        <v>6.0224789573698402E-2</v>
      </c>
      <c r="AT350" s="14">
        <v>0.21790884912782199</v>
      </c>
      <c r="AU350" s="14">
        <v>0.28661085694960498</v>
      </c>
      <c r="AV350" s="14"/>
      <c r="AW350" s="14">
        <v>0.115459621524708</v>
      </c>
      <c r="AX350" s="14">
        <v>0.12882599834734801</v>
      </c>
      <c r="AY350" s="14">
        <v>0.15766807264667199</v>
      </c>
      <c r="AZ350" s="14">
        <v>0.22723343398646201</v>
      </c>
      <c r="BA350" s="14">
        <v>3.10353118523733E-2</v>
      </c>
      <c r="BB350" s="14">
        <v>0.18931305445439101</v>
      </c>
      <c r="BC350" s="14">
        <v>7.8398359863034603E-2</v>
      </c>
      <c r="BD350" s="14">
        <v>0.36823636714268099</v>
      </c>
      <c r="BE350" s="14">
        <v>0.32695459600673998</v>
      </c>
      <c r="BF350" s="14">
        <v>0.42411538836547502</v>
      </c>
      <c r="BG350" s="14"/>
      <c r="BH350" s="14">
        <v>0.18863921686899801</v>
      </c>
      <c r="BI350" s="14">
        <v>0.15391406884845099</v>
      </c>
    </row>
    <row r="351" spans="2:61" x14ac:dyDescent="0.35">
      <c r="B351" t="s">
        <v>77</v>
      </c>
      <c r="C351" s="14">
        <v>5.0526115422621601E-2</v>
      </c>
      <c r="D351" s="14">
        <v>3.6662000813047803E-2</v>
      </c>
      <c r="E351" s="14">
        <v>6.4039732190486406E-2</v>
      </c>
      <c r="F351" s="14"/>
      <c r="G351" s="14">
        <v>5.0883061059875903E-2</v>
      </c>
      <c r="H351" s="14">
        <v>5.0999798346953097E-2</v>
      </c>
      <c r="I351" s="14">
        <v>5.41485958262337E-2</v>
      </c>
      <c r="J351" s="14">
        <v>5.0618852286663803E-2</v>
      </c>
      <c r="K351" s="14">
        <v>7.2462373737551197E-2</v>
      </c>
      <c r="L351" s="14">
        <v>3.01551907285449E-2</v>
      </c>
      <c r="M351" s="14"/>
      <c r="N351" s="14">
        <v>3.8649242544206597E-2</v>
      </c>
      <c r="O351" s="14">
        <v>5.7220688178622602E-2</v>
      </c>
      <c r="P351" s="14"/>
      <c r="Q351" s="14">
        <v>4.1948992138305601E-2</v>
      </c>
      <c r="R351" s="14">
        <v>4.8655649812421799E-2</v>
      </c>
      <c r="S351" s="14">
        <v>2.35526178231481E-2</v>
      </c>
      <c r="T351" s="14"/>
      <c r="U351" s="14">
        <v>3.9562761730158297E-2</v>
      </c>
      <c r="V351" s="14">
        <v>9.7628279325456299E-2</v>
      </c>
      <c r="W351" s="14"/>
      <c r="X351" s="14">
        <v>1.17862568385372E-2</v>
      </c>
      <c r="Y351" s="14">
        <v>3.3877745494462798E-2</v>
      </c>
      <c r="Z351" s="14">
        <v>3.7689103357544801E-2</v>
      </c>
      <c r="AA351" s="14"/>
      <c r="AB351" s="14">
        <v>0</v>
      </c>
      <c r="AC351" s="14">
        <v>0</v>
      </c>
      <c r="AD351" s="14">
        <v>0</v>
      </c>
      <c r="AE351" s="14"/>
      <c r="AF351" s="14">
        <v>4.1639407890233598E-2</v>
      </c>
      <c r="AG351" s="14">
        <v>2.4222879475534899E-2</v>
      </c>
      <c r="AH351" s="14">
        <v>5.0913724667796298E-2</v>
      </c>
      <c r="AI351" s="14"/>
      <c r="AJ351" s="14">
        <v>2.06187831789485E-2</v>
      </c>
      <c r="AK351" s="14">
        <v>6.7244859909294394E-2</v>
      </c>
      <c r="AL351" s="14"/>
      <c r="AM351" s="14">
        <v>4.2107894167773503E-2</v>
      </c>
      <c r="AN351" s="14">
        <v>1.13961913411497E-2</v>
      </c>
      <c r="AO351" s="14">
        <v>1.8949750391836301E-2</v>
      </c>
      <c r="AP351" s="14">
        <v>2.4285933235771499E-2</v>
      </c>
      <c r="AQ351" s="14">
        <v>0</v>
      </c>
      <c r="AR351" s="14">
        <v>6.155106090977E-2</v>
      </c>
      <c r="AS351" s="14">
        <v>9.7378946819896395E-2</v>
      </c>
      <c r="AT351" s="14">
        <v>7.7663708587015406E-2</v>
      </c>
      <c r="AU351" s="14">
        <v>8.16718274476365E-2</v>
      </c>
      <c r="AV351" s="14"/>
      <c r="AW351" s="14">
        <v>1.7495866042601799E-2</v>
      </c>
      <c r="AX351" s="14">
        <v>1.32857832780273E-2</v>
      </c>
      <c r="AY351" s="14">
        <v>1.8522518968863599E-2</v>
      </c>
      <c r="AZ351" s="14">
        <v>3.5140011438525798E-2</v>
      </c>
      <c r="BA351" s="14">
        <v>2.6799398871348599E-2</v>
      </c>
      <c r="BB351" s="14">
        <v>3.2455737740901699E-2</v>
      </c>
      <c r="BC351" s="14">
        <v>7.3874830174103998E-2</v>
      </c>
      <c r="BD351" s="14">
        <v>2.58552654682844E-2</v>
      </c>
      <c r="BE351" s="14">
        <v>0.191260115174155</v>
      </c>
      <c r="BF351" s="14">
        <v>0.118691441359914</v>
      </c>
      <c r="BG351" s="14"/>
      <c r="BH351" s="14">
        <v>4.92979102137419E-2</v>
      </c>
      <c r="BI351" s="14">
        <v>3.4759445068871499E-2</v>
      </c>
    </row>
    <row r="352" spans="2:61" x14ac:dyDescent="0.35">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row>
    <row r="353" spans="2:61" x14ac:dyDescent="0.35">
      <c r="B353" s="6" t="s">
        <v>207</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row>
    <row r="354" spans="2:61" x14ac:dyDescent="0.35">
      <c r="B354" s="21" t="s">
        <v>81</v>
      </c>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row>
    <row r="355" spans="2:61" x14ac:dyDescent="0.35">
      <c r="B355" t="s">
        <v>197</v>
      </c>
      <c r="C355" s="14">
        <v>0.124339817631223</v>
      </c>
      <c r="D355" s="14">
        <v>0.12834465075840501</v>
      </c>
      <c r="E355" s="14">
        <v>0.121248163338863</v>
      </c>
      <c r="F355" s="14"/>
      <c r="G355" s="14">
        <v>0.102297868041581</v>
      </c>
      <c r="H355" s="14">
        <v>9.9652494247886705E-2</v>
      </c>
      <c r="I355" s="14">
        <v>8.1580891487906801E-2</v>
      </c>
      <c r="J355" s="14">
        <v>0.106494047924259</v>
      </c>
      <c r="K355" s="14">
        <v>9.6006181369608007E-2</v>
      </c>
      <c r="L355" s="14">
        <v>0.23531628104920299</v>
      </c>
      <c r="M355" s="14"/>
      <c r="N355" s="14">
        <v>0.12986997796885599</v>
      </c>
      <c r="O355" s="14">
        <v>0.121222662037184</v>
      </c>
      <c r="P355" s="14"/>
      <c r="Q355" s="14">
        <v>0.12240039570012901</v>
      </c>
      <c r="R355" s="14">
        <v>0.106632120977445</v>
      </c>
      <c r="S355" s="14">
        <v>0.20147335089148399</v>
      </c>
      <c r="T355" s="14"/>
      <c r="U355" s="14">
        <v>0.136700211728218</v>
      </c>
      <c r="V355" s="14">
        <v>7.1235509862648497E-2</v>
      </c>
      <c r="W355" s="14"/>
      <c r="X355" s="14">
        <v>0.56185641519577201</v>
      </c>
      <c r="Y355" s="14">
        <v>7.0461556381867699E-2</v>
      </c>
      <c r="Z355" s="14">
        <v>2.2465785620296601E-2</v>
      </c>
      <c r="AA355" s="14"/>
      <c r="AB355" s="14">
        <v>0.197275560706512</v>
      </c>
      <c r="AC355" s="14">
        <v>0.117091912972039</v>
      </c>
      <c r="AD355" s="14">
        <v>4.9407324115429301E-2</v>
      </c>
      <c r="AE355" s="14"/>
      <c r="AF355" s="14">
        <v>0.32310113559381998</v>
      </c>
      <c r="AG355" s="14">
        <v>0.148122330919639</v>
      </c>
      <c r="AH355" s="14">
        <v>3.1886739021313601E-2</v>
      </c>
      <c r="AI355" s="14"/>
      <c r="AJ355" s="14">
        <v>0.118358187135571</v>
      </c>
      <c r="AK355" s="14">
        <v>0.13198069520290701</v>
      </c>
      <c r="AL355" s="14"/>
      <c r="AM355" s="14">
        <v>0.116441415559678</v>
      </c>
      <c r="AN355" s="14">
        <v>0.279734079699615</v>
      </c>
      <c r="AO355" s="14">
        <v>5.3291775792968503E-2</v>
      </c>
      <c r="AP355" s="14">
        <v>0.10267304107710699</v>
      </c>
      <c r="AQ355" s="14">
        <v>0.15100604291384501</v>
      </c>
      <c r="AR355" s="14">
        <v>5.8685799375181501E-2</v>
      </c>
      <c r="AS355" s="14">
        <v>0.211916465661003</v>
      </c>
      <c r="AT355" s="14">
        <v>0.15469236778413201</v>
      </c>
      <c r="AU355" s="14">
        <v>7.1657539186821995E-2</v>
      </c>
      <c r="AV355" s="14"/>
      <c r="AW355" s="14">
        <v>0.18073694070872101</v>
      </c>
      <c r="AX355" s="14">
        <v>0.30783977562129999</v>
      </c>
      <c r="AY355" s="14">
        <v>7.1998212776171994E-2</v>
      </c>
      <c r="AZ355" s="14">
        <v>6.10523889585372E-2</v>
      </c>
      <c r="BA355" s="14">
        <v>0.136917670880352</v>
      </c>
      <c r="BB355" s="14">
        <v>6.2690980444970706E-2</v>
      </c>
      <c r="BC355" s="14">
        <v>0.14935176170568701</v>
      </c>
      <c r="BD355" s="14">
        <v>3.3772666261068403E-2</v>
      </c>
      <c r="BE355" s="14">
        <v>8.5275521404634999E-2</v>
      </c>
      <c r="BF355" s="14">
        <v>4.9136399040800402E-2</v>
      </c>
      <c r="BG355" s="14"/>
      <c r="BH355" s="14">
        <v>0.115095756075175</v>
      </c>
      <c r="BI355" s="14">
        <v>0.143003646740479</v>
      </c>
    </row>
    <row r="356" spans="2:61" x14ac:dyDescent="0.35">
      <c r="B356" t="s">
        <v>198</v>
      </c>
      <c r="C356" s="14">
        <v>0.50590318282545998</v>
      </c>
      <c r="D356" s="14">
        <v>0.51840847910825105</v>
      </c>
      <c r="E356" s="14">
        <v>0.49341494268805502</v>
      </c>
      <c r="F356" s="14"/>
      <c r="G356" s="14">
        <v>0.61626552791817102</v>
      </c>
      <c r="H356" s="14">
        <v>0.45850239549994998</v>
      </c>
      <c r="I356" s="14">
        <v>0.44522228608901498</v>
      </c>
      <c r="J356" s="14">
        <v>0.42729791438610298</v>
      </c>
      <c r="K356" s="14">
        <v>0.60711682484410501</v>
      </c>
      <c r="L356" s="14">
        <v>0.537227729586362</v>
      </c>
      <c r="M356" s="14"/>
      <c r="N356" s="14">
        <v>0.54527860787870297</v>
      </c>
      <c r="O356" s="14">
        <v>0.48370864975973499</v>
      </c>
      <c r="P356" s="14"/>
      <c r="Q356" s="14">
        <v>0.56735951809408902</v>
      </c>
      <c r="R356" s="14">
        <v>0.50153131866675804</v>
      </c>
      <c r="S356" s="14">
        <v>0.447109713404649</v>
      </c>
      <c r="T356" s="14"/>
      <c r="U356" s="14">
        <v>0.50961552250041697</v>
      </c>
      <c r="V356" s="14">
        <v>0.48995375377866801</v>
      </c>
      <c r="W356" s="14"/>
      <c r="X356" s="14">
        <v>0.41534850122648098</v>
      </c>
      <c r="Y356" s="14">
        <v>0.79363965088607302</v>
      </c>
      <c r="Z356" s="14">
        <v>0.212861782100253</v>
      </c>
      <c r="AA356" s="14"/>
      <c r="AB356" s="14">
        <v>0.62089453339985101</v>
      </c>
      <c r="AC356" s="14">
        <v>0.52821116997793305</v>
      </c>
      <c r="AD356" s="14">
        <v>0.29527596571710402</v>
      </c>
      <c r="AE356" s="14"/>
      <c r="AF356" s="14">
        <v>0.54398953029921404</v>
      </c>
      <c r="AG356" s="14">
        <v>0.57838486256603805</v>
      </c>
      <c r="AH356" s="14">
        <v>0.38287657260982699</v>
      </c>
      <c r="AI356" s="14"/>
      <c r="AJ356" s="14">
        <v>0.54830095423264602</v>
      </c>
      <c r="AK356" s="14">
        <v>0.48857642133766699</v>
      </c>
      <c r="AL356" s="14"/>
      <c r="AM356" s="14">
        <v>0.68653182321475203</v>
      </c>
      <c r="AN356" s="14">
        <v>0.55063039439165595</v>
      </c>
      <c r="AO356" s="14">
        <v>0.70462433617060805</v>
      </c>
      <c r="AP356" s="14">
        <v>0.40103252467021999</v>
      </c>
      <c r="AQ356" s="14">
        <v>0.67608113294545003</v>
      </c>
      <c r="AR356" s="14">
        <v>0.38390318073303797</v>
      </c>
      <c r="AS356" s="14">
        <v>0.60376021964688598</v>
      </c>
      <c r="AT356" s="14">
        <v>0.239149322752644</v>
      </c>
      <c r="AU356" s="14">
        <v>0.52785241386853299</v>
      </c>
      <c r="AV356" s="14"/>
      <c r="AW356" s="14">
        <v>0.66753997387973696</v>
      </c>
      <c r="AX356" s="14">
        <v>0.59396283233534097</v>
      </c>
      <c r="AY356" s="14">
        <v>0.771797119794706</v>
      </c>
      <c r="AZ356" s="14">
        <v>0.44588690641983297</v>
      </c>
      <c r="BA356" s="14">
        <v>0.65283210013783999</v>
      </c>
      <c r="BB356" s="14">
        <v>0.41568247064637698</v>
      </c>
      <c r="BC356" s="14">
        <v>0.65176506786935895</v>
      </c>
      <c r="BD356" s="14">
        <v>0.242540128497195</v>
      </c>
      <c r="BE356" s="14">
        <v>0.50317856354406099</v>
      </c>
      <c r="BF356" s="14">
        <v>0.27820085543549</v>
      </c>
      <c r="BG356" s="14"/>
      <c r="BH356" s="14">
        <v>0.49391520527388699</v>
      </c>
      <c r="BI356" s="14">
        <v>0.53046476310009705</v>
      </c>
    </row>
    <row r="357" spans="2:61" x14ac:dyDescent="0.35">
      <c r="B357" t="s">
        <v>199</v>
      </c>
      <c r="C357" s="14">
        <v>0.329718138448857</v>
      </c>
      <c r="D357" s="14">
        <v>0.31647626005191998</v>
      </c>
      <c r="E357" s="14">
        <v>0.34194802625554499</v>
      </c>
      <c r="F357" s="14"/>
      <c r="G357" s="14">
        <v>0.22112514069665201</v>
      </c>
      <c r="H357" s="14">
        <v>0.40694285414777998</v>
      </c>
      <c r="I357" s="14">
        <v>0.40859141949023198</v>
      </c>
      <c r="J357" s="14">
        <v>0.43281286183752199</v>
      </c>
      <c r="K357" s="14">
        <v>0.283378314026073</v>
      </c>
      <c r="L357" s="14">
        <v>0.19328805662346901</v>
      </c>
      <c r="M357" s="14"/>
      <c r="N357" s="14">
        <v>0.29509646043397703</v>
      </c>
      <c r="O357" s="14">
        <v>0.34923315260941901</v>
      </c>
      <c r="P357" s="14"/>
      <c r="Q357" s="14">
        <v>0.28246121164332499</v>
      </c>
      <c r="R357" s="14">
        <v>0.357610373223749</v>
      </c>
      <c r="S357" s="14">
        <v>0.33855334899287798</v>
      </c>
      <c r="T357" s="14"/>
      <c r="U357" s="14">
        <v>0.32349768487532599</v>
      </c>
      <c r="V357" s="14">
        <v>0.35644324757051699</v>
      </c>
      <c r="W357" s="14"/>
      <c r="X357" s="14">
        <v>2.2795083577747E-2</v>
      </c>
      <c r="Y357" s="14">
        <v>0.114620644903628</v>
      </c>
      <c r="Z357" s="14">
        <v>0.75322399546905205</v>
      </c>
      <c r="AA357" s="14"/>
      <c r="AB357" s="14">
        <v>0.160537868935132</v>
      </c>
      <c r="AC357" s="14">
        <v>0.32796587246813103</v>
      </c>
      <c r="AD357" s="14">
        <v>0.63832196021266496</v>
      </c>
      <c r="AE357" s="14"/>
      <c r="AF357" s="14">
        <v>0.106929392796593</v>
      </c>
      <c r="AG357" s="14">
        <v>0.24703317576082201</v>
      </c>
      <c r="AH357" s="14">
        <v>0.57265439327617396</v>
      </c>
      <c r="AI357" s="14"/>
      <c r="AJ357" s="14">
        <v>0.31812820513532802</v>
      </c>
      <c r="AK357" s="14">
        <v>0.332516531132307</v>
      </c>
      <c r="AL357" s="14"/>
      <c r="AM357" s="14">
        <v>0.168506491472767</v>
      </c>
      <c r="AN357" s="14">
        <v>0.14616222529860601</v>
      </c>
      <c r="AO357" s="14">
        <v>0.18980380617569201</v>
      </c>
      <c r="AP357" s="14">
        <v>0.43272326563048102</v>
      </c>
      <c r="AQ357" s="14">
        <v>0.172912824140705</v>
      </c>
      <c r="AR357" s="14">
        <v>0.52830147553373896</v>
      </c>
      <c r="AS357" s="14">
        <v>0.112315363110521</v>
      </c>
      <c r="AT357" s="14">
        <v>0.58819104611005801</v>
      </c>
      <c r="AU357" s="14">
        <v>0.33036785498528698</v>
      </c>
      <c r="AV357" s="14"/>
      <c r="AW357" s="14">
        <v>0.13049054893210801</v>
      </c>
      <c r="AX357" s="14">
        <v>9.8197392043359005E-2</v>
      </c>
      <c r="AY357" s="14">
        <v>0.137682148460258</v>
      </c>
      <c r="AZ357" s="14">
        <v>0.43325593044669403</v>
      </c>
      <c r="BA357" s="14">
        <v>0.15996270455523201</v>
      </c>
      <c r="BB357" s="14">
        <v>0.49443735617443901</v>
      </c>
      <c r="BC357" s="14">
        <v>0.18008799604313799</v>
      </c>
      <c r="BD357" s="14">
        <v>0.72368720524173602</v>
      </c>
      <c r="BE357" s="14">
        <v>0.16663175095802901</v>
      </c>
      <c r="BF357" s="14">
        <v>0.63719885786549801</v>
      </c>
      <c r="BG357" s="14"/>
      <c r="BH357" s="14">
        <v>0.35296306010692902</v>
      </c>
      <c r="BI357" s="14">
        <v>0.29879337341259399</v>
      </c>
    </row>
    <row r="358" spans="2:61" x14ac:dyDescent="0.35">
      <c r="B358" t="s">
        <v>77</v>
      </c>
      <c r="C358" s="14">
        <v>4.0038861094459602E-2</v>
      </c>
      <c r="D358" s="14">
        <v>3.6770610081423502E-2</v>
      </c>
      <c r="E358" s="14">
        <v>4.3388867717537402E-2</v>
      </c>
      <c r="F358" s="14"/>
      <c r="G358" s="14">
        <v>6.0311463343596002E-2</v>
      </c>
      <c r="H358" s="14">
        <v>3.4902256104383397E-2</v>
      </c>
      <c r="I358" s="14">
        <v>6.4605402932846501E-2</v>
      </c>
      <c r="J358" s="14">
        <v>3.33951758521163E-2</v>
      </c>
      <c r="K358" s="14">
        <v>1.3498679760214001E-2</v>
      </c>
      <c r="L358" s="14">
        <v>3.4167932740966502E-2</v>
      </c>
      <c r="M358" s="14"/>
      <c r="N358" s="14">
        <v>2.9754953718464101E-2</v>
      </c>
      <c r="O358" s="14">
        <v>4.5835535593662102E-2</v>
      </c>
      <c r="P358" s="14"/>
      <c r="Q358" s="14">
        <v>2.77788745624577E-2</v>
      </c>
      <c r="R358" s="14">
        <v>3.4226187132047899E-2</v>
      </c>
      <c r="S358" s="14">
        <v>1.28635867109893E-2</v>
      </c>
      <c r="T358" s="14"/>
      <c r="U358" s="14">
        <v>3.01865808960382E-2</v>
      </c>
      <c r="V358" s="14">
        <v>8.2367488788166299E-2</v>
      </c>
      <c r="W358" s="14"/>
      <c r="X358" s="14">
        <v>0</v>
      </c>
      <c r="Y358" s="14">
        <v>2.1278147828431598E-2</v>
      </c>
      <c r="Z358" s="14">
        <v>1.1448436810398799E-2</v>
      </c>
      <c r="AA358" s="14"/>
      <c r="AB358" s="14">
        <v>2.1292036958505199E-2</v>
      </c>
      <c r="AC358" s="14">
        <v>2.6731044581897099E-2</v>
      </c>
      <c r="AD358" s="14">
        <v>1.6994749954801901E-2</v>
      </c>
      <c r="AE358" s="14"/>
      <c r="AF358" s="14">
        <v>2.59799413103728E-2</v>
      </c>
      <c r="AG358" s="14">
        <v>2.64596307535011E-2</v>
      </c>
      <c r="AH358" s="14">
        <v>1.25822950926846E-2</v>
      </c>
      <c r="AI358" s="14"/>
      <c r="AJ358" s="14">
        <v>1.52126534964548E-2</v>
      </c>
      <c r="AK358" s="14">
        <v>4.69263523271196E-2</v>
      </c>
      <c r="AL358" s="14"/>
      <c r="AM358" s="14">
        <v>2.8520269752803099E-2</v>
      </c>
      <c r="AN358" s="14">
        <v>2.3473300610122601E-2</v>
      </c>
      <c r="AO358" s="14">
        <v>5.2280081860731797E-2</v>
      </c>
      <c r="AP358" s="14">
        <v>6.3571168622192004E-2</v>
      </c>
      <c r="AQ358" s="14">
        <v>0</v>
      </c>
      <c r="AR358" s="14">
        <v>2.9109544358041799E-2</v>
      </c>
      <c r="AS358" s="14">
        <v>7.2007951581589902E-2</v>
      </c>
      <c r="AT358" s="14">
        <v>1.7967263353166001E-2</v>
      </c>
      <c r="AU358" s="14">
        <v>7.0122191959358093E-2</v>
      </c>
      <c r="AV358" s="14"/>
      <c r="AW358" s="14">
        <v>2.12325364794341E-2</v>
      </c>
      <c r="AX358" s="14">
        <v>0</v>
      </c>
      <c r="AY358" s="14">
        <v>1.8522518968863599E-2</v>
      </c>
      <c r="AZ358" s="14">
        <v>5.98047741749353E-2</v>
      </c>
      <c r="BA358" s="14">
        <v>5.0287524426575698E-2</v>
      </c>
      <c r="BB358" s="14">
        <v>2.7189192734213399E-2</v>
      </c>
      <c r="BC358" s="14">
        <v>1.8795174381816101E-2</v>
      </c>
      <c r="BD358" s="14">
        <v>0</v>
      </c>
      <c r="BE358" s="14">
        <v>0.24491416409327599</v>
      </c>
      <c r="BF358" s="14">
        <v>3.5463887658211603E-2</v>
      </c>
      <c r="BG358" s="14"/>
      <c r="BH358" s="14">
        <v>3.8025978544009298E-2</v>
      </c>
      <c r="BI358" s="14">
        <v>2.77382167468294E-2</v>
      </c>
    </row>
    <row r="359" spans="2:61" x14ac:dyDescent="0.35">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row>
    <row r="360" spans="2:61" x14ac:dyDescent="0.35">
      <c r="B360" s="6" t="s">
        <v>208</v>
      </c>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row>
    <row r="361" spans="2:61" x14ac:dyDescent="0.35">
      <c r="B361" s="21" t="s">
        <v>81</v>
      </c>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row>
    <row r="362" spans="2:61" x14ac:dyDescent="0.35">
      <c r="B362" t="s">
        <v>197</v>
      </c>
      <c r="C362" s="14">
        <v>0.21033475498088</v>
      </c>
      <c r="D362" s="14">
        <v>0.23700302156974501</v>
      </c>
      <c r="E362" s="14">
        <v>0.18613785132480201</v>
      </c>
      <c r="F362" s="14"/>
      <c r="G362" s="14">
        <v>0.198545621347054</v>
      </c>
      <c r="H362" s="14">
        <v>0.171793744000624</v>
      </c>
      <c r="I362" s="14">
        <v>0.130143429783866</v>
      </c>
      <c r="J362" s="14">
        <v>0.23922817285852799</v>
      </c>
      <c r="K362" s="14">
        <v>0.24152557670358801</v>
      </c>
      <c r="L362" s="14">
        <v>0.27705245444082799</v>
      </c>
      <c r="M362" s="14"/>
      <c r="N362" s="14">
        <v>0.25070778320861598</v>
      </c>
      <c r="O362" s="14">
        <v>0.187577908324564</v>
      </c>
      <c r="P362" s="14"/>
      <c r="Q362" s="14">
        <v>0.198841912787316</v>
      </c>
      <c r="R362" s="14">
        <v>0.240112978015947</v>
      </c>
      <c r="S362" s="14">
        <v>0.173182323320798</v>
      </c>
      <c r="T362" s="14"/>
      <c r="U362" s="14">
        <v>0.21560624163737099</v>
      </c>
      <c r="V362" s="14">
        <v>0.18768671903579001</v>
      </c>
      <c r="W362" s="14"/>
      <c r="X362" s="14">
        <v>0.57801125717844803</v>
      </c>
      <c r="Y362" s="14">
        <v>0.23207112043001199</v>
      </c>
      <c r="Z362" s="14">
        <v>5.2158306524548503E-2</v>
      </c>
      <c r="AA362" s="14"/>
      <c r="AB362" s="14">
        <v>0.39476226261814401</v>
      </c>
      <c r="AC362" s="14">
        <v>0.14430999979265699</v>
      </c>
      <c r="AD362" s="14">
        <v>0.111136806296286</v>
      </c>
      <c r="AE362" s="14"/>
      <c r="AF362" s="14">
        <v>0.43873521387006098</v>
      </c>
      <c r="AG362" s="14">
        <v>0.240070354216712</v>
      </c>
      <c r="AH362" s="14">
        <v>0.116063241759141</v>
      </c>
      <c r="AI362" s="14"/>
      <c r="AJ362" s="14">
        <v>0.20145211653151299</v>
      </c>
      <c r="AK362" s="14">
        <v>0.220472152147484</v>
      </c>
      <c r="AL362" s="14"/>
      <c r="AM362" s="14">
        <v>0.203291248589197</v>
      </c>
      <c r="AN362" s="14">
        <v>0.35401465417309902</v>
      </c>
      <c r="AO362" s="14">
        <v>0.29220176119598601</v>
      </c>
      <c r="AP362" s="14">
        <v>0.12404335058318899</v>
      </c>
      <c r="AQ362" s="14">
        <v>0.388442819737982</v>
      </c>
      <c r="AR362" s="14">
        <v>0.145354814861859</v>
      </c>
      <c r="AS362" s="14">
        <v>0.29746202565155699</v>
      </c>
      <c r="AT362" s="14">
        <v>0.13933449723178401</v>
      </c>
      <c r="AU362" s="14">
        <v>0.16116245027184301</v>
      </c>
      <c r="AV362" s="14"/>
      <c r="AW362" s="14">
        <v>0.25940267799732197</v>
      </c>
      <c r="AX362" s="14">
        <v>0.36691139666050099</v>
      </c>
      <c r="AY362" s="14">
        <v>0.31521064633592599</v>
      </c>
      <c r="AZ362" s="14">
        <v>0.13445349740697901</v>
      </c>
      <c r="BA362" s="14">
        <v>0.39080814922596602</v>
      </c>
      <c r="BB362" s="14">
        <v>0.14819397897362799</v>
      </c>
      <c r="BC362" s="14">
        <v>0.25622138264486899</v>
      </c>
      <c r="BD362" s="14">
        <v>3.3772666261068403E-2</v>
      </c>
      <c r="BE362" s="14">
        <v>0.218972802581298</v>
      </c>
      <c r="BF362" s="14">
        <v>4.5967256807412898E-2</v>
      </c>
      <c r="BG362" s="14"/>
      <c r="BH362" s="14">
        <v>0.177053532807391</v>
      </c>
      <c r="BI362" s="14">
        <v>0.25339536897064702</v>
      </c>
    </row>
    <row r="363" spans="2:61" x14ac:dyDescent="0.35">
      <c r="B363" t="s">
        <v>198</v>
      </c>
      <c r="C363" s="14">
        <v>0.55145448866473201</v>
      </c>
      <c r="D363" s="14">
        <v>0.51653003755820404</v>
      </c>
      <c r="E363" s="14">
        <v>0.58213091659070504</v>
      </c>
      <c r="F363" s="14"/>
      <c r="G363" s="14">
        <v>0.47020437715073299</v>
      </c>
      <c r="H363" s="14">
        <v>0.51658595483113401</v>
      </c>
      <c r="I363" s="14">
        <v>0.58718062129626003</v>
      </c>
      <c r="J363" s="14">
        <v>0.548949120055929</v>
      </c>
      <c r="K363" s="14">
        <v>0.57332089801325803</v>
      </c>
      <c r="L363" s="14">
        <v>0.57622583316351195</v>
      </c>
      <c r="M363" s="14"/>
      <c r="N363" s="14">
        <v>0.54927723542069795</v>
      </c>
      <c r="O363" s="14">
        <v>0.55268172923551595</v>
      </c>
      <c r="P363" s="14"/>
      <c r="Q363" s="14">
        <v>0.56734769398821205</v>
      </c>
      <c r="R363" s="14">
        <v>0.52247858613374998</v>
      </c>
      <c r="S363" s="14">
        <v>0.63302980154437105</v>
      </c>
      <c r="T363" s="14"/>
      <c r="U363" s="14">
        <v>0.56045276284317902</v>
      </c>
      <c r="V363" s="14">
        <v>0.51279495098264705</v>
      </c>
      <c r="W363" s="14"/>
      <c r="X363" s="14">
        <v>0.39015902033135103</v>
      </c>
      <c r="Y363" s="14">
        <v>0.67173537085377699</v>
      </c>
      <c r="Z363" s="14">
        <v>0.48455903693910601</v>
      </c>
      <c r="AA363" s="14"/>
      <c r="AB363" s="14">
        <v>0.475219165341278</v>
      </c>
      <c r="AC363" s="14">
        <v>0.64376256812578203</v>
      </c>
      <c r="AD363" s="14">
        <v>0.47958183016335398</v>
      </c>
      <c r="AE363" s="14"/>
      <c r="AF363" s="14">
        <v>0.476010664194783</v>
      </c>
      <c r="AG363" s="14">
        <v>0.62654969614965395</v>
      </c>
      <c r="AH363" s="14">
        <v>0.46580404066475301</v>
      </c>
      <c r="AI363" s="14"/>
      <c r="AJ363" s="14">
        <v>0.57892869435974903</v>
      </c>
      <c r="AK363" s="14">
        <v>0.54309755969093798</v>
      </c>
      <c r="AL363" s="14"/>
      <c r="AM363" s="14">
        <v>0.67817593475068805</v>
      </c>
      <c r="AN363" s="14">
        <v>0.51571755515603301</v>
      </c>
      <c r="AO363" s="14">
        <v>0.51244106009715795</v>
      </c>
      <c r="AP363" s="14">
        <v>0.57878972454570499</v>
      </c>
      <c r="AQ363" s="14">
        <v>0.51207438659859505</v>
      </c>
      <c r="AR363" s="14">
        <v>0.56325257265314799</v>
      </c>
      <c r="AS363" s="14">
        <v>0.59579842343882905</v>
      </c>
      <c r="AT363" s="14">
        <v>0.38823935276738902</v>
      </c>
      <c r="AU363" s="14">
        <v>0.49533278417547999</v>
      </c>
      <c r="AV363" s="14"/>
      <c r="AW363" s="14">
        <v>0.63183565830462296</v>
      </c>
      <c r="AX363" s="14">
        <v>0.54291403050360498</v>
      </c>
      <c r="AY363" s="14">
        <v>0.51040794365854103</v>
      </c>
      <c r="AZ363" s="14">
        <v>0.49518927886452402</v>
      </c>
      <c r="BA363" s="14">
        <v>0.45262340193672101</v>
      </c>
      <c r="BB363" s="14">
        <v>0.579945050051208</v>
      </c>
      <c r="BC363" s="14">
        <v>0.62684070066130904</v>
      </c>
      <c r="BD363" s="14">
        <v>0.55749073739741395</v>
      </c>
      <c r="BE363" s="14">
        <v>0.41034470281440999</v>
      </c>
      <c r="BF363" s="14">
        <v>0.42769392521666699</v>
      </c>
      <c r="BG363" s="14"/>
      <c r="BH363" s="14">
        <v>0.560947545833826</v>
      </c>
      <c r="BI363" s="14">
        <v>0.56285683822658605</v>
      </c>
    </row>
    <row r="364" spans="2:61" x14ac:dyDescent="0.35">
      <c r="B364" t="s">
        <v>199</v>
      </c>
      <c r="C364" s="14">
        <v>0.20064587747665699</v>
      </c>
      <c r="D364" s="14">
        <v>0.20943647500199999</v>
      </c>
      <c r="E364" s="14">
        <v>0.19343730407690801</v>
      </c>
      <c r="F364" s="14"/>
      <c r="G364" s="14">
        <v>0.23426908187496201</v>
      </c>
      <c r="H364" s="14">
        <v>0.272479729966351</v>
      </c>
      <c r="I364" s="14">
        <v>0.244544864921969</v>
      </c>
      <c r="J364" s="14">
        <v>0.18404685295804801</v>
      </c>
      <c r="K364" s="14">
        <v>0.14965674815753</v>
      </c>
      <c r="L364" s="14">
        <v>0.134147677012071</v>
      </c>
      <c r="M364" s="14"/>
      <c r="N364" s="14">
        <v>0.17910462883843201</v>
      </c>
      <c r="O364" s="14">
        <v>0.21278791669354599</v>
      </c>
      <c r="P364" s="14"/>
      <c r="Q364" s="14">
        <v>0.217540449309022</v>
      </c>
      <c r="R364" s="14">
        <v>0.197329596637833</v>
      </c>
      <c r="S364" s="14">
        <v>0.174260346603062</v>
      </c>
      <c r="T364" s="14"/>
      <c r="U364" s="14">
        <v>0.20299007747466799</v>
      </c>
      <c r="V364" s="14">
        <v>0.19057442528924601</v>
      </c>
      <c r="W364" s="14"/>
      <c r="X364" s="14">
        <v>2.41337673986514E-2</v>
      </c>
      <c r="Y364" s="14">
        <v>7.9471842016660202E-2</v>
      </c>
      <c r="Z364" s="14">
        <v>0.43993288231729699</v>
      </c>
      <c r="AA364" s="14"/>
      <c r="AB364" s="14">
        <v>0.106595258130078</v>
      </c>
      <c r="AC364" s="14">
        <v>0.19123194335795801</v>
      </c>
      <c r="AD364" s="14">
        <v>0.38957424531780199</v>
      </c>
      <c r="AE364" s="14"/>
      <c r="AF364" s="14">
        <v>7.3640021044996895E-2</v>
      </c>
      <c r="AG364" s="14">
        <v>0.115222309998277</v>
      </c>
      <c r="AH364" s="14">
        <v>0.40180701972070798</v>
      </c>
      <c r="AI364" s="14"/>
      <c r="AJ364" s="14">
        <v>0.19879272797077699</v>
      </c>
      <c r="AK364" s="14">
        <v>0.197597631047259</v>
      </c>
      <c r="AL364" s="14"/>
      <c r="AM364" s="14">
        <v>8.0248802368674405E-2</v>
      </c>
      <c r="AN364" s="14">
        <v>0.123978114626154</v>
      </c>
      <c r="AO364" s="14">
        <v>0.17640742831501999</v>
      </c>
      <c r="AP364" s="14">
        <v>0.284595115414635</v>
      </c>
      <c r="AQ364" s="14">
        <v>9.9482793663423399E-2</v>
      </c>
      <c r="AR364" s="14">
        <v>0.25401732234933599</v>
      </c>
      <c r="AS364" s="14">
        <v>7.9303281919364393E-2</v>
      </c>
      <c r="AT364" s="14">
        <v>0.41849265551440101</v>
      </c>
      <c r="AU364" s="14">
        <v>0.27275308255533798</v>
      </c>
      <c r="AV364" s="14"/>
      <c r="AW364" s="14">
        <v>9.2725550993837405E-2</v>
      </c>
      <c r="AX364" s="14">
        <v>9.0174572835894501E-2</v>
      </c>
      <c r="AY364" s="14">
        <v>0.155858891036669</v>
      </c>
      <c r="AZ364" s="14">
        <v>0.33738642121918</v>
      </c>
      <c r="BA364" s="14">
        <v>0.10707396648503099</v>
      </c>
      <c r="BB364" s="14">
        <v>0.26075755998163502</v>
      </c>
      <c r="BC364" s="14">
        <v>9.6795596860670102E-2</v>
      </c>
      <c r="BD364" s="14">
        <v>0.37496393008044898</v>
      </c>
      <c r="BE364" s="14">
        <v>0.126848122855138</v>
      </c>
      <c r="BF364" s="14">
        <v>0.41665520222229002</v>
      </c>
      <c r="BG364" s="14"/>
      <c r="BH364" s="14">
        <v>0.22422184788097399</v>
      </c>
      <c r="BI364" s="14">
        <v>0.16906835415400601</v>
      </c>
    </row>
    <row r="365" spans="2:61" x14ac:dyDescent="0.35">
      <c r="B365" t="s">
        <v>77</v>
      </c>
      <c r="C365" s="14">
        <v>3.75648788777296E-2</v>
      </c>
      <c r="D365" s="14">
        <v>3.7030465870050898E-2</v>
      </c>
      <c r="E365" s="14">
        <v>3.8293928007584598E-2</v>
      </c>
      <c r="F365" s="14"/>
      <c r="G365" s="14">
        <v>9.6980919627250001E-2</v>
      </c>
      <c r="H365" s="14">
        <v>3.9140571201891197E-2</v>
      </c>
      <c r="I365" s="14">
        <v>3.8131083997904297E-2</v>
      </c>
      <c r="J365" s="14">
        <v>2.7775854127495201E-2</v>
      </c>
      <c r="K365" s="14">
        <v>3.5496777125623699E-2</v>
      </c>
      <c r="L365" s="14">
        <v>1.25740353835885E-2</v>
      </c>
      <c r="M365" s="14"/>
      <c r="N365" s="14">
        <v>2.0910352532254099E-2</v>
      </c>
      <c r="O365" s="14">
        <v>4.6952445746374999E-2</v>
      </c>
      <c r="P365" s="14"/>
      <c r="Q365" s="14">
        <v>1.6269943915449201E-2</v>
      </c>
      <c r="R365" s="14">
        <v>4.0078839212469998E-2</v>
      </c>
      <c r="S365" s="14">
        <v>1.9527528531768801E-2</v>
      </c>
      <c r="T365" s="14"/>
      <c r="U365" s="14">
        <v>2.0950918044781702E-2</v>
      </c>
      <c r="V365" s="14">
        <v>0.108943904692317</v>
      </c>
      <c r="W365" s="14"/>
      <c r="X365" s="14">
        <v>7.6959550915488796E-3</v>
      </c>
      <c r="Y365" s="14">
        <v>1.6721666699550299E-2</v>
      </c>
      <c r="Z365" s="14">
        <v>2.3349774219048901E-2</v>
      </c>
      <c r="AA365" s="14"/>
      <c r="AB365" s="14">
        <v>2.3423313910499701E-2</v>
      </c>
      <c r="AC365" s="14">
        <v>2.06954887236021E-2</v>
      </c>
      <c r="AD365" s="14">
        <v>1.97071182225571E-2</v>
      </c>
      <c r="AE365" s="14"/>
      <c r="AF365" s="14">
        <v>1.16141008901589E-2</v>
      </c>
      <c r="AG365" s="14">
        <v>1.8157639635356399E-2</v>
      </c>
      <c r="AH365" s="14">
        <v>1.63256978553976E-2</v>
      </c>
      <c r="AI365" s="14"/>
      <c r="AJ365" s="14">
        <v>2.0826461137961501E-2</v>
      </c>
      <c r="AK365" s="14">
        <v>3.8832657114318603E-2</v>
      </c>
      <c r="AL365" s="14"/>
      <c r="AM365" s="14">
        <v>3.8284014291441099E-2</v>
      </c>
      <c r="AN365" s="14">
        <v>6.2896760447133599E-3</v>
      </c>
      <c r="AO365" s="14">
        <v>1.8949750391836301E-2</v>
      </c>
      <c r="AP365" s="14">
        <v>1.2571809456470601E-2</v>
      </c>
      <c r="AQ365" s="14">
        <v>0</v>
      </c>
      <c r="AR365" s="14">
        <v>3.7375290135656603E-2</v>
      </c>
      <c r="AS365" s="14">
        <v>2.7436268990249601E-2</v>
      </c>
      <c r="AT365" s="14">
        <v>5.3933494486425898E-2</v>
      </c>
      <c r="AU365" s="14">
        <v>7.0751682997339499E-2</v>
      </c>
      <c r="AV365" s="14"/>
      <c r="AW365" s="14">
        <v>1.6036112704218002E-2</v>
      </c>
      <c r="AX365" s="14">
        <v>0</v>
      </c>
      <c r="AY365" s="14">
        <v>1.8522518968863599E-2</v>
      </c>
      <c r="AZ365" s="14">
        <v>3.2970802509317297E-2</v>
      </c>
      <c r="BA365" s="14">
        <v>4.9494482352282002E-2</v>
      </c>
      <c r="BB365" s="14">
        <v>1.11034109935291E-2</v>
      </c>
      <c r="BC365" s="14">
        <v>2.0142319833151599E-2</v>
      </c>
      <c r="BD365" s="14">
        <v>3.3772666261068403E-2</v>
      </c>
      <c r="BE365" s="14">
        <v>0.24383437174915301</v>
      </c>
      <c r="BF365" s="14">
        <v>0.10968361575363</v>
      </c>
      <c r="BG365" s="14"/>
      <c r="BH365" s="14">
        <v>3.7777073477809099E-2</v>
      </c>
      <c r="BI365" s="14">
        <v>1.4679438648761201E-2</v>
      </c>
    </row>
    <row r="366" spans="2:61" x14ac:dyDescent="0.35">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row>
    <row r="367" spans="2:61" x14ac:dyDescent="0.35">
      <c r="B367" s="6" t="s">
        <v>209</v>
      </c>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row>
    <row r="368" spans="2:61" x14ac:dyDescent="0.35">
      <c r="B368" s="21" t="s">
        <v>81</v>
      </c>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row>
    <row r="369" spans="2:61" x14ac:dyDescent="0.35">
      <c r="B369" t="s">
        <v>197</v>
      </c>
      <c r="C369" s="14">
        <v>0.32730929150542898</v>
      </c>
      <c r="D369" s="14">
        <v>0.356792233586261</v>
      </c>
      <c r="E369" s="14">
        <v>0.29991256991397103</v>
      </c>
      <c r="F369" s="14"/>
      <c r="G369" s="14">
        <v>0.25756951784403398</v>
      </c>
      <c r="H369" s="14">
        <v>0.27774424999721298</v>
      </c>
      <c r="I369" s="14">
        <v>0.28648968685881199</v>
      </c>
      <c r="J369" s="14">
        <v>0.36670083497836597</v>
      </c>
      <c r="K369" s="14">
        <v>0.30602349759851</v>
      </c>
      <c r="L369" s="14">
        <v>0.42611869710173</v>
      </c>
      <c r="M369" s="14"/>
      <c r="N369" s="14">
        <v>0.38641853555174399</v>
      </c>
      <c r="O369" s="14">
        <v>0.293991503324044</v>
      </c>
      <c r="P369" s="14"/>
      <c r="Q369" s="14">
        <v>0.32962372897930797</v>
      </c>
      <c r="R369" s="14">
        <v>0.32220478677408898</v>
      </c>
      <c r="S369" s="14">
        <v>0.38266243064920302</v>
      </c>
      <c r="T369" s="14"/>
      <c r="U369" s="14">
        <v>0.33224750707610101</v>
      </c>
      <c r="V369" s="14">
        <v>0.30609309747191799</v>
      </c>
      <c r="W369" s="14"/>
      <c r="X369" s="14">
        <v>0.67701197007246305</v>
      </c>
      <c r="Y369" s="14">
        <v>0.338450594958566</v>
      </c>
      <c r="Z369" s="14">
        <v>0.20434427457622401</v>
      </c>
      <c r="AA369" s="14"/>
      <c r="AB369" s="14">
        <v>0.52151748029119904</v>
      </c>
      <c r="AC369" s="14">
        <v>0.29360268183379101</v>
      </c>
      <c r="AD369" s="14">
        <v>0.16815721471772199</v>
      </c>
      <c r="AE369" s="14"/>
      <c r="AF369" s="14">
        <v>0.59198094553941005</v>
      </c>
      <c r="AG369" s="14">
        <v>0.357780282597782</v>
      </c>
      <c r="AH369" s="14">
        <v>0.21266366695879399</v>
      </c>
      <c r="AI369" s="14"/>
      <c r="AJ369" s="14">
        <v>0.35008172887090599</v>
      </c>
      <c r="AK369" s="14">
        <v>0.32230330940299801</v>
      </c>
      <c r="AL369" s="14"/>
      <c r="AM369" s="14">
        <v>0.31179821344041803</v>
      </c>
      <c r="AN369" s="14">
        <v>0.50310576838230403</v>
      </c>
      <c r="AO369" s="14">
        <v>0.34628612002963099</v>
      </c>
      <c r="AP369" s="14">
        <v>0.29206966911719101</v>
      </c>
      <c r="AQ369" s="14">
        <v>0.34029409663889298</v>
      </c>
      <c r="AR369" s="14">
        <v>0.260973966104527</v>
      </c>
      <c r="AS369" s="14">
        <v>0.46172468154936902</v>
      </c>
      <c r="AT369" s="14">
        <v>0.26041373059560602</v>
      </c>
      <c r="AU369" s="14">
        <v>0.267500172732898</v>
      </c>
      <c r="AV369" s="14"/>
      <c r="AW369" s="14">
        <v>0.36687748038159701</v>
      </c>
      <c r="AX369" s="14">
        <v>0.521814533008916</v>
      </c>
      <c r="AY369" s="14">
        <v>0.355861843624598</v>
      </c>
      <c r="AZ369" s="14">
        <v>0.26049990499784298</v>
      </c>
      <c r="BA369" s="14">
        <v>0.37887099256821399</v>
      </c>
      <c r="BB369" s="14">
        <v>0.28719769850176902</v>
      </c>
      <c r="BC369" s="14">
        <v>0.37820307447618101</v>
      </c>
      <c r="BD369" s="14">
        <v>0.20425276187462199</v>
      </c>
      <c r="BE369" s="14">
        <v>0.302648177364371</v>
      </c>
      <c r="BF369" s="14">
        <v>0.114890555882829</v>
      </c>
      <c r="BG369" s="14"/>
      <c r="BH369" s="14">
        <v>0.30433558930280002</v>
      </c>
      <c r="BI369" s="14">
        <v>0.36773119008143701</v>
      </c>
    </row>
    <row r="370" spans="2:61" x14ac:dyDescent="0.35">
      <c r="B370" t="s">
        <v>198</v>
      </c>
      <c r="C370" s="14">
        <v>0.51940101257335203</v>
      </c>
      <c r="D370" s="14">
        <v>0.48967484262820499</v>
      </c>
      <c r="E370" s="14">
        <v>0.54613381112315895</v>
      </c>
      <c r="F370" s="14"/>
      <c r="G370" s="14">
        <v>0.57438354305807504</v>
      </c>
      <c r="H370" s="14">
        <v>0.54519054651384802</v>
      </c>
      <c r="I370" s="14">
        <v>0.51561696719463801</v>
      </c>
      <c r="J370" s="14">
        <v>0.469814018818554</v>
      </c>
      <c r="K370" s="14">
        <v>0.58066612326974298</v>
      </c>
      <c r="L370" s="14">
        <v>0.471286535365116</v>
      </c>
      <c r="M370" s="14"/>
      <c r="N370" s="14">
        <v>0.52055511553814005</v>
      </c>
      <c r="O370" s="14">
        <v>0.51875048559164605</v>
      </c>
      <c r="P370" s="14"/>
      <c r="Q370" s="14">
        <v>0.56118364733321302</v>
      </c>
      <c r="R370" s="14">
        <v>0.52009696515992798</v>
      </c>
      <c r="S370" s="14">
        <v>0.46040423595981</v>
      </c>
      <c r="T370" s="14"/>
      <c r="U370" s="14">
        <v>0.52845183876180202</v>
      </c>
      <c r="V370" s="14">
        <v>0.480515694217026</v>
      </c>
      <c r="W370" s="14"/>
      <c r="X370" s="14">
        <v>0.28442854662967798</v>
      </c>
      <c r="Y370" s="14">
        <v>0.56418926494071198</v>
      </c>
      <c r="Z370" s="14">
        <v>0.56876971586490699</v>
      </c>
      <c r="AA370" s="14"/>
      <c r="AB370" s="14">
        <v>0.42594804886058402</v>
      </c>
      <c r="AC370" s="14">
        <v>0.59001201589308605</v>
      </c>
      <c r="AD370" s="14">
        <v>0.50476970498795404</v>
      </c>
      <c r="AE370" s="14"/>
      <c r="AF370" s="14">
        <v>0.33097928593358</v>
      </c>
      <c r="AG370" s="14">
        <v>0.555897294113195</v>
      </c>
      <c r="AH370" s="14">
        <v>0.54465686241192901</v>
      </c>
      <c r="AI370" s="14"/>
      <c r="AJ370" s="14">
        <v>0.54727340351109099</v>
      </c>
      <c r="AK370" s="14">
        <v>0.50304366466075501</v>
      </c>
      <c r="AL370" s="14"/>
      <c r="AM370" s="14">
        <v>0.57573356579008705</v>
      </c>
      <c r="AN370" s="14">
        <v>0.43263025307033498</v>
      </c>
      <c r="AO370" s="14">
        <v>0.43168945613049098</v>
      </c>
      <c r="AP370" s="14">
        <v>0.59293834274914403</v>
      </c>
      <c r="AQ370" s="14">
        <v>0.57921592147400003</v>
      </c>
      <c r="AR370" s="14">
        <v>0.55797343821304601</v>
      </c>
      <c r="AS370" s="14">
        <v>0.44437572331799402</v>
      </c>
      <c r="AT370" s="14">
        <v>0.54138765470735095</v>
      </c>
      <c r="AU370" s="14">
        <v>0.497720150266029</v>
      </c>
      <c r="AV370" s="14"/>
      <c r="AW370" s="14">
        <v>0.52700550404357305</v>
      </c>
      <c r="AX370" s="14">
        <v>0.43058249125852499</v>
      </c>
      <c r="AY370" s="14">
        <v>0.50252863565155503</v>
      </c>
      <c r="AZ370" s="14">
        <v>0.579003009748569</v>
      </c>
      <c r="BA370" s="14">
        <v>0.569356542620438</v>
      </c>
      <c r="BB370" s="14">
        <v>0.552307112562201</v>
      </c>
      <c r="BC370" s="14">
        <v>0.51691369549975397</v>
      </c>
      <c r="BD370" s="14">
        <v>0.60604454147527698</v>
      </c>
      <c r="BE370" s="14">
        <v>0.359947600806868</v>
      </c>
      <c r="BF370" s="14">
        <v>0.54465257642079301</v>
      </c>
      <c r="BG370" s="14"/>
      <c r="BH370" s="14">
        <v>0.508500676270361</v>
      </c>
      <c r="BI370" s="14">
        <v>0.53825218230025396</v>
      </c>
    </row>
    <row r="371" spans="2:61" x14ac:dyDescent="0.35">
      <c r="B371" t="s">
        <v>199</v>
      </c>
      <c r="C371" s="14">
        <v>7.9603597773576895E-2</v>
      </c>
      <c r="D371" s="14">
        <v>0.10170608996557701</v>
      </c>
      <c r="E371" s="14">
        <v>5.89958109563129E-2</v>
      </c>
      <c r="F371" s="14"/>
      <c r="G371" s="14">
        <v>0.10281171337664199</v>
      </c>
      <c r="H371" s="14">
        <v>0.12112754554548</v>
      </c>
      <c r="I371" s="14">
        <v>0.121671527929427</v>
      </c>
      <c r="J371" s="14">
        <v>4.6782897756523299E-2</v>
      </c>
      <c r="K371" s="14">
        <v>4.5873219286208897E-2</v>
      </c>
      <c r="L371" s="14">
        <v>4.6833099088093702E-2</v>
      </c>
      <c r="M371" s="14"/>
      <c r="N371" s="14">
        <v>6.4378500670641103E-2</v>
      </c>
      <c r="O371" s="14">
        <v>8.8185445985324906E-2</v>
      </c>
      <c r="P371" s="14"/>
      <c r="Q371" s="14">
        <v>7.4570140269182295E-2</v>
      </c>
      <c r="R371" s="14">
        <v>6.66473012700739E-2</v>
      </c>
      <c r="S371" s="14">
        <v>0.121236742848228</v>
      </c>
      <c r="T371" s="14"/>
      <c r="U371" s="14">
        <v>8.33637921403039E-2</v>
      </c>
      <c r="V371" s="14">
        <v>6.3448569272594998E-2</v>
      </c>
      <c r="W371" s="14"/>
      <c r="X371" s="14">
        <v>2.1506654658961701E-2</v>
      </c>
      <c r="Y371" s="14">
        <v>4.034560617118E-2</v>
      </c>
      <c r="Z371" s="14">
        <v>0.16158500736546499</v>
      </c>
      <c r="AA371" s="14"/>
      <c r="AB371" s="14">
        <v>1.37010392282971E-2</v>
      </c>
      <c r="AC371" s="14">
        <v>6.1844598997160702E-2</v>
      </c>
      <c r="AD371" s="14">
        <v>0.25463430027100098</v>
      </c>
      <c r="AE371" s="14"/>
      <c r="AF371" s="14">
        <v>4.2925960917345199E-2</v>
      </c>
      <c r="AG371" s="14">
        <v>2.9385123049050201E-2</v>
      </c>
      <c r="AH371" s="14">
        <v>0.18682823194272799</v>
      </c>
      <c r="AI371" s="14"/>
      <c r="AJ371" s="14">
        <v>7.9971741871667099E-2</v>
      </c>
      <c r="AK371" s="14">
        <v>7.1874776109435601E-2</v>
      </c>
      <c r="AL371" s="14"/>
      <c r="AM371" s="14">
        <v>5.7187694271244399E-2</v>
      </c>
      <c r="AN371" s="14">
        <v>4.4606174813718202E-2</v>
      </c>
      <c r="AO371" s="14">
        <v>0.150394266138066</v>
      </c>
      <c r="AP371" s="14">
        <v>7.6897963197125094E-2</v>
      </c>
      <c r="AQ371" s="14">
        <v>8.0489981887107195E-2</v>
      </c>
      <c r="AR371" s="14">
        <v>9.4313651859390807E-2</v>
      </c>
      <c r="AS371" s="14">
        <v>4.4668450522415901E-2</v>
      </c>
      <c r="AT371" s="14">
        <v>0.124748799034644</v>
      </c>
      <c r="AU371" s="14">
        <v>9.6920510293058704E-2</v>
      </c>
      <c r="AV371" s="14"/>
      <c r="AW371" s="14">
        <v>6.4414867035897702E-2</v>
      </c>
      <c r="AX371" s="14">
        <v>3.0847471849625101E-2</v>
      </c>
      <c r="AY371" s="14">
        <v>7.1594300082941403E-2</v>
      </c>
      <c r="AZ371" s="14">
        <v>0.116999512342055</v>
      </c>
      <c r="BA371" s="14">
        <v>2.8284339256120401E-2</v>
      </c>
      <c r="BB371" s="14">
        <v>9.9181367145083105E-2</v>
      </c>
      <c r="BC371" s="14">
        <v>6.8255636243442802E-2</v>
      </c>
      <c r="BD371" s="14">
        <v>9.7632513501131404E-2</v>
      </c>
      <c r="BE371" s="14">
        <v>3.0351853290809E-2</v>
      </c>
      <c r="BF371" s="14">
        <v>0.15801334521938001</v>
      </c>
      <c r="BG371" s="14"/>
      <c r="BH371" s="14">
        <v>9.9255734944188906E-2</v>
      </c>
      <c r="BI371" s="14">
        <v>5.8076828503409103E-2</v>
      </c>
    </row>
    <row r="372" spans="2:61" x14ac:dyDescent="0.35">
      <c r="B372" t="s">
        <v>77</v>
      </c>
      <c r="C372" s="14">
        <v>7.3686098147642307E-2</v>
      </c>
      <c r="D372" s="14">
        <v>5.1826833819957098E-2</v>
      </c>
      <c r="E372" s="14">
        <v>9.4957808006557301E-2</v>
      </c>
      <c r="F372" s="14"/>
      <c r="G372" s="14">
        <v>6.5235225721248805E-2</v>
      </c>
      <c r="H372" s="14">
        <v>5.5937657943459201E-2</v>
      </c>
      <c r="I372" s="14">
        <v>7.6221818017122106E-2</v>
      </c>
      <c r="J372" s="14">
        <v>0.11670224844655699</v>
      </c>
      <c r="K372" s="14">
        <v>6.7437159845537595E-2</v>
      </c>
      <c r="L372" s="14">
        <v>5.5761668445060503E-2</v>
      </c>
      <c r="M372" s="14"/>
      <c r="N372" s="14">
        <v>2.86478482394746E-2</v>
      </c>
      <c r="O372" s="14">
        <v>9.9072565098985196E-2</v>
      </c>
      <c r="P372" s="14"/>
      <c r="Q372" s="14">
        <v>3.4622483418297302E-2</v>
      </c>
      <c r="R372" s="14">
        <v>9.1050946795908902E-2</v>
      </c>
      <c r="S372" s="14">
        <v>3.5696590542759601E-2</v>
      </c>
      <c r="T372" s="14"/>
      <c r="U372" s="14">
        <v>5.5936862021793703E-2</v>
      </c>
      <c r="V372" s="14">
        <v>0.149942639038461</v>
      </c>
      <c r="W372" s="14"/>
      <c r="X372" s="14">
        <v>1.7052828638896799E-2</v>
      </c>
      <c r="Y372" s="14">
        <v>5.7014533929541998E-2</v>
      </c>
      <c r="Z372" s="14">
        <v>6.5301002193404206E-2</v>
      </c>
      <c r="AA372" s="14"/>
      <c r="AB372" s="14">
        <v>3.8833431619919798E-2</v>
      </c>
      <c r="AC372" s="14">
        <v>5.4540703275961798E-2</v>
      </c>
      <c r="AD372" s="14">
        <v>7.2438780023322005E-2</v>
      </c>
      <c r="AE372" s="14"/>
      <c r="AF372" s="14">
        <v>3.4113807609665099E-2</v>
      </c>
      <c r="AG372" s="14">
        <v>5.6937300239971997E-2</v>
      </c>
      <c r="AH372" s="14">
        <v>5.5851238686549003E-2</v>
      </c>
      <c r="AI372" s="14"/>
      <c r="AJ372" s="14">
        <v>2.2673125746335902E-2</v>
      </c>
      <c r="AK372" s="14">
        <v>0.102778249826811</v>
      </c>
      <c r="AL372" s="14"/>
      <c r="AM372" s="14">
        <v>5.5280526498250701E-2</v>
      </c>
      <c r="AN372" s="14">
        <v>1.9657803733642499E-2</v>
      </c>
      <c r="AO372" s="14">
        <v>7.1630157701811997E-2</v>
      </c>
      <c r="AP372" s="14">
        <v>3.80940249365401E-2</v>
      </c>
      <c r="AQ372" s="14">
        <v>0</v>
      </c>
      <c r="AR372" s="14">
        <v>8.6738943823037096E-2</v>
      </c>
      <c r="AS372" s="14">
        <v>4.9231144610220802E-2</v>
      </c>
      <c r="AT372" s="14">
        <v>7.3449815662398804E-2</v>
      </c>
      <c r="AU372" s="14">
        <v>0.13785916670801401</v>
      </c>
      <c r="AV372" s="14"/>
      <c r="AW372" s="14">
        <v>4.1702148538932698E-2</v>
      </c>
      <c r="AX372" s="14">
        <v>1.6755503882934401E-2</v>
      </c>
      <c r="AY372" s="14">
        <v>7.0015220640905498E-2</v>
      </c>
      <c r="AZ372" s="14">
        <v>4.34975729115325E-2</v>
      </c>
      <c r="BA372" s="14">
        <v>2.34881255552272E-2</v>
      </c>
      <c r="BB372" s="14">
        <v>6.1313821790947201E-2</v>
      </c>
      <c r="BC372" s="14">
        <v>3.6627593780622601E-2</v>
      </c>
      <c r="BD372" s="14">
        <v>9.2070183148969698E-2</v>
      </c>
      <c r="BE372" s="14">
        <v>0.30705236853795198</v>
      </c>
      <c r="BF372" s="14">
        <v>0.18244352247699799</v>
      </c>
      <c r="BG372" s="14"/>
      <c r="BH372" s="14">
        <v>8.7907999482650101E-2</v>
      </c>
      <c r="BI372" s="14">
        <v>3.5939799114900597E-2</v>
      </c>
    </row>
    <row r="373" spans="2:61" x14ac:dyDescent="0.35">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row>
    <row r="374" spans="2:61" x14ac:dyDescent="0.35">
      <c r="B374" s="6" t="s">
        <v>210</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row>
    <row r="375" spans="2:61" x14ac:dyDescent="0.35">
      <c r="B375" s="21" t="s">
        <v>81</v>
      </c>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row>
    <row r="376" spans="2:61" x14ac:dyDescent="0.35">
      <c r="B376" t="s">
        <v>197</v>
      </c>
      <c r="C376" s="14">
        <v>0.41165015035374802</v>
      </c>
      <c r="D376" s="14">
        <v>0.41823388096670699</v>
      </c>
      <c r="E376" s="14">
        <v>0.40425684481353702</v>
      </c>
      <c r="F376" s="14"/>
      <c r="G376" s="14">
        <v>0.44255382263774601</v>
      </c>
      <c r="H376" s="14">
        <v>0.386820858514694</v>
      </c>
      <c r="I376" s="14">
        <v>0.32364941521343199</v>
      </c>
      <c r="J376" s="14">
        <v>0.39856293121347303</v>
      </c>
      <c r="K376" s="14">
        <v>0.34606276872029401</v>
      </c>
      <c r="L376" s="14">
        <v>0.56028572371845098</v>
      </c>
      <c r="M376" s="14"/>
      <c r="N376" s="14">
        <v>0.49120118799363999</v>
      </c>
      <c r="O376" s="14">
        <v>0.36681004683933699</v>
      </c>
      <c r="P376" s="14"/>
      <c r="Q376" s="14">
        <v>0.479693529886004</v>
      </c>
      <c r="R376" s="14">
        <v>0.37793853308730102</v>
      </c>
      <c r="S376" s="14">
        <v>0.44629848904589398</v>
      </c>
      <c r="T376" s="14"/>
      <c r="U376" s="14">
        <v>0.426326021619374</v>
      </c>
      <c r="V376" s="14">
        <v>0.34859779309507199</v>
      </c>
      <c r="W376" s="14"/>
      <c r="X376" s="14">
        <v>0.71498742357524703</v>
      </c>
      <c r="Y376" s="14">
        <v>0.42028998688840402</v>
      </c>
      <c r="Z376" s="14">
        <v>0.30306488448262597</v>
      </c>
      <c r="AA376" s="14"/>
      <c r="AB376" s="14">
        <v>0.59588411579671197</v>
      </c>
      <c r="AC376" s="14">
        <v>0.39252002399938501</v>
      </c>
      <c r="AD376" s="14">
        <v>0.23818329754322701</v>
      </c>
      <c r="AE376" s="14"/>
      <c r="AF376" s="14">
        <v>0.68860973927557401</v>
      </c>
      <c r="AG376" s="14">
        <v>0.46377946851124102</v>
      </c>
      <c r="AH376" s="14">
        <v>0.27460676885877999</v>
      </c>
      <c r="AI376" s="14"/>
      <c r="AJ376" s="14">
        <v>0.40987108547950202</v>
      </c>
      <c r="AK376" s="14">
        <v>0.42305099209310199</v>
      </c>
      <c r="AL376" s="14"/>
      <c r="AM376" s="14">
        <v>0.31536967860779902</v>
      </c>
      <c r="AN376" s="14">
        <v>0.57145411023550197</v>
      </c>
      <c r="AO376" s="14">
        <v>0.354430013411421</v>
      </c>
      <c r="AP376" s="14">
        <v>0.31885613366444898</v>
      </c>
      <c r="AQ376" s="14">
        <v>0.55050233491698697</v>
      </c>
      <c r="AR376" s="14">
        <v>0.36493423084861998</v>
      </c>
      <c r="AS376" s="14">
        <v>0.75177439616749897</v>
      </c>
      <c r="AT376" s="14">
        <v>0.48647782374409598</v>
      </c>
      <c r="AU376" s="14">
        <v>0.35561507616091498</v>
      </c>
      <c r="AV376" s="14"/>
      <c r="AW376" s="14">
        <v>0.36591174806657001</v>
      </c>
      <c r="AX376" s="14">
        <v>0.56126723898754205</v>
      </c>
      <c r="AY376" s="14">
        <v>0.47874167520570998</v>
      </c>
      <c r="AZ376" s="14">
        <v>0.33758742969338501</v>
      </c>
      <c r="BA376" s="14">
        <v>0.545488358065778</v>
      </c>
      <c r="BB376" s="14">
        <v>0.39277626068395599</v>
      </c>
      <c r="BC376" s="14">
        <v>0.58496741999600199</v>
      </c>
      <c r="BD376" s="14">
        <v>0.43130452134191199</v>
      </c>
      <c r="BE376" s="14">
        <v>0.42537615832542203</v>
      </c>
      <c r="BF376" s="14">
        <v>0.18473256859254999</v>
      </c>
      <c r="BG376" s="14"/>
      <c r="BH376" s="14">
        <v>0.38323346773755301</v>
      </c>
      <c r="BI376" s="14">
        <v>0.46481048117692397</v>
      </c>
    </row>
    <row r="377" spans="2:61" x14ac:dyDescent="0.35">
      <c r="B377" t="s">
        <v>198</v>
      </c>
      <c r="C377" s="14">
        <v>0.43522227715272399</v>
      </c>
      <c r="D377" s="14">
        <v>0.42457330081307698</v>
      </c>
      <c r="E377" s="14">
        <v>0.44559660062867001</v>
      </c>
      <c r="F377" s="14"/>
      <c r="G377" s="14">
        <v>0.374543772019438</v>
      </c>
      <c r="H377" s="14">
        <v>0.45278325842731598</v>
      </c>
      <c r="I377" s="14">
        <v>0.47070552703790403</v>
      </c>
      <c r="J377" s="14">
        <v>0.47660996804933697</v>
      </c>
      <c r="K377" s="14">
        <v>0.48423983557549499</v>
      </c>
      <c r="L377" s="14">
        <v>0.347226559544833</v>
      </c>
      <c r="M377" s="14"/>
      <c r="N377" s="14">
        <v>0.40848998504138301</v>
      </c>
      <c r="O377" s="14">
        <v>0.450290323793123</v>
      </c>
      <c r="P377" s="14"/>
      <c r="Q377" s="14">
        <v>0.41687037428290202</v>
      </c>
      <c r="R377" s="14">
        <v>0.46335614541918901</v>
      </c>
      <c r="S377" s="14">
        <v>0.37580357333287601</v>
      </c>
      <c r="T377" s="14"/>
      <c r="U377" s="14">
        <v>0.42625021902914501</v>
      </c>
      <c r="V377" s="14">
        <v>0.47376918206313601</v>
      </c>
      <c r="W377" s="14"/>
      <c r="X377" s="14">
        <v>0.218317579291428</v>
      </c>
      <c r="Y377" s="14">
        <v>0.48941750966522002</v>
      </c>
      <c r="Z377" s="14">
        <v>0.48348782767183601</v>
      </c>
      <c r="AA377" s="14"/>
      <c r="AB377" s="14">
        <v>0.316630370747009</v>
      </c>
      <c r="AC377" s="14">
        <v>0.51521699608056304</v>
      </c>
      <c r="AD377" s="14">
        <v>0.43959818480147</v>
      </c>
      <c r="AE377" s="14"/>
      <c r="AF377" s="14">
        <v>0.243305650578196</v>
      </c>
      <c r="AG377" s="14">
        <v>0.460508843503179</v>
      </c>
      <c r="AH377" s="14">
        <v>0.471578456421473</v>
      </c>
      <c r="AI377" s="14"/>
      <c r="AJ377" s="14">
        <v>0.47193144872829601</v>
      </c>
      <c r="AK377" s="14">
        <v>0.41794466849473699</v>
      </c>
      <c r="AL377" s="14"/>
      <c r="AM377" s="14">
        <v>0.55095998279765401</v>
      </c>
      <c r="AN377" s="14">
        <v>0.33221675969896303</v>
      </c>
      <c r="AO377" s="14">
        <v>0.50704114405413303</v>
      </c>
      <c r="AP377" s="14">
        <v>0.50606352353706596</v>
      </c>
      <c r="AQ377" s="14">
        <v>0.34735915619664998</v>
      </c>
      <c r="AR377" s="14">
        <v>0.46971610443071299</v>
      </c>
      <c r="AS377" s="14">
        <v>0.216467702970218</v>
      </c>
      <c r="AT377" s="14">
        <v>0.39875035973699502</v>
      </c>
      <c r="AU377" s="14">
        <v>0.40491500722415902</v>
      </c>
      <c r="AV377" s="14"/>
      <c r="AW377" s="14">
        <v>0.50715271751436297</v>
      </c>
      <c r="AX377" s="14">
        <v>0.36003302473767101</v>
      </c>
      <c r="AY377" s="14">
        <v>0.394020228430291</v>
      </c>
      <c r="AZ377" s="14">
        <v>0.51769595642222899</v>
      </c>
      <c r="BA377" s="14">
        <v>0.33803290281033699</v>
      </c>
      <c r="BB377" s="14">
        <v>0.497340282766776</v>
      </c>
      <c r="BC377" s="14">
        <v>0.32764358521451997</v>
      </c>
      <c r="BD377" s="14">
        <v>0.36924567572191402</v>
      </c>
      <c r="BE377" s="14">
        <v>0.142907113374237</v>
      </c>
      <c r="BF377" s="14">
        <v>0.43495546610696301</v>
      </c>
      <c r="BG377" s="14"/>
      <c r="BH377" s="14">
        <v>0.42905253209107802</v>
      </c>
      <c r="BI377" s="14">
        <v>0.443081557502085</v>
      </c>
    </row>
    <row r="378" spans="2:61" x14ac:dyDescent="0.35">
      <c r="B378" t="s">
        <v>199</v>
      </c>
      <c r="C378" s="14">
        <v>8.7902444151927703E-2</v>
      </c>
      <c r="D378" s="14">
        <v>9.21078815086218E-2</v>
      </c>
      <c r="E378" s="14">
        <v>8.4406590271802306E-2</v>
      </c>
      <c r="F378" s="14"/>
      <c r="G378" s="14">
        <v>0.12695974620664199</v>
      </c>
      <c r="H378" s="14">
        <v>9.3001984485044598E-2</v>
      </c>
      <c r="I378" s="14">
        <v>9.6555021638879093E-2</v>
      </c>
      <c r="J378" s="14">
        <v>5.0509615039693298E-2</v>
      </c>
      <c r="K378" s="14">
        <v>0.112402462652318</v>
      </c>
      <c r="L378" s="14">
        <v>6.90953525040712E-2</v>
      </c>
      <c r="M378" s="14"/>
      <c r="N378" s="14">
        <v>7.0180569489853295E-2</v>
      </c>
      <c r="O378" s="14">
        <v>9.7891637478531801E-2</v>
      </c>
      <c r="P378" s="14"/>
      <c r="Q378" s="14">
        <v>6.3482579147939394E-2</v>
      </c>
      <c r="R378" s="14">
        <v>8.5696996395973807E-2</v>
      </c>
      <c r="S378" s="14">
        <v>0.14679136392123099</v>
      </c>
      <c r="T378" s="14"/>
      <c r="U378" s="14">
        <v>9.7049953171645706E-2</v>
      </c>
      <c r="V378" s="14">
        <v>4.8601744636449E-2</v>
      </c>
      <c r="W378" s="14"/>
      <c r="X378" s="14">
        <v>3.5129779858149898E-2</v>
      </c>
      <c r="Y378" s="14">
        <v>5.6237524198131203E-2</v>
      </c>
      <c r="Z378" s="14">
        <v>0.147312054851376</v>
      </c>
      <c r="AA378" s="14"/>
      <c r="AB378" s="14">
        <v>3.81126743076112E-2</v>
      </c>
      <c r="AC378" s="14">
        <v>5.4190164246713697E-2</v>
      </c>
      <c r="AD378" s="14">
        <v>0.26692421470945898</v>
      </c>
      <c r="AE378" s="14"/>
      <c r="AF378" s="14">
        <v>5.6470509256070799E-2</v>
      </c>
      <c r="AG378" s="14">
        <v>3.6390459496864799E-2</v>
      </c>
      <c r="AH378" s="14">
        <v>0.195368957142774</v>
      </c>
      <c r="AI378" s="14"/>
      <c r="AJ378" s="14">
        <v>7.9289461383064003E-2</v>
      </c>
      <c r="AK378" s="14">
        <v>8.6998177253226602E-2</v>
      </c>
      <c r="AL378" s="14"/>
      <c r="AM378" s="14">
        <v>8.1326452145319805E-2</v>
      </c>
      <c r="AN378" s="14">
        <v>5.6560135976115401E-2</v>
      </c>
      <c r="AO378" s="14">
        <v>9.9573399219452297E-2</v>
      </c>
      <c r="AP378" s="14">
        <v>0.117519520453487</v>
      </c>
      <c r="AQ378" s="14">
        <v>0.102138508886363</v>
      </c>
      <c r="AR378" s="14">
        <v>7.0718883981822203E-2</v>
      </c>
      <c r="AS378" s="14">
        <v>0</v>
      </c>
      <c r="AT378" s="14">
        <v>8.5721932868668499E-2</v>
      </c>
      <c r="AU378" s="14">
        <v>0.16551061133252201</v>
      </c>
      <c r="AV378" s="14"/>
      <c r="AW378" s="14">
        <v>9.6720147772433401E-2</v>
      </c>
      <c r="AX378" s="14">
        <v>5.3745768485444802E-2</v>
      </c>
      <c r="AY378" s="14">
        <v>6.9252996413926196E-2</v>
      </c>
      <c r="AZ378" s="14">
        <v>0.104097360424834</v>
      </c>
      <c r="BA378" s="14">
        <v>9.2990613568657995E-2</v>
      </c>
      <c r="BB378" s="14">
        <v>5.5691508786222199E-2</v>
      </c>
      <c r="BC378" s="14">
        <v>1.6226860826661301E-2</v>
      </c>
      <c r="BD378" s="14">
        <v>0.156150446556239</v>
      </c>
      <c r="BE378" s="14">
        <v>0.21823420984199801</v>
      </c>
      <c r="BF378" s="14">
        <v>0.254154305285546</v>
      </c>
      <c r="BG378" s="14"/>
      <c r="BH378" s="14">
        <v>0.114913043888329</v>
      </c>
      <c r="BI378" s="14">
        <v>5.5521389654093298E-2</v>
      </c>
    </row>
    <row r="379" spans="2:61" x14ac:dyDescent="0.35">
      <c r="B379" t="s">
        <v>77</v>
      </c>
      <c r="C379" s="14">
        <v>6.5225128341600005E-2</v>
      </c>
      <c r="D379" s="14">
        <v>6.5084936711594599E-2</v>
      </c>
      <c r="E379" s="14">
        <v>6.5739964285990701E-2</v>
      </c>
      <c r="F379" s="14"/>
      <c r="G379" s="14">
        <v>5.5942659136174501E-2</v>
      </c>
      <c r="H379" s="14">
        <v>6.7393898572944505E-2</v>
      </c>
      <c r="I379" s="14">
        <v>0.109090036109785</v>
      </c>
      <c r="J379" s="14">
        <v>7.4317485697496993E-2</v>
      </c>
      <c r="K379" s="14">
        <v>5.7294933051893399E-2</v>
      </c>
      <c r="L379" s="14">
        <v>2.3392364232644999E-2</v>
      </c>
      <c r="M379" s="14"/>
      <c r="N379" s="14">
        <v>3.0128257475123401E-2</v>
      </c>
      <c r="O379" s="14">
        <v>8.5007991889008497E-2</v>
      </c>
      <c r="P379" s="14"/>
      <c r="Q379" s="14">
        <v>3.9953516683155402E-2</v>
      </c>
      <c r="R379" s="14">
        <v>7.3008325097535604E-2</v>
      </c>
      <c r="S379" s="14">
        <v>3.1106573699997898E-2</v>
      </c>
      <c r="T379" s="14"/>
      <c r="U379" s="14">
        <v>5.03738061798353E-2</v>
      </c>
      <c r="V379" s="14">
        <v>0.12903128020534299</v>
      </c>
      <c r="W379" s="14"/>
      <c r="X379" s="14">
        <v>3.1565217275175202E-2</v>
      </c>
      <c r="Y379" s="14">
        <v>3.4054979248244598E-2</v>
      </c>
      <c r="Z379" s="14">
        <v>6.6135232994162393E-2</v>
      </c>
      <c r="AA379" s="14"/>
      <c r="AB379" s="14">
        <v>4.9372839148667698E-2</v>
      </c>
      <c r="AC379" s="14">
        <v>3.80728156733375E-2</v>
      </c>
      <c r="AD379" s="14">
        <v>5.5294302945843601E-2</v>
      </c>
      <c r="AE379" s="14"/>
      <c r="AF379" s="14">
        <v>1.16141008901589E-2</v>
      </c>
      <c r="AG379" s="14">
        <v>3.9321228488715297E-2</v>
      </c>
      <c r="AH379" s="14">
        <v>5.8445817576972897E-2</v>
      </c>
      <c r="AI379" s="14"/>
      <c r="AJ379" s="14">
        <v>3.8908004409137803E-2</v>
      </c>
      <c r="AK379" s="14">
        <v>7.2006162158935003E-2</v>
      </c>
      <c r="AL379" s="14"/>
      <c r="AM379" s="14">
        <v>5.2343886449226398E-2</v>
      </c>
      <c r="AN379" s="14">
        <v>3.97689940894203E-2</v>
      </c>
      <c r="AO379" s="14">
        <v>3.89554433149941E-2</v>
      </c>
      <c r="AP379" s="14">
        <v>5.7560822344997702E-2</v>
      </c>
      <c r="AQ379" s="14">
        <v>0</v>
      </c>
      <c r="AR379" s="14">
        <v>9.4630780738845593E-2</v>
      </c>
      <c r="AS379" s="14">
        <v>3.1757900862282598E-2</v>
      </c>
      <c r="AT379" s="14">
        <v>2.9049883650240301E-2</v>
      </c>
      <c r="AU379" s="14">
        <v>7.3959305282404103E-2</v>
      </c>
      <c r="AV379" s="14"/>
      <c r="AW379" s="14">
        <v>3.0215386646633698E-2</v>
      </c>
      <c r="AX379" s="14">
        <v>2.4953967789342401E-2</v>
      </c>
      <c r="AY379" s="14">
        <v>5.7985099950072998E-2</v>
      </c>
      <c r="AZ379" s="14">
        <v>4.0619253459552598E-2</v>
      </c>
      <c r="BA379" s="14">
        <v>2.34881255552272E-2</v>
      </c>
      <c r="BB379" s="14">
        <v>5.4191947763045402E-2</v>
      </c>
      <c r="BC379" s="14">
        <v>7.1162133962817106E-2</v>
      </c>
      <c r="BD379" s="14">
        <v>4.3299356379935199E-2</v>
      </c>
      <c r="BE379" s="14">
        <v>0.21348251845834401</v>
      </c>
      <c r="BF379" s="14">
        <v>0.126157660014941</v>
      </c>
      <c r="BG379" s="14"/>
      <c r="BH379" s="14">
        <v>7.28009562830403E-2</v>
      </c>
      <c r="BI379" s="14">
        <v>3.6586571666897799E-2</v>
      </c>
    </row>
    <row r="380" spans="2:61" x14ac:dyDescent="0.35">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row>
    <row r="381" spans="2:61" x14ac:dyDescent="0.35">
      <c r="B381" s="6" t="s">
        <v>211</v>
      </c>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row>
    <row r="382" spans="2:61" x14ac:dyDescent="0.35">
      <c r="B382" s="21" t="s">
        <v>81</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row>
    <row r="383" spans="2:61" x14ac:dyDescent="0.35">
      <c r="B383" t="s">
        <v>197</v>
      </c>
      <c r="C383" s="14">
        <v>3.9840447754273499E-2</v>
      </c>
      <c r="D383" s="14">
        <v>5.6668523199184299E-2</v>
      </c>
      <c r="E383" s="14">
        <v>2.4029027618833101E-2</v>
      </c>
      <c r="F383" s="14"/>
      <c r="G383" s="14">
        <v>8.3352145313438403E-2</v>
      </c>
      <c r="H383" s="14">
        <v>8.3775156169785397E-2</v>
      </c>
      <c r="I383" s="14">
        <v>3.4874737490532902E-2</v>
      </c>
      <c r="J383" s="14">
        <v>1.02211007071983E-2</v>
      </c>
      <c r="K383" s="14">
        <v>3.2938859846562703E-2</v>
      </c>
      <c r="L383" s="14">
        <v>1.70948583558472E-2</v>
      </c>
      <c r="M383" s="14"/>
      <c r="N383" s="14">
        <v>5.2752989899786898E-2</v>
      </c>
      <c r="O383" s="14">
        <v>3.25621048989609E-2</v>
      </c>
      <c r="P383" s="14"/>
      <c r="Q383" s="14">
        <v>4.5600615016684901E-2</v>
      </c>
      <c r="R383" s="14">
        <v>2.6529420920675499E-2</v>
      </c>
      <c r="S383" s="14">
        <v>5.6044719400469602E-2</v>
      </c>
      <c r="T383" s="14"/>
      <c r="U383" s="14">
        <v>3.9518968929767501E-2</v>
      </c>
      <c r="V383" s="14">
        <v>4.1221626242894702E-2</v>
      </c>
      <c r="W383" s="14"/>
      <c r="X383" s="14">
        <v>8.3931955356926199E-2</v>
      </c>
      <c r="Y383" s="14">
        <v>3.5389507950312399E-2</v>
      </c>
      <c r="Z383" s="14">
        <v>2.7577524830538699E-2</v>
      </c>
      <c r="AA383" s="14"/>
      <c r="AB383" s="14">
        <v>5.1088053281073999E-2</v>
      </c>
      <c r="AC383" s="14">
        <v>4.1364093388175698E-2</v>
      </c>
      <c r="AD383" s="14">
        <v>2.4134058473125702E-2</v>
      </c>
      <c r="AE383" s="14"/>
      <c r="AF383" s="14">
        <v>8.8218591609543498E-2</v>
      </c>
      <c r="AG383" s="14">
        <v>3.6658726184614999E-2</v>
      </c>
      <c r="AH383" s="14">
        <v>3.36784547239425E-2</v>
      </c>
      <c r="AI383" s="14"/>
      <c r="AJ383" s="14">
        <v>6.3467282238341194E-2</v>
      </c>
      <c r="AK383" s="14">
        <v>1.5782926626860799E-2</v>
      </c>
      <c r="AL383" s="14"/>
      <c r="AM383" s="14">
        <v>3.9306220220126802E-2</v>
      </c>
      <c r="AN383" s="14">
        <v>2.0646486393862701E-2</v>
      </c>
      <c r="AO383" s="14">
        <v>2.9626385124727199E-2</v>
      </c>
      <c r="AP383" s="14">
        <v>8.80749884959212E-2</v>
      </c>
      <c r="AQ383" s="14">
        <v>5.69462841190169E-2</v>
      </c>
      <c r="AR383" s="14">
        <v>3.3536630099627103E-2</v>
      </c>
      <c r="AS383" s="14">
        <v>3.10492572992539E-2</v>
      </c>
      <c r="AT383" s="14">
        <v>2.26583512427697E-2</v>
      </c>
      <c r="AU383" s="14">
        <v>5.7302555246516902E-2</v>
      </c>
      <c r="AV383" s="14"/>
      <c r="AW383" s="14">
        <v>4.6510210461979E-2</v>
      </c>
      <c r="AX383" s="14">
        <v>3.0688317621796801E-2</v>
      </c>
      <c r="AY383" s="14">
        <v>0</v>
      </c>
      <c r="AZ383" s="14">
        <v>6.1119063494966798E-2</v>
      </c>
      <c r="BA383" s="14">
        <v>3.6309367476000803E-2</v>
      </c>
      <c r="BB383" s="14">
        <v>2.8952762210650899E-2</v>
      </c>
      <c r="BC383" s="14">
        <v>6.2941359179539594E-2</v>
      </c>
      <c r="BD383" s="14">
        <v>7.7686076513644203E-2</v>
      </c>
      <c r="BE383" s="14">
        <v>5.6584414383608499E-2</v>
      </c>
      <c r="BF383" s="14">
        <v>0.113142982571504</v>
      </c>
      <c r="BG383" s="14"/>
      <c r="BH383" s="14">
        <v>5.0335424417343601E-2</v>
      </c>
      <c r="BI383" s="14">
        <v>2.9181611389584299E-2</v>
      </c>
    </row>
    <row r="384" spans="2:61" x14ac:dyDescent="0.35">
      <c r="B384" t="s">
        <v>198</v>
      </c>
      <c r="C384" s="14">
        <v>0.24064627253148599</v>
      </c>
      <c r="D384" s="14">
        <v>0.20338605739924101</v>
      </c>
      <c r="E384" s="14">
        <v>0.27525522194174101</v>
      </c>
      <c r="F384" s="14"/>
      <c r="G384" s="14">
        <v>0.36007629625713</v>
      </c>
      <c r="H384" s="14">
        <v>0.32454082694958802</v>
      </c>
      <c r="I384" s="14">
        <v>0.33508926323808802</v>
      </c>
      <c r="J384" s="14">
        <v>0.22177689678173901</v>
      </c>
      <c r="K384" s="14">
        <v>0.15214017957680301</v>
      </c>
      <c r="L384" s="14">
        <v>9.6272324653153496E-2</v>
      </c>
      <c r="M384" s="14"/>
      <c r="N384" s="14">
        <v>0.24470359216298301</v>
      </c>
      <c r="O384" s="14">
        <v>0.238359305099447</v>
      </c>
      <c r="P384" s="14"/>
      <c r="Q384" s="14">
        <v>0.235978561017752</v>
      </c>
      <c r="R384" s="14">
        <v>0.235859886808025</v>
      </c>
      <c r="S384" s="14">
        <v>0.249750651818654</v>
      </c>
      <c r="T384" s="14"/>
      <c r="U384" s="14">
        <v>0.24505240790409799</v>
      </c>
      <c r="V384" s="14">
        <v>0.22171606957346901</v>
      </c>
      <c r="W384" s="14"/>
      <c r="X384" s="14">
        <v>0.217341029729087</v>
      </c>
      <c r="Y384" s="14">
        <v>0.27829738919524</v>
      </c>
      <c r="Z384" s="14">
        <v>0.20443961134672101</v>
      </c>
      <c r="AA384" s="14"/>
      <c r="AB384" s="14">
        <v>0.24566586282226599</v>
      </c>
      <c r="AC384" s="14">
        <v>0.27293984402681198</v>
      </c>
      <c r="AD384" s="14">
        <v>0.18002302621534499</v>
      </c>
      <c r="AE384" s="14"/>
      <c r="AF384" s="14">
        <v>0.27073940828252302</v>
      </c>
      <c r="AG384" s="14">
        <v>0.30594154304354998</v>
      </c>
      <c r="AH384" s="14">
        <v>0.13096533424384499</v>
      </c>
      <c r="AI384" s="14"/>
      <c r="AJ384" s="14">
        <v>0.25335985836734198</v>
      </c>
      <c r="AK384" s="14">
        <v>0.22943533503678901</v>
      </c>
      <c r="AL384" s="14"/>
      <c r="AM384" s="14">
        <v>0.20177464932508099</v>
      </c>
      <c r="AN384" s="14">
        <v>0.22626688814468701</v>
      </c>
      <c r="AO384" s="14">
        <v>0.275990739710749</v>
      </c>
      <c r="AP384" s="14">
        <v>0.22944588174757</v>
      </c>
      <c r="AQ384" s="14">
        <v>0.327549693524046</v>
      </c>
      <c r="AR384" s="14">
        <v>0.303137690481251</v>
      </c>
      <c r="AS384" s="14">
        <v>0.17669643764538201</v>
      </c>
      <c r="AT384" s="14">
        <v>6.5533961314815897E-2</v>
      </c>
      <c r="AU384" s="14">
        <v>0.245351955599519</v>
      </c>
      <c r="AV384" s="14"/>
      <c r="AW384" s="14">
        <v>0.214960346350453</v>
      </c>
      <c r="AX384" s="14">
        <v>0.203386921574574</v>
      </c>
      <c r="AY384" s="14">
        <v>0.268159961367605</v>
      </c>
      <c r="AZ384" s="14">
        <v>0.16605583850310199</v>
      </c>
      <c r="BA384" s="14">
        <v>0.31259848830986098</v>
      </c>
      <c r="BB384" s="14">
        <v>0.33196583017242598</v>
      </c>
      <c r="BC384" s="14">
        <v>0.187018778965232</v>
      </c>
      <c r="BD384" s="14">
        <v>0.13256807890185501</v>
      </c>
      <c r="BE384" s="14">
        <v>0.23221588954665801</v>
      </c>
      <c r="BF384" s="14">
        <v>0.194992599006932</v>
      </c>
      <c r="BG384" s="14"/>
      <c r="BH384" s="14">
        <v>0.24809027874884901</v>
      </c>
      <c r="BI384" s="14">
        <v>0.240239437976285</v>
      </c>
    </row>
    <row r="385" spans="2:61" x14ac:dyDescent="0.35">
      <c r="B385" t="s">
        <v>199</v>
      </c>
      <c r="C385" s="14">
        <v>0.64710448257833497</v>
      </c>
      <c r="D385" s="14">
        <v>0.67751393406344995</v>
      </c>
      <c r="E385" s="14">
        <v>0.61837121550146801</v>
      </c>
      <c r="F385" s="14"/>
      <c r="G385" s="14">
        <v>0.47102150471279097</v>
      </c>
      <c r="H385" s="14">
        <v>0.52582673079267706</v>
      </c>
      <c r="I385" s="14">
        <v>0.548745523199487</v>
      </c>
      <c r="J385" s="14">
        <v>0.69831958678583395</v>
      </c>
      <c r="K385" s="14">
        <v>0.70979565080566498</v>
      </c>
      <c r="L385" s="14">
        <v>0.84677684003648201</v>
      </c>
      <c r="M385" s="14"/>
      <c r="N385" s="14">
        <v>0.65603184797713199</v>
      </c>
      <c r="O385" s="14">
        <v>0.64207244276503805</v>
      </c>
      <c r="P385" s="14"/>
      <c r="Q385" s="14">
        <v>0.67142862685718896</v>
      </c>
      <c r="R385" s="14">
        <v>0.64465433585285203</v>
      </c>
      <c r="S385" s="14">
        <v>0.65519418786952699</v>
      </c>
      <c r="T385" s="14"/>
      <c r="U385" s="14">
        <v>0.65641496888513595</v>
      </c>
      <c r="V385" s="14">
        <v>0.60710357917415503</v>
      </c>
      <c r="W385" s="14"/>
      <c r="X385" s="14">
        <v>0.66399010052776397</v>
      </c>
      <c r="Y385" s="14">
        <v>0.627712724805086</v>
      </c>
      <c r="Z385" s="14">
        <v>0.70874137998502096</v>
      </c>
      <c r="AA385" s="14"/>
      <c r="AB385" s="14">
        <v>0.63814206018261999</v>
      </c>
      <c r="AC385" s="14">
        <v>0.62109378979112595</v>
      </c>
      <c r="AD385" s="14">
        <v>0.76615938394077898</v>
      </c>
      <c r="AE385" s="14"/>
      <c r="AF385" s="14">
        <v>0.61810954710680499</v>
      </c>
      <c r="AG385" s="14">
        <v>0.61036011990171601</v>
      </c>
      <c r="AH385" s="14">
        <v>0.78601227942672902</v>
      </c>
      <c r="AI385" s="14"/>
      <c r="AJ385" s="14">
        <v>0.63017589649966399</v>
      </c>
      <c r="AK385" s="14">
        <v>0.67122515463688803</v>
      </c>
      <c r="AL385" s="14"/>
      <c r="AM385" s="14">
        <v>0.70519561617834303</v>
      </c>
      <c r="AN385" s="14">
        <v>0.68532412139395904</v>
      </c>
      <c r="AO385" s="14">
        <v>0.61418686931870303</v>
      </c>
      <c r="AP385" s="14">
        <v>0.63653880212315295</v>
      </c>
      <c r="AQ385" s="14">
        <v>0.54256523320529104</v>
      </c>
      <c r="AR385" s="14">
        <v>0.59006206146217699</v>
      </c>
      <c r="AS385" s="14">
        <v>0.79225430505536398</v>
      </c>
      <c r="AT385" s="14">
        <v>0.798815936731603</v>
      </c>
      <c r="AU385" s="14">
        <v>0.60426298869656203</v>
      </c>
      <c r="AV385" s="14"/>
      <c r="AW385" s="14">
        <v>0.699990202079804</v>
      </c>
      <c r="AX385" s="14">
        <v>0.70150662244266504</v>
      </c>
      <c r="AY385" s="14">
        <v>0.71331751966353096</v>
      </c>
      <c r="AZ385" s="14">
        <v>0.73092898535134798</v>
      </c>
      <c r="BA385" s="14">
        <v>0.53304944972752</v>
      </c>
      <c r="BB385" s="14">
        <v>0.58474979705418595</v>
      </c>
      <c r="BC385" s="14">
        <v>0.72663962023338002</v>
      </c>
      <c r="BD385" s="14">
        <v>0.64281573019197702</v>
      </c>
      <c r="BE385" s="14">
        <v>0.56761160064961003</v>
      </c>
      <c r="BF385" s="14">
        <v>0.592767961185794</v>
      </c>
      <c r="BG385" s="14"/>
      <c r="BH385" s="14">
        <v>0.62647926956343003</v>
      </c>
      <c r="BI385" s="14">
        <v>0.67297347715918299</v>
      </c>
    </row>
    <row r="386" spans="2:61" x14ac:dyDescent="0.35">
      <c r="B386" t="s">
        <v>77</v>
      </c>
      <c r="C386" s="14">
        <v>7.24087971359057E-2</v>
      </c>
      <c r="D386" s="14">
        <v>6.2431485338124301E-2</v>
      </c>
      <c r="E386" s="14">
        <v>8.2344534937957098E-2</v>
      </c>
      <c r="F386" s="14"/>
      <c r="G386" s="14">
        <v>8.5550053716640095E-2</v>
      </c>
      <c r="H386" s="14">
        <v>6.5857286087949996E-2</v>
      </c>
      <c r="I386" s="14">
        <v>8.1290476071892298E-2</v>
      </c>
      <c r="J386" s="14">
        <v>6.9682415725228306E-2</v>
      </c>
      <c r="K386" s="14">
        <v>0.105125309770969</v>
      </c>
      <c r="L386" s="14">
        <v>3.9855976954517598E-2</v>
      </c>
      <c r="M386" s="14"/>
      <c r="N386" s="14">
        <v>4.6511569960098899E-2</v>
      </c>
      <c r="O386" s="14">
        <v>8.7006147236554601E-2</v>
      </c>
      <c r="P386" s="14"/>
      <c r="Q386" s="14">
        <v>4.69921971083734E-2</v>
      </c>
      <c r="R386" s="14">
        <v>9.2956356418448002E-2</v>
      </c>
      <c r="S386" s="14">
        <v>3.9010440911349399E-2</v>
      </c>
      <c r="T386" s="14"/>
      <c r="U386" s="14">
        <v>5.9013654280997897E-2</v>
      </c>
      <c r="V386" s="14">
        <v>0.129958725009481</v>
      </c>
      <c r="W386" s="14"/>
      <c r="X386" s="14">
        <v>3.4736914386222797E-2</v>
      </c>
      <c r="Y386" s="14">
        <v>5.8600378049360698E-2</v>
      </c>
      <c r="Z386" s="14">
        <v>5.9241483837718899E-2</v>
      </c>
      <c r="AA386" s="14"/>
      <c r="AB386" s="14">
        <v>6.5104023714040907E-2</v>
      </c>
      <c r="AC386" s="14">
        <v>6.4602272793886403E-2</v>
      </c>
      <c r="AD386" s="14">
        <v>2.9683531370750301E-2</v>
      </c>
      <c r="AE386" s="14"/>
      <c r="AF386" s="14">
        <v>2.29324530011282E-2</v>
      </c>
      <c r="AG386" s="14">
        <v>4.7039610870118299E-2</v>
      </c>
      <c r="AH386" s="14">
        <v>4.9343931605483997E-2</v>
      </c>
      <c r="AI386" s="14"/>
      <c r="AJ386" s="14">
        <v>5.2996962894652798E-2</v>
      </c>
      <c r="AK386" s="14">
        <v>8.35565836994622E-2</v>
      </c>
      <c r="AL386" s="14"/>
      <c r="AM386" s="14">
        <v>5.3723514276449003E-2</v>
      </c>
      <c r="AN386" s="14">
        <v>6.7762504067490695E-2</v>
      </c>
      <c r="AO386" s="14">
        <v>8.0196005845820997E-2</v>
      </c>
      <c r="AP386" s="14">
        <v>4.5940327633355399E-2</v>
      </c>
      <c r="AQ386" s="14">
        <v>7.2938789151645797E-2</v>
      </c>
      <c r="AR386" s="14">
        <v>7.3263617956944596E-2</v>
      </c>
      <c r="AS386" s="14">
        <v>0</v>
      </c>
      <c r="AT386" s="14">
        <v>0.11299175071081199</v>
      </c>
      <c r="AU386" s="14">
        <v>9.3082500457402101E-2</v>
      </c>
      <c r="AV386" s="14"/>
      <c r="AW386" s="14">
        <v>3.8539241107764403E-2</v>
      </c>
      <c r="AX386" s="14">
        <v>6.4418138360964106E-2</v>
      </c>
      <c r="AY386" s="14">
        <v>1.8522518968863599E-2</v>
      </c>
      <c r="AZ386" s="14">
        <v>4.1896112650583302E-2</v>
      </c>
      <c r="BA386" s="14">
        <v>0.118042694486617</v>
      </c>
      <c r="BB386" s="14">
        <v>5.4331610562737498E-2</v>
      </c>
      <c r="BC386" s="14">
        <v>2.3400241621848498E-2</v>
      </c>
      <c r="BD386" s="14">
        <v>0.14693011439252401</v>
      </c>
      <c r="BE386" s="14">
        <v>0.14358809542012299</v>
      </c>
      <c r="BF386" s="14">
        <v>9.9096457235770194E-2</v>
      </c>
      <c r="BG386" s="14"/>
      <c r="BH386" s="14">
        <v>7.5095027270378298E-2</v>
      </c>
      <c r="BI386" s="14">
        <v>5.7605473474947801E-2</v>
      </c>
    </row>
    <row r="387" spans="2:61" x14ac:dyDescent="0.35">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row>
    <row r="388" spans="2:61" x14ac:dyDescent="0.35">
      <c r="B388" s="6" t="s">
        <v>212</v>
      </c>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row>
    <row r="389" spans="2:61" x14ac:dyDescent="0.35">
      <c r="B389" s="21" t="s">
        <v>81</v>
      </c>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row>
    <row r="390" spans="2:61" x14ac:dyDescent="0.35">
      <c r="B390" t="s">
        <v>197</v>
      </c>
      <c r="C390" s="14">
        <v>9.69137924129196E-2</v>
      </c>
      <c r="D390" s="14">
        <v>0.12757807423758799</v>
      </c>
      <c r="E390" s="14">
        <v>6.8244172743568102E-2</v>
      </c>
      <c r="F390" s="14"/>
      <c r="G390" s="14">
        <v>0.123995092042736</v>
      </c>
      <c r="H390" s="14">
        <v>0.10651106522725599</v>
      </c>
      <c r="I390" s="14">
        <v>7.9647585256827302E-2</v>
      </c>
      <c r="J390" s="14">
        <v>0.13307009573314199</v>
      </c>
      <c r="K390" s="14">
        <v>4.1869894508113001E-2</v>
      </c>
      <c r="L390" s="14">
        <v>9.8736854111336994E-2</v>
      </c>
      <c r="M390" s="14"/>
      <c r="N390" s="14">
        <v>9.3389108786275904E-2</v>
      </c>
      <c r="O390" s="14">
        <v>9.8900531786322798E-2</v>
      </c>
      <c r="P390" s="14"/>
      <c r="Q390" s="14">
        <v>0.10849238668509099</v>
      </c>
      <c r="R390" s="14">
        <v>9.4111741361867896E-2</v>
      </c>
      <c r="S390" s="14">
        <v>0.102417926152854</v>
      </c>
      <c r="T390" s="14"/>
      <c r="U390" s="14">
        <v>9.8556101001914503E-2</v>
      </c>
      <c r="V390" s="14">
        <v>8.9857895968472101E-2</v>
      </c>
      <c r="W390" s="14"/>
      <c r="X390" s="14">
        <v>0.26518299073170798</v>
      </c>
      <c r="Y390" s="14">
        <v>8.2070079862734902E-2</v>
      </c>
      <c r="Z390" s="14">
        <v>4.4355750335660402E-2</v>
      </c>
      <c r="AA390" s="14"/>
      <c r="AB390" s="14">
        <v>0.160534868117199</v>
      </c>
      <c r="AC390" s="14">
        <v>8.1822603891190504E-2</v>
      </c>
      <c r="AD390" s="14">
        <v>3.4509973894694901E-2</v>
      </c>
      <c r="AE390" s="14"/>
      <c r="AF390" s="14">
        <v>1</v>
      </c>
      <c r="AG390" s="14">
        <v>0</v>
      </c>
      <c r="AH390" s="14">
        <v>0</v>
      </c>
      <c r="AI390" s="14"/>
      <c r="AJ390" s="14">
        <v>0.133706338556799</v>
      </c>
      <c r="AK390" s="14">
        <v>8.0584002805277596E-2</v>
      </c>
      <c r="AL390" s="14"/>
      <c r="AM390" s="14">
        <v>5.3290565902816701E-2</v>
      </c>
      <c r="AN390" s="14">
        <v>0.165102887186622</v>
      </c>
      <c r="AO390" s="14">
        <v>9.5945224310046706E-2</v>
      </c>
      <c r="AP390" s="14">
        <v>7.5281991956621899E-2</v>
      </c>
      <c r="AQ390" s="14">
        <v>0.123785084337007</v>
      </c>
      <c r="AR390" s="14">
        <v>9.4045831657364506E-2</v>
      </c>
      <c r="AS390" s="14">
        <v>0.123848304602588</v>
      </c>
      <c r="AT390" s="14">
        <v>1.7967263353166001E-2</v>
      </c>
      <c r="AU390" s="14">
        <v>8.9770283558878006E-2</v>
      </c>
      <c r="AV390" s="14"/>
      <c r="AW390" s="14">
        <v>6.3028450210602396E-2</v>
      </c>
      <c r="AX390" s="14">
        <v>0.184675713376865</v>
      </c>
      <c r="AY390" s="14">
        <v>3.1115931363040299E-2</v>
      </c>
      <c r="AZ390" s="14">
        <v>7.5952430787290401E-2</v>
      </c>
      <c r="BA390" s="14">
        <v>0.12258250914985699</v>
      </c>
      <c r="BB390" s="14">
        <v>0.10766209881828299</v>
      </c>
      <c r="BC390" s="14">
        <v>0.182380094014015</v>
      </c>
      <c r="BD390" s="14">
        <v>0</v>
      </c>
      <c r="BE390" s="14">
        <v>2.4351341433798801E-2</v>
      </c>
      <c r="BF390" s="14">
        <v>3.59405959670656E-2</v>
      </c>
      <c r="BG390" s="14"/>
      <c r="BH390" s="14">
        <v>0.10132110002787199</v>
      </c>
      <c r="BI390" s="14">
        <v>0.102333970599311</v>
      </c>
    </row>
    <row r="391" spans="2:61" x14ac:dyDescent="0.35">
      <c r="B391" t="s">
        <v>198</v>
      </c>
      <c r="C391" s="14">
        <v>0.54135222766579005</v>
      </c>
      <c r="D391" s="14">
        <v>0.51350662835163696</v>
      </c>
      <c r="E391" s="14">
        <v>0.56986462524347803</v>
      </c>
      <c r="F391" s="14"/>
      <c r="G391" s="14">
        <v>0.47804050347622501</v>
      </c>
      <c r="H391" s="14">
        <v>0.459341246514963</v>
      </c>
      <c r="I391" s="14">
        <v>0.47735968847349503</v>
      </c>
      <c r="J391" s="14">
        <v>0.54683707253194502</v>
      </c>
      <c r="K391" s="14">
        <v>0.66858248698075495</v>
      </c>
      <c r="L391" s="14">
        <v>0.60628185988030003</v>
      </c>
      <c r="M391" s="14"/>
      <c r="N391" s="14">
        <v>0.59187594826687795</v>
      </c>
      <c r="O391" s="14">
        <v>0.51287379509095399</v>
      </c>
      <c r="P391" s="14"/>
      <c r="Q391" s="14">
        <v>0.54017140144459497</v>
      </c>
      <c r="R391" s="14">
        <v>0.543133411246288</v>
      </c>
      <c r="S391" s="14">
        <v>0.53179274886033101</v>
      </c>
      <c r="T391" s="14"/>
      <c r="U391" s="14">
        <v>0.541791681628637</v>
      </c>
      <c r="V391" s="14">
        <v>0.53946418928206197</v>
      </c>
      <c r="W391" s="14"/>
      <c r="X391" s="14">
        <v>0.61940599354366899</v>
      </c>
      <c r="Y391" s="14">
        <v>0.63806172131154004</v>
      </c>
      <c r="Z391" s="14">
        <v>0.42650002577525498</v>
      </c>
      <c r="AA391" s="14"/>
      <c r="AB391" s="14">
        <v>0.59988179293545696</v>
      </c>
      <c r="AC391" s="14">
        <v>0.58594647725888604</v>
      </c>
      <c r="AD391" s="14">
        <v>0.40357581399217002</v>
      </c>
      <c r="AE391" s="14"/>
      <c r="AF391" s="14">
        <v>0</v>
      </c>
      <c r="AG391" s="14">
        <v>1</v>
      </c>
      <c r="AH391" s="14">
        <v>0</v>
      </c>
      <c r="AI391" s="14"/>
      <c r="AJ391" s="14">
        <v>0.503654521393883</v>
      </c>
      <c r="AK391" s="14">
        <v>0.56543393550901799</v>
      </c>
      <c r="AL391" s="14"/>
      <c r="AM391" s="14">
        <v>0.61341279600044496</v>
      </c>
      <c r="AN391" s="14">
        <v>0.60952703416199405</v>
      </c>
      <c r="AO391" s="14">
        <v>0.48072580487141198</v>
      </c>
      <c r="AP391" s="14">
        <v>0.48347356773864603</v>
      </c>
      <c r="AQ391" s="14">
        <v>0.68078573039964596</v>
      </c>
      <c r="AR391" s="14">
        <v>0.52368846312113504</v>
      </c>
      <c r="AS391" s="14">
        <v>0.66703589158177101</v>
      </c>
      <c r="AT391" s="14">
        <v>0.51213538160348204</v>
      </c>
      <c r="AU391" s="14">
        <v>0.42050065667346598</v>
      </c>
      <c r="AV391" s="14"/>
      <c r="AW391" s="14">
        <v>0.63257884071779102</v>
      </c>
      <c r="AX391" s="14">
        <v>0.61475605779572096</v>
      </c>
      <c r="AY391" s="14">
        <v>0.54701105929254901</v>
      </c>
      <c r="AZ391" s="14">
        <v>0.38810161286491401</v>
      </c>
      <c r="BA391" s="14">
        <v>0.65071980269015095</v>
      </c>
      <c r="BB391" s="14">
        <v>0.52085331309823601</v>
      </c>
      <c r="BC391" s="14">
        <v>0.60861516601342902</v>
      </c>
      <c r="BD391" s="14">
        <v>0.42459554678876998</v>
      </c>
      <c r="BE391" s="14">
        <v>0.40485969081030798</v>
      </c>
      <c r="BF391" s="14">
        <v>0.391274393781745</v>
      </c>
      <c r="BG391" s="14"/>
      <c r="BH391" s="14">
        <v>0.52667416096362496</v>
      </c>
      <c r="BI391" s="14">
        <v>0.56187635994415897</v>
      </c>
    </row>
    <row r="392" spans="2:61" x14ac:dyDescent="0.35">
      <c r="B392" t="s">
        <v>199</v>
      </c>
      <c r="C392" s="14">
        <v>0.30408356017282001</v>
      </c>
      <c r="D392" s="14">
        <v>0.30571766423371</v>
      </c>
      <c r="E392" s="14">
        <v>0.30198056038272603</v>
      </c>
      <c r="F392" s="14"/>
      <c r="G392" s="14">
        <v>0.30866216626130999</v>
      </c>
      <c r="H392" s="14">
        <v>0.38353104124486997</v>
      </c>
      <c r="I392" s="14">
        <v>0.36336954876271299</v>
      </c>
      <c r="J392" s="14">
        <v>0.27469311228835602</v>
      </c>
      <c r="K392" s="14">
        <v>0.24539124601772999</v>
      </c>
      <c r="L392" s="14">
        <v>0.25011936258850698</v>
      </c>
      <c r="M392" s="14"/>
      <c r="N392" s="14">
        <v>0.278845526430615</v>
      </c>
      <c r="O392" s="14">
        <v>0.31830934627285201</v>
      </c>
      <c r="P392" s="14"/>
      <c r="Q392" s="14">
        <v>0.28482203000967898</v>
      </c>
      <c r="R392" s="14">
        <v>0.30695315163499598</v>
      </c>
      <c r="S392" s="14">
        <v>0.347146007425438</v>
      </c>
      <c r="T392" s="14"/>
      <c r="U392" s="14">
        <v>0.31838525035770698</v>
      </c>
      <c r="V392" s="14">
        <v>0.24263880758409501</v>
      </c>
      <c r="W392" s="14"/>
      <c r="X392" s="14">
        <v>8.8459687945141793E-2</v>
      </c>
      <c r="Y392" s="14">
        <v>0.23879364736252501</v>
      </c>
      <c r="Z392" s="14">
        <v>0.49590741017262702</v>
      </c>
      <c r="AA392" s="14"/>
      <c r="AB392" s="14">
        <v>0.19566474587654001</v>
      </c>
      <c r="AC392" s="14">
        <v>0.28890985859910701</v>
      </c>
      <c r="AD392" s="14">
        <v>0.52738703497706696</v>
      </c>
      <c r="AE392" s="14"/>
      <c r="AF392" s="14">
        <v>0</v>
      </c>
      <c r="AG392" s="14">
        <v>0</v>
      </c>
      <c r="AH392" s="14">
        <v>1</v>
      </c>
      <c r="AI392" s="14"/>
      <c r="AJ392" s="14">
        <v>0.32448270286117498</v>
      </c>
      <c r="AK392" s="14">
        <v>0.28608826416782002</v>
      </c>
      <c r="AL392" s="14"/>
      <c r="AM392" s="14">
        <v>0.29136947006370301</v>
      </c>
      <c r="AN392" s="14">
        <v>0.179195500890066</v>
      </c>
      <c r="AO392" s="14">
        <v>0.35192939304598198</v>
      </c>
      <c r="AP392" s="14">
        <v>0.42111210898750401</v>
      </c>
      <c r="AQ392" s="14">
        <v>0.14339316608668101</v>
      </c>
      <c r="AR392" s="14">
        <v>0.34936019052408501</v>
      </c>
      <c r="AS392" s="14">
        <v>0.187024145075151</v>
      </c>
      <c r="AT392" s="14">
        <v>0.36558460523417502</v>
      </c>
      <c r="AU392" s="14">
        <v>0.360050232786577</v>
      </c>
      <c r="AV392" s="14"/>
      <c r="AW392" s="14">
        <v>0.26564703841162202</v>
      </c>
      <c r="AX392" s="14">
        <v>0.16419492015068099</v>
      </c>
      <c r="AY392" s="14">
        <v>0.383873127010398</v>
      </c>
      <c r="AZ392" s="14">
        <v>0.52293585045810798</v>
      </c>
      <c r="BA392" s="14">
        <v>0.121820691274259</v>
      </c>
      <c r="BB392" s="14">
        <v>0.34807030717541498</v>
      </c>
      <c r="BC392" s="14">
        <v>0.182521322779373</v>
      </c>
      <c r="BD392" s="14">
        <v>0.41992448698006701</v>
      </c>
      <c r="BE392" s="14">
        <v>0.28001770876773802</v>
      </c>
      <c r="BF392" s="14">
        <v>0.498588205943023</v>
      </c>
      <c r="BG392" s="14"/>
      <c r="BH392" s="14">
        <v>0.30992185392673399</v>
      </c>
      <c r="BI392" s="14">
        <v>0.29961670446445998</v>
      </c>
    </row>
    <row r="393" spans="2:61" x14ac:dyDescent="0.35">
      <c r="B393" t="s">
        <v>77</v>
      </c>
      <c r="C393" s="14">
        <v>5.7650419748469899E-2</v>
      </c>
      <c r="D393" s="14">
        <v>5.3197633177064697E-2</v>
      </c>
      <c r="E393" s="14">
        <v>5.9910641630227503E-2</v>
      </c>
      <c r="F393" s="14"/>
      <c r="G393" s="14">
        <v>8.9302238219728505E-2</v>
      </c>
      <c r="H393" s="14">
        <v>5.0616647012910403E-2</v>
      </c>
      <c r="I393" s="14">
        <v>7.9623177506964599E-2</v>
      </c>
      <c r="J393" s="14">
        <v>4.5399719446557497E-2</v>
      </c>
      <c r="K393" s="14">
        <v>4.4156372493402297E-2</v>
      </c>
      <c r="L393" s="14">
        <v>4.48619234198556E-2</v>
      </c>
      <c r="M393" s="14"/>
      <c r="N393" s="14">
        <v>3.58894165162316E-2</v>
      </c>
      <c r="O393" s="14">
        <v>6.9916326849871299E-2</v>
      </c>
      <c r="P393" s="14"/>
      <c r="Q393" s="14">
        <v>6.6514181860635097E-2</v>
      </c>
      <c r="R393" s="14">
        <v>5.58016957568487E-2</v>
      </c>
      <c r="S393" s="14">
        <v>1.8643317561376299E-2</v>
      </c>
      <c r="T393" s="14"/>
      <c r="U393" s="14">
        <v>4.12669670117417E-2</v>
      </c>
      <c r="V393" s="14">
        <v>0.12803910716537001</v>
      </c>
      <c r="W393" s="14"/>
      <c r="X393" s="14">
        <v>2.6951327779481098E-2</v>
      </c>
      <c r="Y393" s="14">
        <v>4.1074551463200597E-2</v>
      </c>
      <c r="Z393" s="14">
        <v>3.3236813716458397E-2</v>
      </c>
      <c r="AA393" s="14"/>
      <c r="AB393" s="14">
        <v>4.3918593070804902E-2</v>
      </c>
      <c r="AC393" s="14">
        <v>4.3321060250816598E-2</v>
      </c>
      <c r="AD393" s="14">
        <v>3.4527177136068003E-2</v>
      </c>
      <c r="AE393" s="14"/>
      <c r="AF393" s="14">
        <v>0</v>
      </c>
      <c r="AG393" s="14">
        <v>0</v>
      </c>
      <c r="AH393" s="14">
        <v>0</v>
      </c>
      <c r="AI393" s="14"/>
      <c r="AJ393" s="14">
        <v>3.81564371881431E-2</v>
      </c>
      <c r="AK393" s="14">
        <v>6.7893797517884394E-2</v>
      </c>
      <c r="AL393" s="14"/>
      <c r="AM393" s="14">
        <v>4.1927168033035499E-2</v>
      </c>
      <c r="AN393" s="14">
        <v>4.6174577761318399E-2</v>
      </c>
      <c r="AO393" s="14">
        <v>7.1399577772559703E-2</v>
      </c>
      <c r="AP393" s="14">
        <v>2.01323313172285E-2</v>
      </c>
      <c r="AQ393" s="14">
        <v>5.2036019176667003E-2</v>
      </c>
      <c r="AR393" s="14">
        <v>3.2905514697415997E-2</v>
      </c>
      <c r="AS393" s="14">
        <v>2.2091658740489201E-2</v>
      </c>
      <c r="AT393" s="14">
        <v>0.104312749809177</v>
      </c>
      <c r="AU393" s="14">
        <v>0.12967882698107899</v>
      </c>
      <c r="AV393" s="14"/>
      <c r="AW393" s="14">
        <v>3.8745670659985097E-2</v>
      </c>
      <c r="AX393" s="14">
        <v>3.6373308676733399E-2</v>
      </c>
      <c r="AY393" s="14">
        <v>3.7999882334012698E-2</v>
      </c>
      <c r="AZ393" s="14">
        <v>1.3010105889687601E-2</v>
      </c>
      <c r="BA393" s="14">
        <v>0.104876996885734</v>
      </c>
      <c r="BB393" s="14">
        <v>2.3414280908066101E-2</v>
      </c>
      <c r="BC393" s="14">
        <v>2.6483417193182399E-2</v>
      </c>
      <c r="BD393" s="14">
        <v>0.155479966231163</v>
      </c>
      <c r="BE393" s="14">
        <v>0.29077125898815598</v>
      </c>
      <c r="BF393" s="14">
        <v>7.4196804308166706E-2</v>
      </c>
      <c r="BG393" s="14"/>
      <c r="BH393" s="14">
        <v>6.2082885081769401E-2</v>
      </c>
      <c r="BI393" s="14">
        <v>3.61729649920699E-2</v>
      </c>
    </row>
    <row r="394" spans="2:61" x14ac:dyDescent="0.35">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row>
    <row r="395" spans="2:61" x14ac:dyDescent="0.35">
      <c r="B395" s="6" t="s">
        <v>213</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row>
    <row r="396" spans="2:61" x14ac:dyDescent="0.35">
      <c r="B396" s="21" t="s">
        <v>81</v>
      </c>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row>
    <row r="397" spans="2:61" x14ac:dyDescent="0.35">
      <c r="B397" t="s">
        <v>197</v>
      </c>
      <c r="C397" s="14">
        <v>7.2350618463760702E-2</v>
      </c>
      <c r="D397" s="14">
        <v>6.7490367658442602E-2</v>
      </c>
      <c r="E397" s="14">
        <v>7.6207458106067993E-2</v>
      </c>
      <c r="F397" s="14"/>
      <c r="G397" s="14">
        <v>8.94352290926234E-2</v>
      </c>
      <c r="H397" s="14">
        <v>0.114143994637112</v>
      </c>
      <c r="I397" s="14">
        <v>0.10838239029192701</v>
      </c>
      <c r="J397" s="14">
        <v>4.6073162284154999E-2</v>
      </c>
      <c r="K397" s="14">
        <v>3.6803708828184602E-2</v>
      </c>
      <c r="L397" s="14">
        <v>4.4155693998423499E-2</v>
      </c>
      <c r="M397" s="14"/>
      <c r="N397" s="14">
        <v>8.4536182383211894E-2</v>
      </c>
      <c r="O397" s="14">
        <v>6.54820474967409E-2</v>
      </c>
      <c r="P397" s="14"/>
      <c r="Q397" s="14">
        <v>0.10771114256667801</v>
      </c>
      <c r="R397" s="14">
        <v>6.1195073298866601E-2</v>
      </c>
      <c r="S397" s="14">
        <v>5.61011177113767E-2</v>
      </c>
      <c r="T397" s="14"/>
      <c r="U397" s="14">
        <v>7.6417817002114599E-2</v>
      </c>
      <c r="V397" s="14">
        <v>5.4876599331219897E-2</v>
      </c>
      <c r="W397" s="14"/>
      <c r="X397" s="14">
        <v>0.14695856950901701</v>
      </c>
      <c r="Y397" s="14">
        <v>7.0410291398096694E-2</v>
      </c>
      <c r="Z397" s="14">
        <v>4.5974528026384E-2</v>
      </c>
      <c r="AA397" s="14"/>
      <c r="AB397" s="14">
        <v>0.12363784557124199</v>
      </c>
      <c r="AC397" s="14">
        <v>5.1205314965652698E-2</v>
      </c>
      <c r="AD397" s="14">
        <v>5.2229523071118597E-2</v>
      </c>
      <c r="AE397" s="14"/>
      <c r="AF397" s="14">
        <v>0.203613733429719</v>
      </c>
      <c r="AG397" s="14">
        <v>6.7359614245715502E-2</v>
      </c>
      <c r="AH397" s="14">
        <v>3.7272391910798099E-2</v>
      </c>
      <c r="AI397" s="14"/>
      <c r="AJ397" s="14">
        <v>0.103498039023809</v>
      </c>
      <c r="AK397" s="14">
        <v>5.0492832410772098E-2</v>
      </c>
      <c r="AL397" s="14"/>
      <c r="AM397" s="14">
        <v>5.9064599614591297E-2</v>
      </c>
      <c r="AN397" s="14">
        <v>6.3508621011362398E-2</v>
      </c>
      <c r="AO397" s="14">
        <v>0.110992743011903</v>
      </c>
      <c r="AP397" s="14">
        <v>0.11660187409954</v>
      </c>
      <c r="AQ397" s="14">
        <v>0.15579020436440999</v>
      </c>
      <c r="AR397" s="14">
        <v>5.31455067015306E-2</v>
      </c>
      <c r="AS397" s="14">
        <v>0.24763068797190399</v>
      </c>
      <c r="AT397" s="14">
        <v>3.02201940781004E-2</v>
      </c>
      <c r="AU397" s="14">
        <v>4.4172878324381701E-2</v>
      </c>
      <c r="AV397" s="14"/>
      <c r="AW397" s="14">
        <v>7.9943099425625802E-2</v>
      </c>
      <c r="AX397" s="14">
        <v>4.9862192594237797E-2</v>
      </c>
      <c r="AY397" s="14">
        <v>7.9557362982039304E-2</v>
      </c>
      <c r="AZ397" s="14">
        <v>0.114973597723728</v>
      </c>
      <c r="BA397" s="14">
        <v>0.149189740581647</v>
      </c>
      <c r="BB397" s="14">
        <v>6.0599748617443903E-2</v>
      </c>
      <c r="BC397" s="14">
        <v>0.23168330982748001</v>
      </c>
      <c r="BD397" s="14">
        <v>4.5043724409121702E-2</v>
      </c>
      <c r="BE397" s="14">
        <v>2.7611314676904399E-2</v>
      </c>
      <c r="BF397" s="14">
        <v>3.59405959670656E-2</v>
      </c>
      <c r="BG397" s="14"/>
      <c r="BH397" s="14">
        <v>6.9105854677982803E-2</v>
      </c>
      <c r="BI397" s="14">
        <v>7.3820488524701494E-2</v>
      </c>
    </row>
    <row r="398" spans="2:61" x14ac:dyDescent="0.35">
      <c r="B398" t="s">
        <v>198</v>
      </c>
      <c r="C398" s="14">
        <v>0.36902647457924997</v>
      </c>
      <c r="D398" s="14">
        <v>0.36800896759125001</v>
      </c>
      <c r="E398" s="14">
        <v>0.36750903460679701</v>
      </c>
      <c r="F398" s="14"/>
      <c r="G398" s="14">
        <v>0.49043030592040299</v>
      </c>
      <c r="H398" s="14">
        <v>0.32244185654555901</v>
      </c>
      <c r="I398" s="14">
        <v>0.34816720907429599</v>
      </c>
      <c r="J398" s="14">
        <v>0.36922360249979602</v>
      </c>
      <c r="K398" s="14">
        <v>0.31737847043775302</v>
      </c>
      <c r="L398" s="14">
        <v>0.39576750917782499</v>
      </c>
      <c r="M398" s="14"/>
      <c r="N398" s="14">
        <v>0.42657660933251101</v>
      </c>
      <c r="O398" s="14">
        <v>0.33658750110808</v>
      </c>
      <c r="P398" s="14"/>
      <c r="Q398" s="14">
        <v>0.44740025728206501</v>
      </c>
      <c r="R398" s="14">
        <v>0.32733186561003602</v>
      </c>
      <c r="S398" s="14">
        <v>0.377152694129335</v>
      </c>
      <c r="T398" s="14"/>
      <c r="U398" s="14">
        <v>0.37985228048796699</v>
      </c>
      <c r="V398" s="14">
        <v>0.32251526107683498</v>
      </c>
      <c r="W398" s="14"/>
      <c r="X398" s="14">
        <v>0.50860728714399095</v>
      </c>
      <c r="Y398" s="14">
        <v>0.43933088758740702</v>
      </c>
      <c r="Z398" s="14">
        <v>0.25286546071737198</v>
      </c>
      <c r="AA398" s="14"/>
      <c r="AB398" s="14">
        <v>0.424064553249479</v>
      </c>
      <c r="AC398" s="14">
        <v>0.43665804861847202</v>
      </c>
      <c r="AD398" s="14">
        <v>0.16406567036792599</v>
      </c>
      <c r="AE398" s="14"/>
      <c r="AF398" s="14">
        <v>0.45536198338831602</v>
      </c>
      <c r="AG398" s="14">
        <v>0.459328707897938</v>
      </c>
      <c r="AH398" s="14">
        <v>0.212177269739762</v>
      </c>
      <c r="AI398" s="14"/>
      <c r="AJ398" s="14">
        <v>0.40131241090812098</v>
      </c>
      <c r="AK398" s="14">
        <v>0.35619514065441099</v>
      </c>
      <c r="AL398" s="14"/>
      <c r="AM398" s="14">
        <v>0.31741096542917902</v>
      </c>
      <c r="AN398" s="14">
        <v>0.448436827061441</v>
      </c>
      <c r="AO398" s="14">
        <v>0.41806274554100198</v>
      </c>
      <c r="AP398" s="14">
        <v>0.37482278774498501</v>
      </c>
      <c r="AQ398" s="14">
        <v>0.40268372011005399</v>
      </c>
      <c r="AR398" s="14">
        <v>0.39201388782654201</v>
      </c>
      <c r="AS398" s="14">
        <v>0.27553928024569901</v>
      </c>
      <c r="AT398" s="14">
        <v>0.33956023243259997</v>
      </c>
      <c r="AU398" s="14">
        <v>0.32091575079561802</v>
      </c>
      <c r="AV398" s="14"/>
      <c r="AW398" s="14">
        <v>0.31137371777539802</v>
      </c>
      <c r="AX398" s="14">
        <v>0.47591669269870701</v>
      </c>
      <c r="AY398" s="14">
        <v>0.52672281547334598</v>
      </c>
      <c r="AZ398" s="14">
        <v>0.272852077619188</v>
      </c>
      <c r="BA398" s="14">
        <v>0.36083214328491298</v>
      </c>
      <c r="BB398" s="14">
        <v>0.389319277279014</v>
      </c>
      <c r="BC398" s="14">
        <v>0.42574949820396901</v>
      </c>
      <c r="BD398" s="14">
        <v>0.39124760015221799</v>
      </c>
      <c r="BE398" s="14">
        <v>0.30922963407696302</v>
      </c>
      <c r="BF398" s="14">
        <v>0.28729400500173102</v>
      </c>
      <c r="BG398" s="14"/>
      <c r="BH398" s="14">
        <v>0.34478925631227297</v>
      </c>
      <c r="BI398" s="14">
        <v>0.411692266140047</v>
      </c>
    </row>
    <row r="399" spans="2:61" x14ac:dyDescent="0.35">
      <c r="B399" t="s">
        <v>199</v>
      </c>
      <c r="C399" s="14">
        <v>0.452519061497478</v>
      </c>
      <c r="D399" s="14">
        <v>0.46450840380048702</v>
      </c>
      <c r="E399" s="14">
        <v>0.44373267792009102</v>
      </c>
      <c r="F399" s="14"/>
      <c r="G399" s="14">
        <v>0.30638721450245998</v>
      </c>
      <c r="H399" s="14">
        <v>0.46051895750002497</v>
      </c>
      <c r="I399" s="14">
        <v>0.43976505471883798</v>
      </c>
      <c r="J399" s="14">
        <v>0.458222788410516</v>
      </c>
      <c r="K399" s="14">
        <v>0.54584872754908398</v>
      </c>
      <c r="L399" s="14">
        <v>0.46728995511091997</v>
      </c>
      <c r="M399" s="14"/>
      <c r="N399" s="14">
        <v>0.40326276703796998</v>
      </c>
      <c r="O399" s="14">
        <v>0.48028309082791498</v>
      </c>
      <c r="P399" s="14"/>
      <c r="Q399" s="14">
        <v>0.368282500871211</v>
      </c>
      <c r="R399" s="14">
        <v>0.48918261210295599</v>
      </c>
      <c r="S399" s="14">
        <v>0.51809436448208301</v>
      </c>
      <c r="T399" s="14"/>
      <c r="U399" s="14">
        <v>0.45955951079327401</v>
      </c>
      <c r="V399" s="14">
        <v>0.42227098175996303</v>
      </c>
      <c r="W399" s="14"/>
      <c r="X399" s="14">
        <v>0.29979371275807498</v>
      </c>
      <c r="Y399" s="14">
        <v>0.41021553416427298</v>
      </c>
      <c r="Z399" s="14">
        <v>0.60782306789942098</v>
      </c>
      <c r="AA399" s="14"/>
      <c r="AB399" s="14">
        <v>0.35792985646554498</v>
      </c>
      <c r="AC399" s="14">
        <v>0.41317928680369198</v>
      </c>
      <c r="AD399" s="14">
        <v>0.74805707832826696</v>
      </c>
      <c r="AE399" s="14"/>
      <c r="AF399" s="14">
        <v>0.231537781670102</v>
      </c>
      <c r="AG399" s="14">
        <v>0.38870564201325503</v>
      </c>
      <c r="AH399" s="14">
        <v>0.68701482016541504</v>
      </c>
      <c r="AI399" s="14"/>
      <c r="AJ399" s="14">
        <v>0.43460832496429502</v>
      </c>
      <c r="AK399" s="14">
        <v>0.46473082011141797</v>
      </c>
      <c r="AL399" s="14"/>
      <c r="AM399" s="14">
        <v>0.52630980230426905</v>
      </c>
      <c r="AN399" s="14">
        <v>0.43708133668800703</v>
      </c>
      <c r="AO399" s="14">
        <v>0.42327171421696302</v>
      </c>
      <c r="AP399" s="14">
        <v>0.42795454946913403</v>
      </c>
      <c r="AQ399" s="14">
        <v>0.38949005634886902</v>
      </c>
      <c r="AR399" s="14">
        <v>0.444218550189803</v>
      </c>
      <c r="AS399" s="14">
        <v>0.30123469174191098</v>
      </c>
      <c r="AT399" s="14">
        <v>0.49509914041606901</v>
      </c>
      <c r="AU399" s="14">
        <v>0.47320924218262</v>
      </c>
      <c r="AV399" s="14"/>
      <c r="AW399" s="14">
        <v>0.51474079371331904</v>
      </c>
      <c r="AX399" s="14">
        <v>0.43524048804985699</v>
      </c>
      <c r="AY399" s="14">
        <v>0.341821271906743</v>
      </c>
      <c r="AZ399" s="14">
        <v>0.52912179708058404</v>
      </c>
      <c r="BA399" s="14">
        <v>0.35830172037635799</v>
      </c>
      <c r="BB399" s="14">
        <v>0.446719385967495</v>
      </c>
      <c r="BC399" s="14">
        <v>0.27448264687685298</v>
      </c>
      <c r="BD399" s="14">
        <v>0.54081750250697203</v>
      </c>
      <c r="BE399" s="14">
        <v>0.44967653278778902</v>
      </c>
      <c r="BF399" s="14">
        <v>0.563546496583745</v>
      </c>
      <c r="BG399" s="14"/>
      <c r="BH399" s="14">
        <v>0.473466402881763</v>
      </c>
      <c r="BI399" s="14">
        <v>0.431819958518186</v>
      </c>
    </row>
    <row r="400" spans="2:61" x14ac:dyDescent="0.35">
      <c r="B400" t="s">
        <v>77</v>
      </c>
      <c r="C400" s="14">
        <v>0.106103845459511</v>
      </c>
      <c r="D400" s="14">
        <v>9.9992260949820694E-2</v>
      </c>
      <c r="E400" s="14">
        <v>0.112550829367044</v>
      </c>
      <c r="F400" s="14"/>
      <c r="G400" s="14">
        <v>0.11374725048451401</v>
      </c>
      <c r="H400" s="14">
        <v>0.102895191317304</v>
      </c>
      <c r="I400" s="14">
        <v>0.103685345914939</v>
      </c>
      <c r="J400" s="14">
        <v>0.126480446805533</v>
      </c>
      <c r="K400" s="14">
        <v>9.9969093184978403E-2</v>
      </c>
      <c r="L400" s="14">
        <v>9.2786841712830498E-2</v>
      </c>
      <c r="M400" s="14"/>
      <c r="N400" s="14">
        <v>8.5624441246306707E-2</v>
      </c>
      <c r="O400" s="14">
        <v>0.11764736056726501</v>
      </c>
      <c r="P400" s="14"/>
      <c r="Q400" s="14">
        <v>7.6606099280046205E-2</v>
      </c>
      <c r="R400" s="14">
        <v>0.122290448988141</v>
      </c>
      <c r="S400" s="14">
        <v>4.8651823677205698E-2</v>
      </c>
      <c r="T400" s="14"/>
      <c r="U400" s="14">
        <v>8.4170391716644199E-2</v>
      </c>
      <c r="V400" s="14">
        <v>0.200337157831981</v>
      </c>
      <c r="W400" s="14"/>
      <c r="X400" s="14">
        <v>4.4640430588916799E-2</v>
      </c>
      <c r="Y400" s="14">
        <v>8.0043286850223494E-2</v>
      </c>
      <c r="Z400" s="14">
        <v>9.3336943356822702E-2</v>
      </c>
      <c r="AA400" s="14"/>
      <c r="AB400" s="14">
        <v>9.4367744713733298E-2</v>
      </c>
      <c r="AC400" s="14">
        <v>9.8957349612183498E-2</v>
      </c>
      <c r="AD400" s="14">
        <v>3.5647728232688303E-2</v>
      </c>
      <c r="AE400" s="14"/>
      <c r="AF400" s="14">
        <v>0.109486501511863</v>
      </c>
      <c r="AG400" s="14">
        <v>8.4606035843091107E-2</v>
      </c>
      <c r="AH400" s="14">
        <v>6.3535518184024697E-2</v>
      </c>
      <c r="AI400" s="14"/>
      <c r="AJ400" s="14">
        <v>6.0581225103776101E-2</v>
      </c>
      <c r="AK400" s="14">
        <v>0.12858120682339899</v>
      </c>
      <c r="AL400" s="14"/>
      <c r="AM400" s="14">
        <v>9.7214632651960606E-2</v>
      </c>
      <c r="AN400" s="14">
        <v>5.0973215239190101E-2</v>
      </c>
      <c r="AO400" s="14">
        <v>4.7672797230132402E-2</v>
      </c>
      <c r="AP400" s="14">
        <v>8.0620788686340303E-2</v>
      </c>
      <c r="AQ400" s="14">
        <v>5.2036019176667003E-2</v>
      </c>
      <c r="AR400" s="14">
        <v>0.110622055282124</v>
      </c>
      <c r="AS400" s="14">
        <v>0.17559534004048599</v>
      </c>
      <c r="AT400" s="14">
        <v>0.13512043307322999</v>
      </c>
      <c r="AU400" s="14">
        <v>0.16170212869737999</v>
      </c>
      <c r="AV400" s="14"/>
      <c r="AW400" s="14">
        <v>9.3942389085657496E-2</v>
      </c>
      <c r="AX400" s="14">
        <v>3.89806266571983E-2</v>
      </c>
      <c r="AY400" s="14">
        <v>5.18985496378713E-2</v>
      </c>
      <c r="AZ400" s="14">
        <v>8.3052527576499294E-2</v>
      </c>
      <c r="BA400" s="14">
        <v>0.13167639575708201</v>
      </c>
      <c r="BB400" s="14">
        <v>0.103361588136047</v>
      </c>
      <c r="BC400" s="14">
        <v>6.8084545091698603E-2</v>
      </c>
      <c r="BD400" s="14">
        <v>2.2891172931687801E-2</v>
      </c>
      <c r="BE400" s="14">
        <v>0.21348251845834401</v>
      </c>
      <c r="BF400" s="14">
        <v>0.113218902447458</v>
      </c>
      <c r="BG400" s="14"/>
      <c r="BH400" s="14">
        <v>0.112638486127982</v>
      </c>
      <c r="BI400" s="14">
        <v>8.2667286817065394E-2</v>
      </c>
    </row>
    <row r="401" spans="2:61" x14ac:dyDescent="0.35">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row>
    <row r="402" spans="2:61" x14ac:dyDescent="0.35">
      <c r="B402" s="6" t="s">
        <v>214</v>
      </c>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row>
    <row r="403" spans="2:61" x14ac:dyDescent="0.35">
      <c r="B403" s="21" t="s">
        <v>81</v>
      </c>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row>
    <row r="404" spans="2:61" x14ac:dyDescent="0.35">
      <c r="B404" t="s">
        <v>197</v>
      </c>
      <c r="C404" s="14">
        <v>0.32190352324725002</v>
      </c>
      <c r="D404" s="14">
        <v>0.31623734151999999</v>
      </c>
      <c r="E404" s="14">
        <v>0.32918697929760099</v>
      </c>
      <c r="F404" s="14"/>
      <c r="G404" s="14">
        <v>0.291215736247942</v>
      </c>
      <c r="H404" s="14">
        <v>0.290727552125364</v>
      </c>
      <c r="I404" s="14">
        <v>0.25191983067393398</v>
      </c>
      <c r="J404" s="14">
        <v>0.31440493762141097</v>
      </c>
      <c r="K404" s="14">
        <v>0.36437605888452401</v>
      </c>
      <c r="L404" s="14">
        <v>0.40806315065042797</v>
      </c>
      <c r="M404" s="14"/>
      <c r="N404" s="14">
        <v>0.37390014958080903</v>
      </c>
      <c r="O404" s="14">
        <v>0.29259486585737099</v>
      </c>
      <c r="P404" s="14"/>
      <c r="Q404" s="14">
        <v>0.335697320413544</v>
      </c>
      <c r="R404" s="14">
        <v>0.31911311112121898</v>
      </c>
      <c r="S404" s="14">
        <v>0.37120634914928102</v>
      </c>
      <c r="T404" s="14"/>
      <c r="U404" s="14">
        <v>0.35067360041784701</v>
      </c>
      <c r="V404" s="14">
        <v>0.19829783392991601</v>
      </c>
      <c r="W404" s="14"/>
      <c r="X404" s="14">
        <v>0.63471357393675398</v>
      </c>
      <c r="Y404" s="14">
        <v>0.33310128614354401</v>
      </c>
      <c r="Z404" s="14">
        <v>0.19531507304568499</v>
      </c>
      <c r="AA404" s="14"/>
      <c r="AB404" s="14">
        <v>0.46673506771087597</v>
      </c>
      <c r="AC404" s="14">
        <v>0.28388358476500702</v>
      </c>
      <c r="AD404" s="14">
        <v>0.20907571570002501</v>
      </c>
      <c r="AE404" s="14"/>
      <c r="AF404" s="14">
        <v>0.52329655124955499</v>
      </c>
      <c r="AG404" s="14">
        <v>0.35406500356317899</v>
      </c>
      <c r="AH404" s="14">
        <v>0.236176694817439</v>
      </c>
      <c r="AI404" s="14"/>
      <c r="AJ404" s="14">
        <v>0.33959729019439999</v>
      </c>
      <c r="AK404" s="14">
        <v>0.32673252012047199</v>
      </c>
      <c r="AL404" s="14"/>
      <c r="AM404" s="14">
        <v>0.38210021522805399</v>
      </c>
      <c r="AN404" s="14">
        <v>0.43991944969027102</v>
      </c>
      <c r="AO404" s="14">
        <v>0.328602371317744</v>
      </c>
      <c r="AP404" s="14">
        <v>0.30578813229315999</v>
      </c>
      <c r="AQ404" s="14">
        <v>0.31770845337342501</v>
      </c>
      <c r="AR404" s="14">
        <v>0.27915234297951402</v>
      </c>
      <c r="AS404" s="14">
        <v>0.315717371070867</v>
      </c>
      <c r="AT404" s="14">
        <v>0.38569233189563601</v>
      </c>
      <c r="AU404" s="14">
        <v>0.23376053254864401</v>
      </c>
      <c r="AV404" s="14"/>
      <c r="AW404" s="14">
        <v>0.38367333332523001</v>
      </c>
      <c r="AX404" s="14">
        <v>0.464693700790141</v>
      </c>
      <c r="AY404" s="14">
        <v>0.395173242127212</v>
      </c>
      <c r="AZ404" s="14">
        <v>0.31127460972193499</v>
      </c>
      <c r="BA404" s="14">
        <v>0.290933836090908</v>
      </c>
      <c r="BB404" s="14">
        <v>0.26906494685893201</v>
      </c>
      <c r="BC404" s="14">
        <v>0.38762253204135899</v>
      </c>
      <c r="BD404" s="14">
        <v>0.26547597543331602</v>
      </c>
      <c r="BE404" s="14">
        <v>0.27622912265655503</v>
      </c>
      <c r="BF404" s="14">
        <v>6.6110903238216501E-2</v>
      </c>
      <c r="BG404" s="14"/>
      <c r="BH404" s="14">
        <v>0.32080470987281401</v>
      </c>
      <c r="BI404" s="14">
        <v>0.33032606150310001</v>
      </c>
    </row>
    <row r="405" spans="2:61" x14ac:dyDescent="0.35">
      <c r="B405" t="s">
        <v>198</v>
      </c>
      <c r="C405" s="14">
        <v>0.53688545616133199</v>
      </c>
      <c r="D405" s="14">
        <v>0.52386002023438405</v>
      </c>
      <c r="E405" s="14">
        <v>0.54659775377692099</v>
      </c>
      <c r="F405" s="14"/>
      <c r="G405" s="14">
        <v>0.44267930205468398</v>
      </c>
      <c r="H405" s="14">
        <v>0.58614853631314301</v>
      </c>
      <c r="I405" s="14">
        <v>0.59417659323594696</v>
      </c>
      <c r="J405" s="14">
        <v>0.49229946754756099</v>
      </c>
      <c r="K405" s="14">
        <v>0.55214828322827703</v>
      </c>
      <c r="L405" s="14">
        <v>0.52393425020627005</v>
      </c>
      <c r="M405" s="14"/>
      <c r="N405" s="14">
        <v>0.50579231860906404</v>
      </c>
      <c r="O405" s="14">
        <v>0.55441155698660105</v>
      </c>
      <c r="P405" s="14"/>
      <c r="Q405" s="14">
        <v>0.57193928095116098</v>
      </c>
      <c r="R405" s="14">
        <v>0.52680480363771998</v>
      </c>
      <c r="S405" s="14">
        <v>0.49060870534478002</v>
      </c>
      <c r="T405" s="14"/>
      <c r="U405" s="14">
        <v>0.53255869857102101</v>
      </c>
      <c r="V405" s="14">
        <v>0.555474626127339</v>
      </c>
      <c r="W405" s="14"/>
      <c r="X405" s="14">
        <v>0.31597863290706002</v>
      </c>
      <c r="Y405" s="14">
        <v>0.572039177484022</v>
      </c>
      <c r="Z405" s="14">
        <v>0.60504128811837199</v>
      </c>
      <c r="AA405" s="14"/>
      <c r="AB405" s="14">
        <v>0.45099582720023201</v>
      </c>
      <c r="AC405" s="14">
        <v>0.62343409580646003</v>
      </c>
      <c r="AD405" s="14">
        <v>0.48886820907538397</v>
      </c>
      <c r="AE405" s="14"/>
      <c r="AF405" s="14">
        <v>0.36516479973743399</v>
      </c>
      <c r="AG405" s="14">
        <v>0.56131660209450496</v>
      </c>
      <c r="AH405" s="14">
        <v>0.56191449978336205</v>
      </c>
      <c r="AI405" s="14"/>
      <c r="AJ405" s="14">
        <v>0.52690428820451396</v>
      </c>
      <c r="AK405" s="14">
        <v>0.54399522197720895</v>
      </c>
      <c r="AL405" s="14"/>
      <c r="AM405" s="14">
        <v>0.55001232160362601</v>
      </c>
      <c r="AN405" s="14">
        <v>0.488829536834476</v>
      </c>
      <c r="AO405" s="14">
        <v>0.56413497179558902</v>
      </c>
      <c r="AP405" s="14">
        <v>0.60131546197548102</v>
      </c>
      <c r="AQ405" s="14">
        <v>0.60063907642473002</v>
      </c>
      <c r="AR405" s="14">
        <v>0.54296811142670098</v>
      </c>
      <c r="AS405" s="14">
        <v>0.40623778159096402</v>
      </c>
      <c r="AT405" s="14">
        <v>0.51617762016438695</v>
      </c>
      <c r="AU405" s="14">
        <v>0.52787190486336499</v>
      </c>
      <c r="AV405" s="14"/>
      <c r="AW405" s="14">
        <v>0.55578074631202201</v>
      </c>
      <c r="AX405" s="14">
        <v>0.46438160357692598</v>
      </c>
      <c r="AY405" s="14">
        <v>0.46789518775028499</v>
      </c>
      <c r="AZ405" s="14">
        <v>0.58137530974931295</v>
      </c>
      <c r="BA405" s="14">
        <v>0.64039730062791</v>
      </c>
      <c r="BB405" s="14">
        <v>0.56221836972077999</v>
      </c>
      <c r="BC405" s="14">
        <v>0.49454601717942098</v>
      </c>
      <c r="BD405" s="14">
        <v>0.62362336759094195</v>
      </c>
      <c r="BE405" s="14">
        <v>0.38755891548377203</v>
      </c>
      <c r="BF405" s="14">
        <v>0.48090077746623</v>
      </c>
      <c r="BG405" s="14"/>
      <c r="BH405" s="14">
        <v>0.51571351102237895</v>
      </c>
      <c r="BI405" s="14">
        <v>0.575367664300794</v>
      </c>
    </row>
    <row r="406" spans="2:61" x14ac:dyDescent="0.35">
      <c r="B406" t="s">
        <v>199</v>
      </c>
      <c r="C406" s="14">
        <v>0.101360456302181</v>
      </c>
      <c r="D406" s="14">
        <v>0.124391891597781</v>
      </c>
      <c r="E406" s="14">
        <v>7.9994141885757195E-2</v>
      </c>
      <c r="F406" s="14"/>
      <c r="G406" s="14">
        <v>0.21085976007524901</v>
      </c>
      <c r="H406" s="14">
        <v>9.6270054162584606E-2</v>
      </c>
      <c r="I406" s="14">
        <v>0.10890490670500801</v>
      </c>
      <c r="J406" s="14">
        <v>0.13968834357156701</v>
      </c>
      <c r="K406" s="14">
        <v>5.1991295032084703E-2</v>
      </c>
      <c r="L406" s="14">
        <v>3.7847408414757103E-2</v>
      </c>
      <c r="M406" s="14"/>
      <c r="N406" s="14">
        <v>8.9497245019503999E-2</v>
      </c>
      <c r="O406" s="14">
        <v>0.10804732850033601</v>
      </c>
      <c r="P406" s="14"/>
      <c r="Q406" s="14">
        <v>8.1325043293387606E-2</v>
      </c>
      <c r="R406" s="14">
        <v>0.115266163339655</v>
      </c>
      <c r="S406" s="14">
        <v>9.7944580144491297E-2</v>
      </c>
      <c r="T406" s="14"/>
      <c r="U406" s="14">
        <v>8.8224071274406304E-2</v>
      </c>
      <c r="V406" s="14">
        <v>0.15779867566696701</v>
      </c>
      <c r="W406" s="14"/>
      <c r="X406" s="14">
        <v>4.1052843941715801E-2</v>
      </c>
      <c r="Y406" s="14">
        <v>7.2327167168117407E-2</v>
      </c>
      <c r="Z406" s="14">
        <v>0.172835808949448</v>
      </c>
      <c r="AA406" s="14"/>
      <c r="AB406" s="14">
        <v>6.3500052757556602E-2</v>
      </c>
      <c r="AC406" s="14">
        <v>7.2819307370464603E-2</v>
      </c>
      <c r="AD406" s="14">
        <v>0.25630007518339998</v>
      </c>
      <c r="AE406" s="14"/>
      <c r="AF406" s="14">
        <v>8.7925703268599997E-2</v>
      </c>
      <c r="AG406" s="14">
        <v>6.6820984046579907E-2</v>
      </c>
      <c r="AH406" s="14">
        <v>0.17299579510520099</v>
      </c>
      <c r="AI406" s="14"/>
      <c r="AJ406" s="14">
        <v>0.116127496782868</v>
      </c>
      <c r="AK406" s="14">
        <v>8.05223162425764E-2</v>
      </c>
      <c r="AL406" s="14"/>
      <c r="AM406" s="14">
        <v>4.79052568564656E-2</v>
      </c>
      <c r="AN406" s="14">
        <v>5.35641209738459E-2</v>
      </c>
      <c r="AO406" s="14">
        <v>8.8312906494831395E-2</v>
      </c>
      <c r="AP406" s="14">
        <v>7.1265639236656006E-2</v>
      </c>
      <c r="AQ406" s="14">
        <v>6.5671997825117095E-2</v>
      </c>
      <c r="AR406" s="14">
        <v>0.137324321406007</v>
      </c>
      <c r="AS406" s="14">
        <v>0.16981482163779199</v>
      </c>
      <c r="AT406" s="14">
        <v>8.4747824226557605E-2</v>
      </c>
      <c r="AU406" s="14">
        <v>0.15633723879859299</v>
      </c>
      <c r="AV406" s="14"/>
      <c r="AW406" s="14">
        <v>3.45669770091123E-2</v>
      </c>
      <c r="AX406" s="14">
        <v>5.7637717265901799E-2</v>
      </c>
      <c r="AY406" s="14">
        <v>5.8246377024343397E-2</v>
      </c>
      <c r="AZ406" s="14">
        <v>9.9095348800683006E-2</v>
      </c>
      <c r="BA406" s="14">
        <v>2.81725430627402E-2</v>
      </c>
      <c r="BB406" s="14">
        <v>0.147291970158172</v>
      </c>
      <c r="BC406" s="14">
        <v>8.9098930658870104E-2</v>
      </c>
      <c r="BD406" s="14">
        <v>9.09542199882553E-2</v>
      </c>
      <c r="BE406" s="14">
        <v>5.7327070775582099E-2</v>
      </c>
      <c r="BF406" s="14">
        <v>0.36550726415170698</v>
      </c>
      <c r="BG406" s="14"/>
      <c r="BH406" s="14">
        <v>0.12844460615803099</v>
      </c>
      <c r="BI406" s="14">
        <v>6.6084808812975002E-2</v>
      </c>
    </row>
    <row r="407" spans="2:61" x14ac:dyDescent="0.35">
      <c r="B407" t="s">
        <v>77</v>
      </c>
      <c r="C407" s="14">
        <v>3.9850564289237299E-2</v>
      </c>
      <c r="D407" s="14">
        <v>3.5510746647835101E-2</v>
      </c>
      <c r="E407" s="14">
        <v>4.4221125039720803E-2</v>
      </c>
      <c r="F407" s="14"/>
      <c r="G407" s="14">
        <v>5.5245201622125303E-2</v>
      </c>
      <c r="H407" s="14">
        <v>2.6853857398907999E-2</v>
      </c>
      <c r="I407" s="14">
        <v>4.4998669385111302E-2</v>
      </c>
      <c r="J407" s="14">
        <v>5.3607251259460698E-2</v>
      </c>
      <c r="K407" s="14">
        <v>3.14843628551136E-2</v>
      </c>
      <c r="L407" s="14">
        <v>3.01551907285449E-2</v>
      </c>
      <c r="M407" s="14"/>
      <c r="N407" s="14">
        <v>3.0810286790622601E-2</v>
      </c>
      <c r="O407" s="14">
        <v>4.4946248655692397E-2</v>
      </c>
      <c r="P407" s="14"/>
      <c r="Q407" s="14">
        <v>1.10383553419075E-2</v>
      </c>
      <c r="R407" s="14">
        <v>3.8815921901405502E-2</v>
      </c>
      <c r="S407" s="14">
        <v>4.0240365361448198E-2</v>
      </c>
      <c r="T407" s="14"/>
      <c r="U407" s="14">
        <v>2.8543629736725602E-2</v>
      </c>
      <c r="V407" s="14">
        <v>8.8428864275777994E-2</v>
      </c>
      <c r="W407" s="14"/>
      <c r="X407" s="14">
        <v>8.2549492144703106E-3</v>
      </c>
      <c r="Y407" s="14">
        <v>2.2532369204316199E-2</v>
      </c>
      <c r="Z407" s="14">
        <v>2.68078298864949E-2</v>
      </c>
      <c r="AA407" s="14"/>
      <c r="AB407" s="14">
        <v>1.8769052331335401E-2</v>
      </c>
      <c r="AC407" s="14">
        <v>1.9863012058068698E-2</v>
      </c>
      <c r="AD407" s="14">
        <v>4.5756000041191902E-2</v>
      </c>
      <c r="AE407" s="14"/>
      <c r="AF407" s="14">
        <v>2.3612945744411199E-2</v>
      </c>
      <c r="AG407" s="14">
        <v>1.7797410295735901E-2</v>
      </c>
      <c r="AH407" s="14">
        <v>2.89130102939982E-2</v>
      </c>
      <c r="AI407" s="14"/>
      <c r="AJ407" s="14">
        <v>1.7370924818218499E-2</v>
      </c>
      <c r="AK407" s="14">
        <v>4.87499416597433E-2</v>
      </c>
      <c r="AL407" s="14"/>
      <c r="AM407" s="14">
        <v>1.9982206311853899E-2</v>
      </c>
      <c r="AN407" s="14">
        <v>1.7686892501406998E-2</v>
      </c>
      <c r="AO407" s="14">
        <v>1.8949750391836301E-2</v>
      </c>
      <c r="AP407" s="14">
        <v>2.16307664947035E-2</v>
      </c>
      <c r="AQ407" s="14">
        <v>1.5980472376726999E-2</v>
      </c>
      <c r="AR407" s="14">
        <v>4.0555224187778002E-2</v>
      </c>
      <c r="AS407" s="14">
        <v>0.108230025700376</v>
      </c>
      <c r="AT407" s="14">
        <v>1.33822237134191E-2</v>
      </c>
      <c r="AU407" s="14">
        <v>8.2030323789397397E-2</v>
      </c>
      <c r="AV407" s="14"/>
      <c r="AW407" s="14">
        <v>2.5978943353635799E-2</v>
      </c>
      <c r="AX407" s="14">
        <v>1.32869783670306E-2</v>
      </c>
      <c r="AY407" s="14">
        <v>7.86851930981598E-2</v>
      </c>
      <c r="AZ407" s="14">
        <v>8.2547317280685407E-3</v>
      </c>
      <c r="BA407" s="14">
        <v>4.0496320218441503E-2</v>
      </c>
      <c r="BB407" s="14">
        <v>2.14247132621165E-2</v>
      </c>
      <c r="BC407" s="14">
        <v>2.8732520120349901E-2</v>
      </c>
      <c r="BD407" s="14">
        <v>1.9946436987487201E-2</v>
      </c>
      <c r="BE407" s="14">
        <v>0.27888489108409098</v>
      </c>
      <c r="BF407" s="14">
        <v>8.7481055143846506E-2</v>
      </c>
      <c r="BG407" s="14"/>
      <c r="BH407" s="14">
        <v>3.5037172946776503E-2</v>
      </c>
      <c r="BI407" s="14">
        <v>2.8221465383131202E-2</v>
      </c>
    </row>
    <row r="408" spans="2:61" x14ac:dyDescent="0.35">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row>
    <row r="409" spans="2:61" x14ac:dyDescent="0.35">
      <c r="B409" s="6" t="s">
        <v>223</v>
      </c>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row>
    <row r="410" spans="2:61" x14ac:dyDescent="0.35">
      <c r="B410" s="21" t="s">
        <v>81</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row>
    <row r="411" spans="2:61" x14ac:dyDescent="0.35">
      <c r="B411" t="s">
        <v>215</v>
      </c>
      <c r="C411" s="14">
        <v>0.26807173948205698</v>
      </c>
      <c r="D411" s="14">
        <v>0.306272279400715</v>
      </c>
      <c r="E411" s="14">
        <v>0.23201729077953601</v>
      </c>
      <c r="F411" s="14"/>
      <c r="G411" s="14">
        <v>7.8678106720504001E-2</v>
      </c>
      <c r="H411" s="14">
        <v>0.15165715324505299</v>
      </c>
      <c r="I411" s="14">
        <v>0.19373364590078901</v>
      </c>
      <c r="J411" s="14">
        <v>0.38426544089347198</v>
      </c>
      <c r="K411" s="14">
        <v>0.35536992112533899</v>
      </c>
      <c r="L411" s="14">
        <v>0.37094572939264497</v>
      </c>
      <c r="M411" s="14"/>
      <c r="N411" s="14">
        <v>0.29326981111883998</v>
      </c>
      <c r="O411" s="14">
        <v>0.253868478606044</v>
      </c>
      <c r="P411" s="14"/>
      <c r="Q411" s="14">
        <v>0.312620600746149</v>
      </c>
      <c r="R411" s="14">
        <v>0.24392411692174601</v>
      </c>
      <c r="S411" s="14">
        <v>0.31096955106130503</v>
      </c>
      <c r="T411" s="14"/>
      <c r="U411" s="14">
        <v>0.28995061262382599</v>
      </c>
      <c r="V411" s="14">
        <v>0.17407292327662799</v>
      </c>
      <c r="W411" s="14"/>
      <c r="X411" s="14">
        <v>0.40567401087331501</v>
      </c>
      <c r="Y411" s="14">
        <v>0.26658561121413799</v>
      </c>
      <c r="Z411" s="14">
        <v>0.24877484991292501</v>
      </c>
      <c r="AA411" s="14"/>
      <c r="AB411" s="14">
        <v>0.28898185165993401</v>
      </c>
      <c r="AC411" s="14">
        <v>0.27340698762120802</v>
      </c>
      <c r="AD411" s="14">
        <v>0.25665453576905101</v>
      </c>
      <c r="AE411" s="14"/>
      <c r="AF411" s="14">
        <v>0.35555744115272198</v>
      </c>
      <c r="AG411" s="14">
        <v>0.31072148331140698</v>
      </c>
      <c r="AH411" s="14">
        <v>0.205073219352401</v>
      </c>
      <c r="AI411" s="14"/>
      <c r="AJ411" s="14">
        <v>0.30797756304107299</v>
      </c>
      <c r="AK411" s="14">
        <v>0.24466791932617701</v>
      </c>
      <c r="AL411" s="14"/>
      <c r="AM411" s="14">
        <v>0.29093503874489401</v>
      </c>
      <c r="AN411" s="14">
        <v>0.40600505049267199</v>
      </c>
      <c r="AO411" s="14">
        <v>0.34929996010141601</v>
      </c>
      <c r="AP411" s="14">
        <v>0.123091105145335</v>
      </c>
      <c r="AQ411" s="14">
        <v>0.26791058927398298</v>
      </c>
      <c r="AR411" s="14">
        <v>0.295324454853573</v>
      </c>
      <c r="AS411" s="14">
        <v>0.345589139885496</v>
      </c>
      <c r="AT411" s="14">
        <v>0.24506270738040201</v>
      </c>
      <c r="AU411" s="14">
        <v>9.6676595268389204E-2</v>
      </c>
      <c r="AV411" s="14"/>
      <c r="AW411" s="14">
        <v>0.28470086416718998</v>
      </c>
      <c r="AX411" s="14">
        <v>0.41462345879227003</v>
      </c>
      <c r="AY411" s="14">
        <v>0.323110288723371</v>
      </c>
      <c r="AZ411" s="14">
        <v>0.15810970663714399</v>
      </c>
      <c r="BA411" s="14">
        <v>0.31437765239879201</v>
      </c>
      <c r="BB411" s="14">
        <v>0.253711871339661</v>
      </c>
      <c r="BC411" s="14">
        <v>0.362939346709789</v>
      </c>
      <c r="BD411" s="14">
        <v>0.145923065778616</v>
      </c>
      <c r="BE411" s="14">
        <v>0</v>
      </c>
      <c r="BF411" s="14">
        <v>0.222238352544188</v>
      </c>
      <c r="BG411" s="14"/>
      <c r="BH411" s="14">
        <v>0.225072042871206</v>
      </c>
      <c r="BI411" s="14">
        <v>0.34066879440107101</v>
      </c>
    </row>
    <row r="412" spans="2:61" x14ac:dyDescent="0.35">
      <c r="B412" t="s">
        <v>216</v>
      </c>
      <c r="C412" s="14">
        <v>0.39170623418780498</v>
      </c>
      <c r="D412" s="14">
        <v>0.39851343587814703</v>
      </c>
      <c r="E412" s="14">
        <v>0.38518315755763199</v>
      </c>
      <c r="F412" s="14"/>
      <c r="G412" s="14">
        <v>0.28046579283740197</v>
      </c>
      <c r="H412" s="14">
        <v>0.365071633365395</v>
      </c>
      <c r="I412" s="14">
        <v>0.38367086329643502</v>
      </c>
      <c r="J412" s="14">
        <v>0.35504511957366303</v>
      </c>
      <c r="K412" s="14">
        <v>0.47447903217269499</v>
      </c>
      <c r="L412" s="14">
        <v>0.45577858689486</v>
      </c>
      <c r="M412" s="14"/>
      <c r="N412" s="14">
        <v>0.391668391481096</v>
      </c>
      <c r="O412" s="14">
        <v>0.39172756478180498</v>
      </c>
      <c r="P412" s="14"/>
      <c r="Q412" s="14">
        <v>0.36151150077257899</v>
      </c>
      <c r="R412" s="14">
        <v>0.39036706065881699</v>
      </c>
      <c r="S412" s="14">
        <v>0.45885556998913002</v>
      </c>
      <c r="T412" s="14"/>
      <c r="U412" s="14">
        <v>0.39271168882523899</v>
      </c>
      <c r="V412" s="14">
        <v>0.38738647123407999</v>
      </c>
      <c r="W412" s="14"/>
      <c r="X412" s="14">
        <v>0.40122922159330598</v>
      </c>
      <c r="Y412" s="14">
        <v>0.41110531513582799</v>
      </c>
      <c r="Z412" s="14">
        <v>0.384292679996665</v>
      </c>
      <c r="AA412" s="14"/>
      <c r="AB412" s="14">
        <v>0.41761579084888401</v>
      </c>
      <c r="AC412" s="14">
        <v>0.37203771615076198</v>
      </c>
      <c r="AD412" s="14">
        <v>0.440058103566702</v>
      </c>
      <c r="AE412" s="14"/>
      <c r="AF412" s="14">
        <v>0.361149532668958</v>
      </c>
      <c r="AG412" s="14">
        <v>0.40346473415218698</v>
      </c>
      <c r="AH412" s="14">
        <v>0.39272266644868398</v>
      </c>
      <c r="AI412" s="14"/>
      <c r="AJ412" s="14">
        <v>0.387836406485846</v>
      </c>
      <c r="AK412" s="14">
        <v>0.39431655663688198</v>
      </c>
      <c r="AL412" s="14"/>
      <c r="AM412" s="14">
        <v>0.483350363592774</v>
      </c>
      <c r="AN412" s="14">
        <v>0.35000915808713801</v>
      </c>
      <c r="AO412" s="14">
        <v>0.21043252053664399</v>
      </c>
      <c r="AP412" s="14">
        <v>0.42560489927479001</v>
      </c>
      <c r="AQ412" s="14">
        <v>0.45308527303330498</v>
      </c>
      <c r="AR412" s="14">
        <v>0.41127762541063501</v>
      </c>
      <c r="AS412" s="14">
        <v>0.31087799159454399</v>
      </c>
      <c r="AT412" s="14">
        <v>0.46975278403464898</v>
      </c>
      <c r="AU412" s="14">
        <v>0.33787398268610302</v>
      </c>
      <c r="AV412" s="14"/>
      <c r="AW412" s="14">
        <v>0.51166793295703705</v>
      </c>
      <c r="AX412" s="14">
        <v>0.352785503529918</v>
      </c>
      <c r="AY412" s="14">
        <v>0.24796923515265301</v>
      </c>
      <c r="AZ412" s="14">
        <v>0.40093173255577103</v>
      </c>
      <c r="BA412" s="14">
        <v>0.43252147239661898</v>
      </c>
      <c r="BB412" s="14">
        <v>0.42152462311084699</v>
      </c>
      <c r="BC412" s="14">
        <v>0.36858791270158398</v>
      </c>
      <c r="BD412" s="14">
        <v>0.550842621308544</v>
      </c>
      <c r="BE412" s="14">
        <v>0.18323908609952899</v>
      </c>
      <c r="BF412" s="14">
        <v>0.25997568830054502</v>
      </c>
      <c r="BG412" s="14"/>
      <c r="BH412" s="14">
        <v>0.39586088440498302</v>
      </c>
      <c r="BI412" s="14">
        <v>0.39082442585812799</v>
      </c>
    </row>
    <row r="413" spans="2:61" x14ac:dyDescent="0.35">
      <c r="B413" t="s">
        <v>217</v>
      </c>
      <c r="C413" s="14">
        <v>0.1413162877479</v>
      </c>
      <c r="D413" s="14">
        <v>0.12416106200531001</v>
      </c>
      <c r="E413" s="14">
        <v>0.15849829603745899</v>
      </c>
      <c r="F413" s="14"/>
      <c r="G413" s="14">
        <v>0.19982603743886099</v>
      </c>
      <c r="H413" s="14">
        <v>0.21353520944109</v>
      </c>
      <c r="I413" s="14">
        <v>0.17861932772953201</v>
      </c>
      <c r="J413" s="14">
        <v>0.11675193065930101</v>
      </c>
      <c r="K413" s="14">
        <v>8.9978942281302293E-2</v>
      </c>
      <c r="L413" s="14">
        <v>7.4378240673726698E-2</v>
      </c>
      <c r="M413" s="14"/>
      <c r="N413" s="14">
        <v>0.15500132816409201</v>
      </c>
      <c r="O413" s="14">
        <v>0.13360251496672401</v>
      </c>
      <c r="P413" s="14"/>
      <c r="Q413" s="14">
        <v>0.144099132210914</v>
      </c>
      <c r="R413" s="14">
        <v>0.1497401845745</v>
      </c>
      <c r="S413" s="14">
        <v>0.12462572136373901</v>
      </c>
      <c r="T413" s="14"/>
      <c r="U413" s="14">
        <v>0.139663177412991</v>
      </c>
      <c r="V413" s="14">
        <v>0.14841859203622301</v>
      </c>
      <c r="W413" s="14"/>
      <c r="X413" s="14">
        <v>0.10722956191977601</v>
      </c>
      <c r="Y413" s="14">
        <v>0.14523620038754301</v>
      </c>
      <c r="Z413" s="14">
        <v>0.142360120160994</v>
      </c>
      <c r="AA413" s="14"/>
      <c r="AB413" s="14">
        <v>0.12563947243051199</v>
      </c>
      <c r="AC413" s="14">
        <v>0.15882559693696299</v>
      </c>
      <c r="AD413" s="14">
        <v>0.1175013405821</v>
      </c>
      <c r="AE413" s="14"/>
      <c r="AF413" s="14">
        <v>0.12841164275608399</v>
      </c>
      <c r="AG413" s="14">
        <v>0.153618866180083</v>
      </c>
      <c r="AH413" s="14">
        <v>0.12752124070958001</v>
      </c>
      <c r="AI413" s="14"/>
      <c r="AJ413" s="14">
        <v>0.138726639718494</v>
      </c>
      <c r="AK413" s="14">
        <v>0.14202570354077901</v>
      </c>
      <c r="AL413" s="14"/>
      <c r="AM413" s="14">
        <v>0.12333389598304299</v>
      </c>
      <c r="AN413" s="14">
        <v>0.148263285188281</v>
      </c>
      <c r="AO413" s="14">
        <v>8.8205696478544093E-2</v>
      </c>
      <c r="AP413" s="14">
        <v>0.19308958003736601</v>
      </c>
      <c r="AQ413" s="14">
        <v>0.17340198397544701</v>
      </c>
      <c r="AR413" s="14">
        <v>9.4450285236975504E-2</v>
      </c>
      <c r="AS413" s="14">
        <v>0.18911730235994501</v>
      </c>
      <c r="AT413" s="14">
        <v>0.199648218289492</v>
      </c>
      <c r="AU413" s="14">
        <v>0.158036608645682</v>
      </c>
      <c r="AV413" s="14"/>
      <c r="AW413" s="14">
        <v>0.103296492719233</v>
      </c>
      <c r="AX413" s="14">
        <v>0.15567135095582399</v>
      </c>
      <c r="AY413" s="14">
        <v>0.20619881491161501</v>
      </c>
      <c r="AZ413" s="14">
        <v>0.155934607779976</v>
      </c>
      <c r="BA413" s="14">
        <v>0.14922191861211001</v>
      </c>
      <c r="BB413" s="14">
        <v>0.124600882822248</v>
      </c>
      <c r="BC413" s="14">
        <v>0.15520673654609701</v>
      </c>
      <c r="BD413" s="14">
        <v>0.15415107235719</v>
      </c>
      <c r="BE413" s="14">
        <v>0.117932002996814</v>
      </c>
      <c r="BF413" s="14">
        <v>0.156131063708526</v>
      </c>
      <c r="BG413" s="14"/>
      <c r="BH413" s="14">
        <v>0.144588440678139</v>
      </c>
      <c r="BI413" s="14">
        <v>0.120954421263994</v>
      </c>
    </row>
    <row r="414" spans="2:61" x14ac:dyDescent="0.35">
      <c r="B414" t="s">
        <v>218</v>
      </c>
      <c r="C414" s="14">
        <v>7.3150465257360298E-2</v>
      </c>
      <c r="D414" s="14">
        <v>5.6592769618735897E-2</v>
      </c>
      <c r="E414" s="14">
        <v>8.9364415971759398E-2</v>
      </c>
      <c r="F414" s="14"/>
      <c r="G414" s="14">
        <v>0.13984693774958201</v>
      </c>
      <c r="H414" s="14">
        <v>9.6819773294071196E-2</v>
      </c>
      <c r="I414" s="14">
        <v>8.9246645544905606E-2</v>
      </c>
      <c r="J414" s="14">
        <v>8.3682352875966995E-2</v>
      </c>
      <c r="K414" s="14">
        <v>3.2398181776522803E-2</v>
      </c>
      <c r="L414" s="14">
        <v>2.1388312033340798E-2</v>
      </c>
      <c r="M414" s="14"/>
      <c r="N414" s="14">
        <v>6.4563562100988195E-2</v>
      </c>
      <c r="O414" s="14">
        <v>7.7990598558234703E-2</v>
      </c>
      <c r="P414" s="14"/>
      <c r="Q414" s="14">
        <v>8.6940653801601001E-2</v>
      </c>
      <c r="R414" s="14">
        <v>8.3327428063371498E-2</v>
      </c>
      <c r="S414" s="14">
        <v>2.19793584537211E-2</v>
      </c>
      <c r="T414" s="14"/>
      <c r="U414" s="14">
        <v>7.1709688266100594E-2</v>
      </c>
      <c r="V414" s="14">
        <v>7.9340515847117696E-2</v>
      </c>
      <c r="W414" s="14"/>
      <c r="X414" s="14">
        <v>1.4901830581288701E-2</v>
      </c>
      <c r="Y414" s="14">
        <v>7.7514429358923706E-2</v>
      </c>
      <c r="Z414" s="14">
        <v>7.3078579864126095E-2</v>
      </c>
      <c r="AA414" s="14"/>
      <c r="AB414" s="14">
        <v>6.7975443356253495E-2</v>
      </c>
      <c r="AC414" s="14">
        <v>7.6446838278074206E-2</v>
      </c>
      <c r="AD414" s="14">
        <v>6.9168793656966099E-2</v>
      </c>
      <c r="AE414" s="14"/>
      <c r="AF414" s="14">
        <v>7.0594890280201494E-2</v>
      </c>
      <c r="AG414" s="14">
        <v>4.6719477924466499E-2</v>
      </c>
      <c r="AH414" s="14">
        <v>0.104424479277629</v>
      </c>
      <c r="AI414" s="14"/>
      <c r="AJ414" s="14">
        <v>6.0811673208064597E-2</v>
      </c>
      <c r="AK414" s="14">
        <v>8.1712283541407305E-2</v>
      </c>
      <c r="AL414" s="14"/>
      <c r="AM414" s="14">
        <v>8.8626519089465505E-2</v>
      </c>
      <c r="AN414" s="14">
        <v>2.7668252617318902E-2</v>
      </c>
      <c r="AO414" s="14">
        <v>0.15427990027112701</v>
      </c>
      <c r="AP414" s="14">
        <v>9.5784954278004097E-2</v>
      </c>
      <c r="AQ414" s="14">
        <v>2.4523031068309799E-2</v>
      </c>
      <c r="AR414" s="14">
        <v>8.5464531385813794E-2</v>
      </c>
      <c r="AS414" s="14">
        <v>6.7904297872312697E-2</v>
      </c>
      <c r="AT414" s="14">
        <v>1.3516430263228499E-2</v>
      </c>
      <c r="AU414" s="14">
        <v>8.5891004428100604E-2</v>
      </c>
      <c r="AV414" s="14"/>
      <c r="AW414" s="14">
        <v>7.0364735317500995E-2</v>
      </c>
      <c r="AX414" s="14">
        <v>3.0787024502392901E-2</v>
      </c>
      <c r="AY414" s="14">
        <v>8.9264257680793296E-2</v>
      </c>
      <c r="AZ414" s="14">
        <v>6.1880871787049797E-2</v>
      </c>
      <c r="BA414" s="14">
        <v>4.9588260539302799E-2</v>
      </c>
      <c r="BB414" s="14">
        <v>8.7749460517286396E-2</v>
      </c>
      <c r="BC414" s="14">
        <v>5.3796307072430001E-2</v>
      </c>
      <c r="BD414" s="14">
        <v>2.0146474182082701E-2</v>
      </c>
      <c r="BE414" s="14">
        <v>0.100769905896196</v>
      </c>
      <c r="BF414" s="14">
        <v>4.75913983465064E-2</v>
      </c>
      <c r="BG414" s="14"/>
      <c r="BH414" s="14">
        <v>7.4148697667646701E-2</v>
      </c>
      <c r="BI414" s="14">
        <v>7.3801264277126799E-2</v>
      </c>
    </row>
    <row r="415" spans="2:61" x14ac:dyDescent="0.35">
      <c r="B415" t="s">
        <v>219</v>
      </c>
      <c r="C415" s="14">
        <v>2.7088539664815298E-2</v>
      </c>
      <c r="D415" s="14">
        <v>2.5166791061201201E-2</v>
      </c>
      <c r="E415" s="14">
        <v>2.9079080707196399E-2</v>
      </c>
      <c r="F415" s="14"/>
      <c r="G415" s="14">
        <v>5.5550734615464899E-2</v>
      </c>
      <c r="H415" s="14">
        <v>2.49161886316684E-2</v>
      </c>
      <c r="I415" s="14">
        <v>4.4515706285154499E-2</v>
      </c>
      <c r="J415" s="14">
        <v>1.18742937216462E-2</v>
      </c>
      <c r="K415" s="14">
        <v>1.84701224215056E-2</v>
      </c>
      <c r="L415" s="14">
        <v>1.5780894024087801E-2</v>
      </c>
      <c r="M415" s="14"/>
      <c r="N415" s="14">
        <v>2.0669519879882099E-2</v>
      </c>
      <c r="O415" s="14">
        <v>3.0706713860359901E-2</v>
      </c>
      <c r="P415" s="14"/>
      <c r="Q415" s="14">
        <v>1.23624689822017E-2</v>
      </c>
      <c r="R415" s="14">
        <v>3.8818817744581798E-2</v>
      </c>
      <c r="S415" s="14">
        <v>6.3803930546469101E-3</v>
      </c>
      <c r="T415" s="14"/>
      <c r="U415" s="14">
        <v>2.4600711227181601E-2</v>
      </c>
      <c r="V415" s="14">
        <v>3.7777066745001503E-2</v>
      </c>
      <c r="W415" s="14"/>
      <c r="X415" s="14">
        <v>4.8364853068078896E-3</v>
      </c>
      <c r="Y415" s="14">
        <v>2.7925776155201799E-2</v>
      </c>
      <c r="Z415" s="14">
        <v>3.1053800440535399E-2</v>
      </c>
      <c r="AA415" s="14"/>
      <c r="AB415" s="14">
        <v>1.7487807999593999E-2</v>
      </c>
      <c r="AC415" s="14">
        <v>3.9582459879281703E-2</v>
      </c>
      <c r="AD415" s="14">
        <v>9.7202212114640297E-3</v>
      </c>
      <c r="AE415" s="14"/>
      <c r="AF415" s="14">
        <v>1.9142711946469899E-2</v>
      </c>
      <c r="AG415" s="14">
        <v>1.18352627903981E-2</v>
      </c>
      <c r="AH415" s="14">
        <v>5.4410798111207803E-2</v>
      </c>
      <c r="AI415" s="14"/>
      <c r="AJ415" s="14">
        <v>2.0435248072138298E-2</v>
      </c>
      <c r="AK415" s="14">
        <v>3.0868364217114901E-2</v>
      </c>
      <c r="AL415" s="14"/>
      <c r="AM415" s="14">
        <v>0</v>
      </c>
      <c r="AN415" s="14">
        <v>3.6028105642014301E-3</v>
      </c>
      <c r="AO415" s="14">
        <v>8.0562376078971501E-2</v>
      </c>
      <c r="AP415" s="14">
        <v>6.0872187028225201E-2</v>
      </c>
      <c r="AQ415" s="14">
        <v>0</v>
      </c>
      <c r="AR415" s="14">
        <v>2.68380212784467E-2</v>
      </c>
      <c r="AS415" s="14">
        <v>0</v>
      </c>
      <c r="AT415" s="14">
        <v>1.44151647133988E-2</v>
      </c>
      <c r="AU415" s="14">
        <v>6.3014499516554204E-2</v>
      </c>
      <c r="AV415" s="14"/>
      <c r="AW415" s="14">
        <v>5.1569846041849502E-3</v>
      </c>
      <c r="AX415" s="14">
        <v>4.2001892487475902E-3</v>
      </c>
      <c r="AY415" s="14">
        <v>5.0670586120608499E-2</v>
      </c>
      <c r="AZ415" s="14">
        <v>6.6361876060069894E-2</v>
      </c>
      <c r="BA415" s="14">
        <v>0</v>
      </c>
      <c r="BB415" s="14">
        <v>2.9033240619523299E-2</v>
      </c>
      <c r="BC415" s="14">
        <v>1.16850426221009E-2</v>
      </c>
      <c r="BD415" s="14">
        <v>4.3075967005205003E-2</v>
      </c>
      <c r="BE415" s="14">
        <v>4.6669131863742302E-2</v>
      </c>
      <c r="BF415" s="14">
        <v>0</v>
      </c>
      <c r="BG415" s="14"/>
      <c r="BH415" s="14">
        <v>3.5348787462138501E-2</v>
      </c>
      <c r="BI415" s="14">
        <v>2.04955659640336E-2</v>
      </c>
    </row>
    <row r="416" spans="2:61" x14ac:dyDescent="0.35">
      <c r="B416" t="s">
        <v>220</v>
      </c>
      <c r="C416" s="14">
        <v>1.9005465902841599E-2</v>
      </c>
      <c r="D416" s="14">
        <v>2.55307430004399E-2</v>
      </c>
      <c r="E416" s="14">
        <v>1.0573126930081399E-2</v>
      </c>
      <c r="F416" s="14"/>
      <c r="G416" s="14">
        <v>6.0962986715628498E-2</v>
      </c>
      <c r="H416" s="14">
        <v>3.8975318644296403E-2</v>
      </c>
      <c r="I416" s="14">
        <v>1.9366681087574299E-2</v>
      </c>
      <c r="J416" s="14">
        <v>0</v>
      </c>
      <c r="K416" s="14">
        <v>0</v>
      </c>
      <c r="L416" s="14">
        <v>1.02775771047684E-2</v>
      </c>
      <c r="M416" s="14"/>
      <c r="N416" s="14">
        <v>1.3134530062336201E-2</v>
      </c>
      <c r="O416" s="14">
        <v>2.2314704583126399E-2</v>
      </c>
      <c r="P416" s="14"/>
      <c r="Q416" s="14">
        <v>3.6782678106879303E-2</v>
      </c>
      <c r="R416" s="14">
        <v>1.20886893947097E-2</v>
      </c>
      <c r="S416" s="14">
        <v>6.41646508788593E-3</v>
      </c>
      <c r="T416" s="14"/>
      <c r="U416" s="14">
        <v>1.6457044609743701E-2</v>
      </c>
      <c r="V416" s="14">
        <v>2.9954319767101101E-2</v>
      </c>
      <c r="W416" s="14"/>
      <c r="X416" s="14">
        <v>2.23081407799414E-2</v>
      </c>
      <c r="Y416" s="14">
        <v>1.42839155834007E-2</v>
      </c>
      <c r="Z416" s="14">
        <v>2.6103668454536402E-2</v>
      </c>
      <c r="AA416" s="14"/>
      <c r="AB416" s="14">
        <v>2.26133264373343E-2</v>
      </c>
      <c r="AC416" s="14">
        <v>2.0789002449160401E-2</v>
      </c>
      <c r="AD416" s="14">
        <v>1.3560118254527E-2</v>
      </c>
      <c r="AE416" s="14"/>
      <c r="AF416" s="14">
        <v>3.4867558224162598E-2</v>
      </c>
      <c r="AG416" s="14">
        <v>1.75103013158616E-2</v>
      </c>
      <c r="AH416" s="14">
        <v>9.0991759894839992E-3</v>
      </c>
      <c r="AI416" s="14"/>
      <c r="AJ416" s="14">
        <v>1.8025003059756801E-2</v>
      </c>
      <c r="AK416" s="14">
        <v>1.6915973697500201E-2</v>
      </c>
      <c r="AL416" s="14"/>
      <c r="AM416" s="14">
        <v>0</v>
      </c>
      <c r="AN416" s="14">
        <v>1.0246089612987799E-2</v>
      </c>
      <c r="AO416" s="14">
        <v>0</v>
      </c>
      <c r="AP416" s="14">
        <v>7.0455874708943997E-3</v>
      </c>
      <c r="AQ416" s="14">
        <v>6.6366179481399307E-2</v>
      </c>
      <c r="AR416" s="14">
        <v>2.98300767128865E-2</v>
      </c>
      <c r="AS416" s="14">
        <v>0</v>
      </c>
      <c r="AT416" s="14">
        <v>0</v>
      </c>
      <c r="AU416" s="14">
        <v>3.9146557719586701E-2</v>
      </c>
      <c r="AV416" s="14"/>
      <c r="AW416" s="14">
        <v>1.39809709356029E-2</v>
      </c>
      <c r="AX416" s="14">
        <v>4.6097758269060003E-3</v>
      </c>
      <c r="AY416" s="14">
        <v>0</v>
      </c>
      <c r="AZ416" s="14">
        <v>2.71068120770321E-2</v>
      </c>
      <c r="BA416" s="14">
        <v>5.42906960531752E-2</v>
      </c>
      <c r="BB416" s="14">
        <v>3.1221510390399498E-2</v>
      </c>
      <c r="BC416" s="14">
        <v>0</v>
      </c>
      <c r="BD416" s="14">
        <v>0</v>
      </c>
      <c r="BE416" s="14">
        <v>0.11029119331790101</v>
      </c>
      <c r="BF416" s="14">
        <v>0</v>
      </c>
      <c r="BG416" s="14"/>
      <c r="BH416" s="14">
        <v>2.8171813585574301E-2</v>
      </c>
      <c r="BI416" s="14">
        <v>1.0279719821549901E-2</v>
      </c>
    </row>
    <row r="417" spans="2:61" x14ac:dyDescent="0.35">
      <c r="B417" t="s">
        <v>221</v>
      </c>
      <c r="C417" s="14">
        <v>4.5711383616784097E-2</v>
      </c>
      <c r="D417" s="14">
        <v>4.0023943058633098E-2</v>
      </c>
      <c r="E417" s="14">
        <v>5.1401047365758998E-2</v>
      </c>
      <c r="F417" s="14"/>
      <c r="G417" s="14">
        <v>0.120217415907567</v>
      </c>
      <c r="H417" s="14">
        <v>4.90184257827165E-2</v>
      </c>
      <c r="I417" s="14">
        <v>3.9506622160143903E-2</v>
      </c>
      <c r="J417" s="14">
        <v>2.9731009915593298E-2</v>
      </c>
      <c r="K417" s="14">
        <v>1.9783551616274701E-2</v>
      </c>
      <c r="L417" s="14">
        <v>4.0632331027514797E-2</v>
      </c>
      <c r="M417" s="14"/>
      <c r="N417" s="14">
        <v>3.8514254939127399E-2</v>
      </c>
      <c r="O417" s="14">
        <v>4.9768150247202401E-2</v>
      </c>
      <c r="P417" s="14"/>
      <c r="Q417" s="14">
        <v>2.35020295121946E-2</v>
      </c>
      <c r="R417" s="14">
        <v>5.1471792094645197E-2</v>
      </c>
      <c r="S417" s="14">
        <v>2.92375676979508E-2</v>
      </c>
      <c r="T417" s="14"/>
      <c r="U417" s="14">
        <v>4.1638902033107203E-2</v>
      </c>
      <c r="V417" s="14">
        <v>6.3208100445093104E-2</v>
      </c>
      <c r="W417" s="14"/>
      <c r="X417" s="14">
        <v>2.4655441360266199E-2</v>
      </c>
      <c r="Y417" s="14">
        <v>4.4552983500519901E-2</v>
      </c>
      <c r="Z417" s="14">
        <v>4.1098175989260001E-2</v>
      </c>
      <c r="AA417" s="14"/>
      <c r="AB417" s="14">
        <v>3.6679598832514697E-2</v>
      </c>
      <c r="AC417" s="14">
        <v>4.2661085860543103E-2</v>
      </c>
      <c r="AD417" s="14">
        <v>3.6142928201910701E-2</v>
      </c>
      <c r="AE417" s="14"/>
      <c r="AF417" s="14">
        <v>2.3182296084685399E-2</v>
      </c>
      <c r="AG417" s="14">
        <v>3.8275998501460302E-2</v>
      </c>
      <c r="AH417" s="14">
        <v>5.5658696554418102E-2</v>
      </c>
      <c r="AI417" s="14"/>
      <c r="AJ417" s="14">
        <v>4.1380451472657002E-2</v>
      </c>
      <c r="AK417" s="14">
        <v>4.97796906845656E-2</v>
      </c>
      <c r="AL417" s="14"/>
      <c r="AM417" s="14">
        <v>5.4074774109585397E-3</v>
      </c>
      <c r="AN417" s="14">
        <v>3.8977578837355899E-2</v>
      </c>
      <c r="AO417" s="14">
        <v>8.4696337917609096E-2</v>
      </c>
      <c r="AP417" s="14">
        <v>5.9042166468566699E-2</v>
      </c>
      <c r="AQ417" s="14">
        <v>1.4712943167555901E-2</v>
      </c>
      <c r="AR417" s="14">
        <v>3.6161980663494998E-2</v>
      </c>
      <c r="AS417" s="14">
        <v>4.3536498736993903E-2</v>
      </c>
      <c r="AT417" s="14">
        <v>2.73845012407288E-2</v>
      </c>
      <c r="AU417" s="14">
        <v>0.120475258718948</v>
      </c>
      <c r="AV417" s="14"/>
      <c r="AW417" s="14">
        <v>1.08320192992509E-2</v>
      </c>
      <c r="AX417" s="14">
        <v>2.51622486178774E-2</v>
      </c>
      <c r="AY417" s="14">
        <v>8.2786817410958793E-2</v>
      </c>
      <c r="AZ417" s="14">
        <v>8.8033435140577904E-2</v>
      </c>
      <c r="BA417" s="14">
        <v>0</v>
      </c>
      <c r="BB417" s="14">
        <v>2.7636937353972602E-2</v>
      </c>
      <c r="BC417" s="14">
        <v>1.8660625182714601E-2</v>
      </c>
      <c r="BD417" s="14">
        <v>4.0817074959241299E-2</v>
      </c>
      <c r="BE417" s="14">
        <v>0.149540695779426</v>
      </c>
      <c r="BF417" s="14">
        <v>0.13342402784121399</v>
      </c>
      <c r="BG417" s="14"/>
      <c r="BH417" s="14">
        <v>5.33184124453005E-2</v>
      </c>
      <c r="BI417" s="14">
        <v>2.3430521962768701E-2</v>
      </c>
    </row>
    <row r="418" spans="2:61" x14ac:dyDescent="0.35">
      <c r="B418" t="s">
        <v>222</v>
      </c>
      <c r="C418" s="14">
        <v>2.4656028188155401E-2</v>
      </c>
      <c r="D418" s="14">
        <v>1.5211671647700801E-2</v>
      </c>
      <c r="E418" s="14">
        <v>3.3804568900194301E-2</v>
      </c>
      <c r="F418" s="14"/>
      <c r="G418" s="14">
        <v>4.4174460652574798E-2</v>
      </c>
      <c r="H418" s="14">
        <v>5.5590475708175102E-2</v>
      </c>
      <c r="I418" s="14">
        <v>2.6521066925094799E-2</v>
      </c>
      <c r="J418" s="14">
        <v>1.8649852360357901E-2</v>
      </c>
      <c r="K418" s="14">
        <v>0</v>
      </c>
      <c r="L418" s="14">
        <v>1.08183288490566E-2</v>
      </c>
      <c r="M418" s="14"/>
      <c r="N418" s="14">
        <v>1.74138982749895E-2</v>
      </c>
      <c r="O418" s="14">
        <v>2.8738160421818901E-2</v>
      </c>
      <c r="P418" s="14"/>
      <c r="Q418" s="14">
        <v>1.8202781635535799E-2</v>
      </c>
      <c r="R418" s="14">
        <v>1.8626724485951401E-2</v>
      </c>
      <c r="S418" s="14">
        <v>3.5683012860816203E-2</v>
      </c>
      <c r="T418" s="14"/>
      <c r="U418" s="14">
        <v>2.01874956170312E-2</v>
      </c>
      <c r="V418" s="14">
        <v>4.3854309979879699E-2</v>
      </c>
      <c r="W418" s="14"/>
      <c r="X418" s="14">
        <v>1.91653075852984E-2</v>
      </c>
      <c r="Y418" s="14">
        <v>1.02404077582021E-2</v>
      </c>
      <c r="Z418" s="14">
        <v>4.1799373328767798E-2</v>
      </c>
      <c r="AA418" s="14"/>
      <c r="AB418" s="14">
        <v>1.5088391808511801E-2</v>
      </c>
      <c r="AC418" s="14">
        <v>1.6250312824008E-2</v>
      </c>
      <c r="AD418" s="14">
        <v>5.7193958757278798E-2</v>
      </c>
      <c r="AE418" s="14"/>
      <c r="AF418" s="14">
        <v>7.0939268867167499E-3</v>
      </c>
      <c r="AG418" s="14">
        <v>1.57296612252175E-2</v>
      </c>
      <c r="AH418" s="14">
        <v>4.4669146142100699E-2</v>
      </c>
      <c r="AI418" s="14"/>
      <c r="AJ418" s="14">
        <v>2.1663849461738001E-2</v>
      </c>
      <c r="AK418" s="14">
        <v>2.8089247164271702E-2</v>
      </c>
      <c r="AL418" s="14"/>
      <c r="AM418" s="14">
        <v>0</v>
      </c>
      <c r="AN418" s="14">
        <v>1.52277746000446E-2</v>
      </c>
      <c r="AO418" s="14">
        <v>0</v>
      </c>
      <c r="AP418" s="14">
        <v>3.5469520296818699E-2</v>
      </c>
      <c r="AQ418" s="14">
        <v>0</v>
      </c>
      <c r="AR418" s="14">
        <v>1.79518363486963E-2</v>
      </c>
      <c r="AS418" s="14">
        <v>4.2974769550708197E-2</v>
      </c>
      <c r="AT418" s="14">
        <v>3.02201940781004E-2</v>
      </c>
      <c r="AU418" s="14">
        <v>8.0209787528583404E-2</v>
      </c>
      <c r="AV418" s="14"/>
      <c r="AW418" s="14">
        <v>0</v>
      </c>
      <c r="AX418" s="14">
        <v>1.21604485260633E-2</v>
      </c>
      <c r="AY418" s="14">
        <v>0</v>
      </c>
      <c r="AZ418" s="14">
        <v>4.1640957962379002E-2</v>
      </c>
      <c r="BA418" s="14">
        <v>0</v>
      </c>
      <c r="BB418" s="14">
        <v>2.00616162849395E-2</v>
      </c>
      <c r="BC418" s="14">
        <v>2.9124029165284799E-2</v>
      </c>
      <c r="BD418" s="14">
        <v>4.5043724409121702E-2</v>
      </c>
      <c r="BE418" s="14">
        <v>0.147969888626268</v>
      </c>
      <c r="BF418" s="14">
        <v>0.131036578594009</v>
      </c>
      <c r="BG418" s="14"/>
      <c r="BH418" s="14">
        <v>3.2945074677486197E-2</v>
      </c>
      <c r="BI418" s="14">
        <v>1.6185337999997901E-2</v>
      </c>
    </row>
    <row r="419" spans="2:61" x14ac:dyDescent="0.35">
      <c r="B419" t="s">
        <v>77</v>
      </c>
      <c r="C419" s="14">
        <v>9.2938559522808498E-3</v>
      </c>
      <c r="D419" s="14">
        <v>8.5273043291172398E-3</v>
      </c>
      <c r="E419" s="14">
        <v>1.0079015750382199E-2</v>
      </c>
      <c r="F419" s="14"/>
      <c r="G419" s="14">
        <v>2.02775273624154E-2</v>
      </c>
      <c r="H419" s="14">
        <v>4.4158218875343103E-3</v>
      </c>
      <c r="I419" s="14">
        <v>2.48194410703712E-2</v>
      </c>
      <c r="J419" s="14">
        <v>0</v>
      </c>
      <c r="K419" s="14">
        <v>9.5202486063604604E-3</v>
      </c>
      <c r="L419" s="14">
        <v>0</v>
      </c>
      <c r="M419" s="14"/>
      <c r="N419" s="14">
        <v>5.7647039786491196E-3</v>
      </c>
      <c r="O419" s="14">
        <v>1.1283113974685101E-2</v>
      </c>
      <c r="P419" s="14"/>
      <c r="Q419" s="14">
        <v>3.97815423194564E-3</v>
      </c>
      <c r="R419" s="14">
        <v>1.1635186061678101E-2</v>
      </c>
      <c r="S419" s="14">
        <v>5.8523604308048901E-3</v>
      </c>
      <c r="T419" s="14"/>
      <c r="U419" s="14">
        <v>3.0806793847791198E-3</v>
      </c>
      <c r="V419" s="14">
        <v>3.5987700668875397E-2</v>
      </c>
      <c r="W419" s="14"/>
      <c r="X419" s="14">
        <v>0</v>
      </c>
      <c r="Y419" s="14">
        <v>2.5553609062420502E-3</v>
      </c>
      <c r="Z419" s="14">
        <v>1.1438751852190799E-2</v>
      </c>
      <c r="AA419" s="14"/>
      <c r="AB419" s="14">
        <v>7.91831662646208E-3</v>
      </c>
      <c r="AC419" s="14">
        <v>0</v>
      </c>
      <c r="AD419" s="14">
        <v>0</v>
      </c>
      <c r="AE419" s="14"/>
      <c r="AF419" s="14">
        <v>0</v>
      </c>
      <c r="AG419" s="14">
        <v>2.1242145989186501E-3</v>
      </c>
      <c r="AH419" s="14">
        <v>6.4205774144954902E-3</v>
      </c>
      <c r="AI419" s="14"/>
      <c r="AJ419" s="14">
        <v>3.1431654802322501E-3</v>
      </c>
      <c r="AK419" s="14">
        <v>1.1624261191302301E-2</v>
      </c>
      <c r="AL419" s="14"/>
      <c r="AM419" s="14">
        <v>8.3467051788646395E-3</v>
      </c>
      <c r="AN419" s="14">
        <v>0</v>
      </c>
      <c r="AO419" s="14">
        <v>3.2523208615688602E-2</v>
      </c>
      <c r="AP419" s="14">
        <v>0</v>
      </c>
      <c r="AQ419" s="14">
        <v>0</v>
      </c>
      <c r="AR419" s="14">
        <v>2.7011881094781498E-3</v>
      </c>
      <c r="AS419" s="14">
        <v>0</v>
      </c>
      <c r="AT419" s="14">
        <v>0</v>
      </c>
      <c r="AU419" s="14">
        <v>1.8675705488052599E-2</v>
      </c>
      <c r="AV419" s="14"/>
      <c r="AW419" s="14">
        <v>0</v>
      </c>
      <c r="AX419" s="14">
        <v>0</v>
      </c>
      <c r="AY419" s="14">
        <v>0</v>
      </c>
      <c r="AZ419" s="14">
        <v>0</v>
      </c>
      <c r="BA419" s="14">
        <v>0</v>
      </c>
      <c r="BB419" s="14">
        <v>4.4598575611224803E-3</v>
      </c>
      <c r="BC419" s="14">
        <v>0</v>
      </c>
      <c r="BD419" s="14">
        <v>0</v>
      </c>
      <c r="BE419" s="14">
        <v>0.14358809542012299</v>
      </c>
      <c r="BF419" s="14">
        <v>4.9602890665012001E-2</v>
      </c>
      <c r="BG419" s="14"/>
      <c r="BH419" s="14">
        <v>1.0545846207525401E-2</v>
      </c>
      <c r="BI419" s="14">
        <v>3.3599484513297802E-3</v>
      </c>
    </row>
    <row r="420" spans="2:61" x14ac:dyDescent="0.35">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row>
    <row r="421" spans="2:61" x14ac:dyDescent="0.35">
      <c r="B421" s="6" t="s">
        <v>236</v>
      </c>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row>
    <row r="422" spans="2:61" x14ac:dyDescent="0.35">
      <c r="B422" s="21" t="s">
        <v>81</v>
      </c>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row>
    <row r="423" spans="2:61" x14ac:dyDescent="0.35">
      <c r="B423" t="s">
        <v>224</v>
      </c>
      <c r="C423" s="14">
        <v>0.57937303784897898</v>
      </c>
      <c r="D423" s="14">
        <v>0.61436230827714</v>
      </c>
      <c r="E423" s="14">
        <v>0.54707729521394299</v>
      </c>
      <c r="F423" s="14"/>
      <c r="G423" s="14">
        <v>0.34935463172765102</v>
      </c>
      <c r="H423" s="14">
        <v>0.39535178664994303</v>
      </c>
      <c r="I423" s="14">
        <v>0.44193784097064498</v>
      </c>
      <c r="J423" s="14">
        <v>0.64769182359380195</v>
      </c>
      <c r="K423" s="14">
        <v>0.72224353857914403</v>
      </c>
      <c r="L423" s="14">
        <v>0.82310898281531397</v>
      </c>
      <c r="M423" s="14"/>
      <c r="N423" s="14">
        <v>0.55292484083918603</v>
      </c>
      <c r="O423" s="14">
        <v>0.59428095013866</v>
      </c>
      <c r="P423" s="14"/>
      <c r="Q423" s="14">
        <v>0.54572946322927895</v>
      </c>
      <c r="R423" s="14">
        <v>0.62994046534090298</v>
      </c>
      <c r="S423" s="14">
        <v>0.51173832960579402</v>
      </c>
      <c r="T423" s="14"/>
      <c r="U423" s="14">
        <v>0.57589482724775898</v>
      </c>
      <c r="V423" s="14">
        <v>0.59431657159083595</v>
      </c>
      <c r="W423" s="14"/>
      <c r="X423" s="14">
        <v>0.68872584367214795</v>
      </c>
      <c r="Y423" s="14">
        <v>0.59860318076248298</v>
      </c>
      <c r="Z423" s="14">
        <v>0.526535221300934</v>
      </c>
      <c r="AA423" s="14"/>
      <c r="AB423" s="14">
        <v>0.64168591713291101</v>
      </c>
      <c r="AC423" s="14">
        <v>0.57732643459892496</v>
      </c>
      <c r="AD423" s="14">
        <v>0.47840206777276201</v>
      </c>
      <c r="AE423" s="14"/>
      <c r="AF423" s="14">
        <v>0.70534018161104195</v>
      </c>
      <c r="AG423" s="14">
        <v>0.61836039372871099</v>
      </c>
      <c r="AH423" s="14">
        <v>0.49718250867435698</v>
      </c>
      <c r="AI423" s="14"/>
      <c r="AJ423" s="14">
        <v>0.53045949625184996</v>
      </c>
      <c r="AK423" s="14">
        <v>0.62377155254347105</v>
      </c>
      <c r="AL423" s="14"/>
      <c r="AM423" s="14">
        <v>0.65482263212168901</v>
      </c>
      <c r="AN423" s="14">
        <v>0.69869770500231698</v>
      </c>
      <c r="AO423" s="14">
        <v>0.37339704397436102</v>
      </c>
      <c r="AP423" s="14">
        <v>0.51636921474603903</v>
      </c>
      <c r="AQ423" s="14">
        <v>0.67752505309855005</v>
      </c>
      <c r="AR423" s="14">
        <v>0.60426442647918199</v>
      </c>
      <c r="AS423" s="14">
        <v>0.44433250725464701</v>
      </c>
      <c r="AT423" s="14">
        <v>0.63628732558546197</v>
      </c>
      <c r="AU423" s="14">
        <v>0.37922528442298697</v>
      </c>
      <c r="AV423" s="14"/>
      <c r="AW423" s="14">
        <v>0.69057520800948902</v>
      </c>
      <c r="AX423" s="14">
        <v>0.70329605992390198</v>
      </c>
      <c r="AY423" s="14">
        <v>0.42939810275717799</v>
      </c>
      <c r="AZ423" s="14">
        <v>0.44996671751546102</v>
      </c>
      <c r="BA423" s="14">
        <v>0.67918536547774799</v>
      </c>
      <c r="BB423" s="14">
        <v>0.57706152614254802</v>
      </c>
      <c r="BC423" s="14">
        <v>0.60230244590276505</v>
      </c>
      <c r="BD423" s="14">
        <v>0.58017149695633496</v>
      </c>
      <c r="BE423" s="14">
        <v>9.9044754609180302E-2</v>
      </c>
      <c r="BF423" s="14">
        <v>0.48847070887970601</v>
      </c>
      <c r="BG423" s="14"/>
      <c r="BH423" s="14">
        <v>0.56075138664366397</v>
      </c>
      <c r="BI423" s="14">
        <v>0.59790444717268199</v>
      </c>
    </row>
    <row r="424" spans="2:61" x14ac:dyDescent="0.35">
      <c r="B424" t="s">
        <v>225</v>
      </c>
      <c r="C424" s="14">
        <v>0.43919259143415401</v>
      </c>
      <c r="D424" s="14">
        <v>0.46622961453782902</v>
      </c>
      <c r="E424" s="14">
        <v>0.41598154770934498</v>
      </c>
      <c r="F424" s="14"/>
      <c r="G424" s="14">
        <v>0.23765220484206601</v>
      </c>
      <c r="H424" s="14">
        <v>0.31474638478192601</v>
      </c>
      <c r="I424" s="14">
        <v>0.386669394634021</v>
      </c>
      <c r="J424" s="14">
        <v>0.47008437255760299</v>
      </c>
      <c r="K424" s="14">
        <v>0.63971280242623496</v>
      </c>
      <c r="L424" s="14">
        <v>0.52771571894520297</v>
      </c>
      <c r="M424" s="14"/>
      <c r="N424" s="14">
        <v>0.410012149585397</v>
      </c>
      <c r="O424" s="14">
        <v>0.45564057340790998</v>
      </c>
      <c r="P424" s="14"/>
      <c r="Q424" s="14">
        <v>0.46693673992467899</v>
      </c>
      <c r="R424" s="14">
        <v>0.44910104410929902</v>
      </c>
      <c r="S424" s="14">
        <v>0.38192160784023799</v>
      </c>
      <c r="T424" s="14"/>
      <c r="U424" s="14">
        <v>0.46672805034626902</v>
      </c>
      <c r="V424" s="14">
        <v>0.32089122716184898</v>
      </c>
      <c r="W424" s="14"/>
      <c r="X424" s="14">
        <v>0.45971639061554598</v>
      </c>
      <c r="Y424" s="14">
        <v>0.51674038346250095</v>
      </c>
      <c r="Z424" s="14">
        <v>0.352399398704415</v>
      </c>
      <c r="AA424" s="14"/>
      <c r="AB424" s="14">
        <v>0.52917563739585205</v>
      </c>
      <c r="AC424" s="14">
        <v>0.42124836857609699</v>
      </c>
      <c r="AD424" s="14">
        <v>0.34377189652621098</v>
      </c>
      <c r="AE424" s="14"/>
      <c r="AF424" s="14">
        <v>0.423208019753052</v>
      </c>
      <c r="AG424" s="14">
        <v>0.477708972343039</v>
      </c>
      <c r="AH424" s="14">
        <v>0.40638029767273498</v>
      </c>
      <c r="AI424" s="14"/>
      <c r="AJ424" s="14">
        <v>0.432909141151474</v>
      </c>
      <c r="AK424" s="14">
        <v>0.45349340329989701</v>
      </c>
      <c r="AL424" s="14"/>
      <c r="AM424" s="14">
        <v>0.49192466507694699</v>
      </c>
      <c r="AN424" s="14">
        <v>0.54155112516966297</v>
      </c>
      <c r="AO424" s="14">
        <v>0.54196835278279298</v>
      </c>
      <c r="AP424" s="14">
        <v>0.38239993284886598</v>
      </c>
      <c r="AQ424" s="14">
        <v>0.49133952088711702</v>
      </c>
      <c r="AR424" s="14">
        <v>0.43557929528497602</v>
      </c>
      <c r="AS424" s="14">
        <v>0.55062183366164497</v>
      </c>
      <c r="AT424" s="14">
        <v>0.328166942931092</v>
      </c>
      <c r="AU424" s="14">
        <v>0.25782533667245</v>
      </c>
      <c r="AV424" s="14"/>
      <c r="AW424" s="14">
        <v>0.48196818338019098</v>
      </c>
      <c r="AX424" s="14">
        <v>0.57479411426185401</v>
      </c>
      <c r="AY424" s="14">
        <v>0.44981146830512198</v>
      </c>
      <c r="AZ424" s="14">
        <v>0.34745198471266497</v>
      </c>
      <c r="BA424" s="14">
        <v>0.49189315375276099</v>
      </c>
      <c r="BB424" s="14">
        <v>0.41688632348547899</v>
      </c>
      <c r="BC424" s="14">
        <v>0.61491548919155903</v>
      </c>
      <c r="BD424" s="14">
        <v>0.40765169488513298</v>
      </c>
      <c r="BE424" s="14">
        <v>0.12991835122628201</v>
      </c>
      <c r="BF424" s="14">
        <v>0.29328410843505898</v>
      </c>
      <c r="BG424" s="14"/>
      <c r="BH424" s="14">
        <v>0.39701914389098097</v>
      </c>
      <c r="BI424" s="14">
        <v>0.492380030519802</v>
      </c>
    </row>
    <row r="425" spans="2:61" x14ac:dyDescent="0.35">
      <c r="B425" t="s">
        <v>226</v>
      </c>
      <c r="C425" s="14">
        <v>0.36795471359392201</v>
      </c>
      <c r="D425" s="14">
        <v>0.400360445263158</v>
      </c>
      <c r="E425" s="14">
        <v>0.335686805068377</v>
      </c>
      <c r="F425" s="14"/>
      <c r="G425" s="14">
        <v>0.270929123015341</v>
      </c>
      <c r="H425" s="14">
        <v>0.33615866751152201</v>
      </c>
      <c r="I425" s="14">
        <v>0.30125395513158298</v>
      </c>
      <c r="J425" s="14">
        <v>0.47305168457680202</v>
      </c>
      <c r="K425" s="14">
        <v>0.44013461995445702</v>
      </c>
      <c r="L425" s="14">
        <v>0.365100183094137</v>
      </c>
      <c r="M425" s="14"/>
      <c r="N425" s="14">
        <v>0.39524920801942298</v>
      </c>
      <c r="O425" s="14">
        <v>0.35256977341308798</v>
      </c>
      <c r="P425" s="14"/>
      <c r="Q425" s="14">
        <v>0.37270840641665598</v>
      </c>
      <c r="R425" s="14">
        <v>0.36945243993857402</v>
      </c>
      <c r="S425" s="14">
        <v>0.38660580373638997</v>
      </c>
      <c r="T425" s="14"/>
      <c r="U425" s="14">
        <v>0.37070524110320802</v>
      </c>
      <c r="V425" s="14">
        <v>0.35613754512560197</v>
      </c>
      <c r="W425" s="14"/>
      <c r="X425" s="14">
        <v>0.391542309405494</v>
      </c>
      <c r="Y425" s="14">
        <v>0.39232020349530899</v>
      </c>
      <c r="Z425" s="14">
        <v>0.340022807917577</v>
      </c>
      <c r="AA425" s="14"/>
      <c r="AB425" s="14">
        <v>0.38219259544079698</v>
      </c>
      <c r="AC425" s="14">
        <v>0.35822636435215499</v>
      </c>
      <c r="AD425" s="14">
        <v>0.386213088137492</v>
      </c>
      <c r="AE425" s="14"/>
      <c r="AF425" s="14">
        <v>0.45784084702463201</v>
      </c>
      <c r="AG425" s="14">
        <v>0.360645520683336</v>
      </c>
      <c r="AH425" s="14">
        <v>0.35199813181890299</v>
      </c>
      <c r="AI425" s="14"/>
      <c r="AJ425" s="14">
        <v>0.42367642255712101</v>
      </c>
      <c r="AK425" s="14">
        <v>0.33991669243105199</v>
      </c>
      <c r="AL425" s="14"/>
      <c r="AM425" s="14">
        <v>0.33936085233694102</v>
      </c>
      <c r="AN425" s="14">
        <v>0.447583272604692</v>
      </c>
      <c r="AO425" s="14">
        <v>0.265706095773457</v>
      </c>
      <c r="AP425" s="14">
        <v>0.31813085192443502</v>
      </c>
      <c r="AQ425" s="14">
        <v>0.27957924196588702</v>
      </c>
      <c r="AR425" s="14">
        <v>0.34362910945783398</v>
      </c>
      <c r="AS425" s="14">
        <v>0.43081442315719798</v>
      </c>
      <c r="AT425" s="14">
        <v>0.36987877759404802</v>
      </c>
      <c r="AU425" s="14">
        <v>0.42706489644470602</v>
      </c>
      <c r="AV425" s="14"/>
      <c r="AW425" s="14">
        <v>0.30413561703217601</v>
      </c>
      <c r="AX425" s="14">
        <v>0.48249703932235</v>
      </c>
      <c r="AY425" s="14">
        <v>0.34657546669662398</v>
      </c>
      <c r="AZ425" s="14">
        <v>0.34920221666025097</v>
      </c>
      <c r="BA425" s="14">
        <v>0.33345697575669497</v>
      </c>
      <c r="BB425" s="14">
        <v>0.333899299206252</v>
      </c>
      <c r="BC425" s="14">
        <v>0.40816999782563501</v>
      </c>
      <c r="BD425" s="14">
        <v>0.415628308110573</v>
      </c>
      <c r="BE425" s="14">
        <v>0.30402487948893903</v>
      </c>
      <c r="BF425" s="14">
        <v>0.33440226040467902</v>
      </c>
      <c r="BG425" s="14"/>
      <c r="BH425" s="14">
        <v>0.31745735523255703</v>
      </c>
      <c r="BI425" s="14">
        <v>0.42673505744024398</v>
      </c>
    </row>
    <row r="426" spans="2:61" x14ac:dyDescent="0.35">
      <c r="B426" t="s">
        <v>227</v>
      </c>
      <c r="C426" s="14">
        <v>0.241799640614519</v>
      </c>
      <c r="D426" s="14">
        <v>0.18794231712850501</v>
      </c>
      <c r="E426" s="14">
        <v>0.29223936817652602</v>
      </c>
      <c r="F426" s="14"/>
      <c r="G426" s="14">
        <v>0.15575805624612099</v>
      </c>
      <c r="H426" s="14">
        <v>0.36601594589290098</v>
      </c>
      <c r="I426" s="14">
        <v>0.29141138941515499</v>
      </c>
      <c r="J426" s="14">
        <v>0.29174902766951499</v>
      </c>
      <c r="K426" s="14">
        <v>0.24652968910089099</v>
      </c>
      <c r="L426" s="14">
        <v>9.4414119414297504E-2</v>
      </c>
      <c r="M426" s="14"/>
      <c r="N426" s="14">
        <v>0.26303064788952801</v>
      </c>
      <c r="O426" s="14">
        <v>0.229832473470376</v>
      </c>
      <c r="P426" s="14"/>
      <c r="Q426" s="14">
        <v>0.20545880352340901</v>
      </c>
      <c r="R426" s="14">
        <v>0.25511336079671498</v>
      </c>
      <c r="S426" s="14">
        <v>0.29004056219427699</v>
      </c>
      <c r="T426" s="14"/>
      <c r="U426" s="14">
        <v>0.23989917659731999</v>
      </c>
      <c r="V426" s="14">
        <v>0.24996465746434399</v>
      </c>
      <c r="W426" s="14"/>
      <c r="X426" s="14">
        <v>0.16636134679953499</v>
      </c>
      <c r="Y426" s="14">
        <v>0.244800572995688</v>
      </c>
      <c r="Z426" s="14">
        <v>0.266447568082196</v>
      </c>
      <c r="AA426" s="14"/>
      <c r="AB426" s="14">
        <v>0.168545906964925</v>
      </c>
      <c r="AC426" s="14">
        <v>0.27928813134043901</v>
      </c>
      <c r="AD426" s="14">
        <v>0.26853178024664498</v>
      </c>
      <c r="AE426" s="14"/>
      <c r="AF426" s="14">
        <v>0.21323407453660601</v>
      </c>
      <c r="AG426" s="14">
        <v>0.226626792265819</v>
      </c>
      <c r="AH426" s="14">
        <v>0.26487877864332798</v>
      </c>
      <c r="AI426" s="14"/>
      <c r="AJ426" s="14">
        <v>0.23230963271462701</v>
      </c>
      <c r="AK426" s="14">
        <v>0.241721557715877</v>
      </c>
      <c r="AL426" s="14"/>
      <c r="AM426" s="14">
        <v>0.264264119901849</v>
      </c>
      <c r="AN426" s="14">
        <v>0.195515127661501</v>
      </c>
      <c r="AO426" s="14">
        <v>0.18237550231735999</v>
      </c>
      <c r="AP426" s="14">
        <v>0.41308043014048301</v>
      </c>
      <c r="AQ426" s="14">
        <v>0.17195340372127199</v>
      </c>
      <c r="AR426" s="14">
        <v>0.26632434326772297</v>
      </c>
      <c r="AS426" s="14">
        <v>0.20438333849846099</v>
      </c>
      <c r="AT426" s="14">
        <v>0.119351131214537</v>
      </c>
      <c r="AU426" s="14">
        <v>0.218206093809727</v>
      </c>
      <c r="AV426" s="14"/>
      <c r="AW426" s="14">
        <v>0.26026016733954399</v>
      </c>
      <c r="AX426" s="14">
        <v>0.171025030689576</v>
      </c>
      <c r="AY426" s="14">
        <v>0.13248570107237601</v>
      </c>
      <c r="AZ426" s="14">
        <v>0.35584478817554199</v>
      </c>
      <c r="BA426" s="14">
        <v>0.21790643214342101</v>
      </c>
      <c r="BB426" s="14">
        <v>0.25891275295341898</v>
      </c>
      <c r="BC426" s="14">
        <v>0.19673217033165999</v>
      </c>
      <c r="BD426" s="14">
        <v>0.19926480769844299</v>
      </c>
      <c r="BE426" s="14">
        <v>0.20467208640583801</v>
      </c>
      <c r="BF426" s="14">
        <v>0.30186260073444698</v>
      </c>
      <c r="BG426" s="14"/>
      <c r="BH426" s="14">
        <v>0.26939348086029202</v>
      </c>
      <c r="BI426" s="14">
        <v>0.22401526744862299</v>
      </c>
    </row>
    <row r="427" spans="2:61" x14ac:dyDescent="0.35">
      <c r="B427" t="s">
        <v>228</v>
      </c>
      <c r="C427" s="14">
        <v>0.16399934019351101</v>
      </c>
      <c r="D427" s="14">
        <v>0.129382947254604</v>
      </c>
      <c r="E427" s="14">
        <v>0.19796175781838299</v>
      </c>
      <c r="F427" s="14"/>
      <c r="G427" s="14">
        <v>0.44494572363319501</v>
      </c>
      <c r="H427" s="14">
        <v>0.27578605329154898</v>
      </c>
      <c r="I427" s="14">
        <v>0.16782839536665201</v>
      </c>
      <c r="J427" s="14">
        <v>7.3567598797889905E-2</v>
      </c>
      <c r="K427" s="14">
        <v>3.5690924540647997E-2</v>
      </c>
      <c r="L427" s="14">
        <v>8.9052946477020403E-2</v>
      </c>
      <c r="M427" s="14"/>
      <c r="N427" s="14">
        <v>0.15245078095274001</v>
      </c>
      <c r="O427" s="14">
        <v>0.17050885417549899</v>
      </c>
      <c r="P427" s="14"/>
      <c r="Q427" s="14">
        <v>0.15107932907069099</v>
      </c>
      <c r="R427" s="14">
        <v>0.13631603111465501</v>
      </c>
      <c r="S427" s="14">
        <v>0.24116504309311201</v>
      </c>
      <c r="T427" s="14"/>
      <c r="U427" s="14">
        <v>0.176385281768279</v>
      </c>
      <c r="V427" s="14">
        <v>0.110785272079784</v>
      </c>
      <c r="W427" s="14"/>
      <c r="X427" s="14">
        <v>0.210941642285983</v>
      </c>
      <c r="Y427" s="14">
        <v>0.11519844679635401</v>
      </c>
      <c r="Z427" s="14">
        <v>0.19901923024856</v>
      </c>
      <c r="AA427" s="14"/>
      <c r="AB427" s="14">
        <v>0.15129380683510901</v>
      </c>
      <c r="AC427" s="14">
        <v>0.17761694436630299</v>
      </c>
      <c r="AD427" s="14">
        <v>0.15999966982752101</v>
      </c>
      <c r="AE427" s="14"/>
      <c r="AF427" s="14">
        <v>0.179466615574607</v>
      </c>
      <c r="AG427" s="14">
        <v>0.152372927551267</v>
      </c>
      <c r="AH427" s="14">
        <v>0.168728388666157</v>
      </c>
      <c r="AI427" s="14"/>
      <c r="AJ427" s="14">
        <v>0.181307542982314</v>
      </c>
      <c r="AK427" s="14">
        <v>0.14386876448740901</v>
      </c>
      <c r="AL427" s="14"/>
      <c r="AM427" s="14">
        <v>7.6131250360246205E-2</v>
      </c>
      <c r="AN427" s="14">
        <v>0.200064698136525</v>
      </c>
      <c r="AO427" s="14">
        <v>0.17340036919634699</v>
      </c>
      <c r="AP427" s="14">
        <v>0.18744377377686</v>
      </c>
      <c r="AQ427" s="14">
        <v>7.7334782831522703E-2</v>
      </c>
      <c r="AR427" s="14">
        <v>0.16854902442813999</v>
      </c>
      <c r="AS427" s="14">
        <v>0.22014997766841801</v>
      </c>
      <c r="AT427" s="14">
        <v>7.91400409094071E-2</v>
      </c>
      <c r="AU427" s="14">
        <v>0.205228857171186</v>
      </c>
      <c r="AV427" s="14"/>
      <c r="AW427" s="14">
        <v>5.9850673443453503E-2</v>
      </c>
      <c r="AX427" s="14">
        <v>0.209729050256278</v>
      </c>
      <c r="AY427" s="14">
        <v>0.15585109730562999</v>
      </c>
      <c r="AZ427" s="14">
        <v>0.21472546021546701</v>
      </c>
      <c r="BA427" s="14">
        <v>5.0595905337961697E-2</v>
      </c>
      <c r="BB427" s="14">
        <v>0.23093157298500999</v>
      </c>
      <c r="BC427" s="14">
        <v>0.148750338732695</v>
      </c>
      <c r="BD427" s="14">
        <v>0.124389098198118</v>
      </c>
      <c r="BE427" s="14">
        <v>0.19654496857166301</v>
      </c>
      <c r="BF427" s="14">
        <v>0.14112682710419899</v>
      </c>
      <c r="BG427" s="14"/>
      <c r="BH427" s="14">
        <v>0.172365792105554</v>
      </c>
      <c r="BI427" s="14">
        <v>0.165278589451052</v>
      </c>
    </row>
    <row r="428" spans="2:61" x14ac:dyDescent="0.35">
      <c r="B428" t="s">
        <v>229</v>
      </c>
      <c r="C428" s="14">
        <v>0.15711579336067499</v>
      </c>
      <c r="D428" s="14">
        <v>0.198379575935796</v>
      </c>
      <c r="E428" s="14">
        <v>0.117492359464599</v>
      </c>
      <c r="F428" s="14"/>
      <c r="G428" s="14">
        <v>0.10149782267909099</v>
      </c>
      <c r="H428" s="14">
        <v>9.5316088121192299E-2</v>
      </c>
      <c r="I428" s="14">
        <v>0.150790171657118</v>
      </c>
      <c r="J428" s="14">
        <v>0.13090855805187099</v>
      </c>
      <c r="K428" s="14">
        <v>0.21372808225336301</v>
      </c>
      <c r="L428" s="14">
        <v>0.225850116664049</v>
      </c>
      <c r="M428" s="14"/>
      <c r="N428" s="14">
        <v>0.15097788708250201</v>
      </c>
      <c r="O428" s="14">
        <v>0.16057551382492499</v>
      </c>
      <c r="P428" s="14"/>
      <c r="Q428" s="14">
        <v>0.17288202537387501</v>
      </c>
      <c r="R428" s="14">
        <v>0.14534580058716401</v>
      </c>
      <c r="S428" s="14">
        <v>0.173487286560111</v>
      </c>
      <c r="T428" s="14"/>
      <c r="U428" s="14">
        <v>0.16305602450371801</v>
      </c>
      <c r="V428" s="14">
        <v>0.131594611725108</v>
      </c>
      <c r="W428" s="14"/>
      <c r="X428" s="14">
        <v>0.273954450293938</v>
      </c>
      <c r="Y428" s="14">
        <v>0.15918294941231401</v>
      </c>
      <c r="Z428" s="14">
        <v>0.11872388508319499</v>
      </c>
      <c r="AA428" s="14"/>
      <c r="AB428" s="14">
        <v>0.21131118615358799</v>
      </c>
      <c r="AC428" s="14">
        <v>0.157310508055476</v>
      </c>
      <c r="AD428" s="14">
        <v>8.7923832076114899E-2</v>
      </c>
      <c r="AE428" s="14"/>
      <c r="AF428" s="14">
        <v>0.20581823158922499</v>
      </c>
      <c r="AG428" s="14">
        <v>0.18814028677490199</v>
      </c>
      <c r="AH428" s="14">
        <v>0.103810868044705</v>
      </c>
      <c r="AI428" s="14"/>
      <c r="AJ428" s="14">
        <v>0.16964690618418801</v>
      </c>
      <c r="AK428" s="14">
        <v>0.14966213807013501</v>
      </c>
      <c r="AL428" s="14"/>
      <c r="AM428" s="14">
        <v>0.18566005379228501</v>
      </c>
      <c r="AN428" s="14">
        <v>0.22539900836354401</v>
      </c>
      <c r="AO428" s="14">
        <v>0.19290518437276</v>
      </c>
      <c r="AP428" s="14">
        <v>0.126912205723657</v>
      </c>
      <c r="AQ428" s="14">
        <v>0.16514016539316601</v>
      </c>
      <c r="AR428" s="14">
        <v>0.14252329263817101</v>
      </c>
      <c r="AS428" s="14">
        <v>0.18949410636688199</v>
      </c>
      <c r="AT428" s="14">
        <v>0.12646374767342899</v>
      </c>
      <c r="AU428" s="14">
        <v>7.6378004418141507E-2</v>
      </c>
      <c r="AV428" s="14"/>
      <c r="AW428" s="14">
        <v>0.209455804991664</v>
      </c>
      <c r="AX428" s="14">
        <v>0.225851054487511</v>
      </c>
      <c r="AY428" s="14">
        <v>0.170862784434552</v>
      </c>
      <c r="AZ428" s="14">
        <v>0.125940636839073</v>
      </c>
      <c r="BA428" s="14">
        <v>0.13288743366382699</v>
      </c>
      <c r="BB428" s="14">
        <v>0.15172736976756801</v>
      </c>
      <c r="BC428" s="14">
        <v>0.16854569809564399</v>
      </c>
      <c r="BD428" s="14">
        <v>0.141257289577706</v>
      </c>
      <c r="BE428" s="14">
        <v>3.0351853290809E-2</v>
      </c>
      <c r="BF428" s="14">
        <v>1.4653664730599E-2</v>
      </c>
      <c r="BG428" s="14"/>
      <c r="BH428" s="14">
        <v>0.165348650399155</v>
      </c>
      <c r="BI428" s="14">
        <v>0.14792576531843099</v>
      </c>
    </row>
    <row r="429" spans="2:61" x14ac:dyDescent="0.35">
      <c r="B429" t="s">
        <v>230</v>
      </c>
      <c r="C429" s="14">
        <v>0.15547421490898</v>
      </c>
      <c r="D429" s="14">
        <v>0.11842508887058401</v>
      </c>
      <c r="E429" s="14">
        <v>0.18818432096197499</v>
      </c>
      <c r="F429" s="14"/>
      <c r="G429" s="14">
        <v>0.38163827300375702</v>
      </c>
      <c r="H429" s="14">
        <v>0.257886165545402</v>
      </c>
      <c r="I429" s="14">
        <v>0.21056512725238299</v>
      </c>
      <c r="J429" s="14">
        <v>8.8758678245296194E-2</v>
      </c>
      <c r="K429" s="14">
        <v>2.5238493931083499E-2</v>
      </c>
      <c r="L429" s="14">
        <v>4.8671894630170701E-2</v>
      </c>
      <c r="M429" s="14"/>
      <c r="N429" s="14">
        <v>0.19004598188515301</v>
      </c>
      <c r="O429" s="14">
        <v>0.13598733383390099</v>
      </c>
      <c r="P429" s="14"/>
      <c r="Q429" s="14">
        <v>0.197920267549865</v>
      </c>
      <c r="R429" s="14">
        <v>0.13914783311995901</v>
      </c>
      <c r="S429" s="14">
        <v>0.13097501748403201</v>
      </c>
      <c r="T429" s="14"/>
      <c r="U429" s="14">
        <v>0.16345131927245701</v>
      </c>
      <c r="V429" s="14">
        <v>0.121201957738545</v>
      </c>
      <c r="W429" s="14"/>
      <c r="X429" s="14">
        <v>9.3948989479199899E-2</v>
      </c>
      <c r="Y429" s="14">
        <v>0.160144836661407</v>
      </c>
      <c r="Z429" s="14">
        <v>0.17636131404111899</v>
      </c>
      <c r="AA429" s="14"/>
      <c r="AB429" s="14">
        <v>0.15400236366268999</v>
      </c>
      <c r="AC429" s="14">
        <v>0.168944388625824</v>
      </c>
      <c r="AD429" s="14">
        <v>0.12321623243634899</v>
      </c>
      <c r="AE429" s="14"/>
      <c r="AF429" s="14">
        <v>0.17466494422310599</v>
      </c>
      <c r="AG429" s="14">
        <v>0.142060060336379</v>
      </c>
      <c r="AH429" s="14">
        <v>0.17271159155591001</v>
      </c>
      <c r="AI429" s="14"/>
      <c r="AJ429" s="14">
        <v>0.20510070250922299</v>
      </c>
      <c r="AK429" s="14">
        <v>0.12781415472572</v>
      </c>
      <c r="AL429" s="14"/>
      <c r="AM429" s="14">
        <v>0.15750380650485499</v>
      </c>
      <c r="AN429" s="14">
        <v>0.102288113549515</v>
      </c>
      <c r="AO429" s="14">
        <v>0.256697462041378</v>
      </c>
      <c r="AP429" s="14">
        <v>0.160228989203337</v>
      </c>
      <c r="AQ429" s="14">
        <v>8.1403962023983201E-2</v>
      </c>
      <c r="AR429" s="14">
        <v>0.15701290118568001</v>
      </c>
      <c r="AS429" s="14">
        <v>0.137789669179393</v>
      </c>
      <c r="AT429" s="14">
        <v>8.2694842522542306E-2</v>
      </c>
      <c r="AU429" s="14">
        <v>0.23057034193503601</v>
      </c>
      <c r="AV429" s="14"/>
      <c r="AW429" s="14">
        <v>0.15018689470787699</v>
      </c>
      <c r="AX429" s="14">
        <v>9.3615786038989596E-2</v>
      </c>
      <c r="AY429" s="14">
        <v>0.27203398395760903</v>
      </c>
      <c r="AZ429" s="14">
        <v>0.14132883261689499</v>
      </c>
      <c r="BA429" s="14">
        <v>8.5293081984956803E-2</v>
      </c>
      <c r="BB429" s="14">
        <v>0.194709094313429</v>
      </c>
      <c r="BC429" s="14">
        <v>0.16182440462391001</v>
      </c>
      <c r="BD429" s="14">
        <v>6.5967139936892794E-2</v>
      </c>
      <c r="BE429" s="14">
        <v>0.25724342118611399</v>
      </c>
      <c r="BF429" s="14">
        <v>0.11491272244527399</v>
      </c>
      <c r="BG429" s="14"/>
      <c r="BH429" s="14">
        <v>0.14858222561965501</v>
      </c>
      <c r="BI429" s="14">
        <v>0.170039633726041</v>
      </c>
    </row>
    <row r="430" spans="2:61" x14ac:dyDescent="0.35">
      <c r="B430" t="s">
        <v>231</v>
      </c>
      <c r="C430" s="14">
        <v>0.114613738601995</v>
      </c>
      <c r="D430" s="14">
        <v>0.132882854239805</v>
      </c>
      <c r="E430" s="14">
        <v>9.7865373446076598E-2</v>
      </c>
      <c r="F430" s="14"/>
      <c r="G430" s="14">
        <v>0.133314979919746</v>
      </c>
      <c r="H430" s="14">
        <v>0.15386521678718099</v>
      </c>
      <c r="I430" s="14">
        <v>0.14792941619917399</v>
      </c>
      <c r="J430" s="14">
        <v>7.1594825410798396E-2</v>
      </c>
      <c r="K430" s="14">
        <v>0.116075871844888</v>
      </c>
      <c r="L430" s="14">
        <v>7.80697924846388E-2</v>
      </c>
      <c r="M430" s="14"/>
      <c r="N430" s="14">
        <v>0.11325607021497899</v>
      </c>
      <c r="O430" s="14">
        <v>0.115379008205235</v>
      </c>
      <c r="P430" s="14"/>
      <c r="Q430" s="14">
        <v>0.14796776081563201</v>
      </c>
      <c r="R430" s="14">
        <v>9.7032178775044095E-2</v>
      </c>
      <c r="S430" s="14">
        <v>0.10860751429128999</v>
      </c>
      <c r="T430" s="14"/>
      <c r="U430" s="14">
        <v>0.11606737608192901</v>
      </c>
      <c r="V430" s="14">
        <v>0.108368435134113</v>
      </c>
      <c r="W430" s="14"/>
      <c r="X430" s="14">
        <v>0.13501435335790599</v>
      </c>
      <c r="Y430" s="14">
        <v>0.119915822567214</v>
      </c>
      <c r="Z430" s="14">
        <v>0.10226632840232</v>
      </c>
      <c r="AA430" s="14"/>
      <c r="AB430" s="14">
        <v>0.114241679995931</v>
      </c>
      <c r="AC430" s="14">
        <v>0.10843573585371399</v>
      </c>
      <c r="AD430" s="14">
        <v>0.138353984132287</v>
      </c>
      <c r="AE430" s="14"/>
      <c r="AF430" s="14">
        <v>7.0368263628876895E-2</v>
      </c>
      <c r="AG430" s="14">
        <v>0.113054526668877</v>
      </c>
      <c r="AH430" s="14">
        <v>0.133137717343836</v>
      </c>
      <c r="AI430" s="14"/>
      <c r="AJ430" s="14">
        <v>0.154134292606325</v>
      </c>
      <c r="AK430" s="14">
        <v>8.4122921489186597E-2</v>
      </c>
      <c r="AL430" s="14"/>
      <c r="AM430" s="14">
        <v>0.13020638555089001</v>
      </c>
      <c r="AN430" s="14">
        <v>9.7803793473251105E-2</v>
      </c>
      <c r="AO430" s="14">
        <v>0.17603834354124101</v>
      </c>
      <c r="AP430" s="14">
        <v>0.146533113152475</v>
      </c>
      <c r="AQ430" s="14">
        <v>0.21212202108274</v>
      </c>
      <c r="AR430" s="14">
        <v>0.11392647374272601</v>
      </c>
      <c r="AS430" s="14">
        <v>4.5612901626463101E-2</v>
      </c>
      <c r="AT430" s="14">
        <v>1.6458647008927602E-2</v>
      </c>
      <c r="AU430" s="14">
        <v>9.9361577649728194E-2</v>
      </c>
      <c r="AV430" s="14"/>
      <c r="AW430" s="14">
        <v>0.114557535610303</v>
      </c>
      <c r="AX430" s="14">
        <v>0.117867356285196</v>
      </c>
      <c r="AY430" s="14">
        <v>0.18082870109108101</v>
      </c>
      <c r="AZ430" s="14">
        <v>0.12324249851154299</v>
      </c>
      <c r="BA430" s="14">
        <v>0.21752788597416001</v>
      </c>
      <c r="BB430" s="14">
        <v>0.105583593783051</v>
      </c>
      <c r="BC430" s="14">
        <v>0.121165213256061</v>
      </c>
      <c r="BD430" s="14">
        <v>0</v>
      </c>
      <c r="BE430" s="14">
        <v>0.24501071188468601</v>
      </c>
      <c r="BF430" s="14">
        <v>0.123826786646188</v>
      </c>
      <c r="BG430" s="14"/>
      <c r="BH430" s="14">
        <v>0.122987987985097</v>
      </c>
      <c r="BI430" s="14">
        <v>0.117509923172543</v>
      </c>
    </row>
    <row r="431" spans="2:61" x14ac:dyDescent="0.35">
      <c r="B431" t="s">
        <v>232</v>
      </c>
      <c r="C431" s="14">
        <v>0.102122748272654</v>
      </c>
      <c r="D431" s="14">
        <v>0.12621078537108499</v>
      </c>
      <c r="E431" s="14">
        <v>7.9753501928789994E-2</v>
      </c>
      <c r="F431" s="14"/>
      <c r="G431" s="14">
        <v>0.24154144650033599</v>
      </c>
      <c r="H431" s="14">
        <v>0.105275890357121</v>
      </c>
      <c r="I431" s="14">
        <v>0.132406354235587</v>
      </c>
      <c r="J431" s="14">
        <v>0.102821725566619</v>
      </c>
      <c r="K431" s="14">
        <v>7.0645431182854601E-2</v>
      </c>
      <c r="L431" s="14">
        <v>1.3749532066497899E-2</v>
      </c>
      <c r="M431" s="14"/>
      <c r="N431" s="14">
        <v>0.106515021722676</v>
      </c>
      <c r="O431" s="14">
        <v>9.9646979231725205E-2</v>
      </c>
      <c r="P431" s="14"/>
      <c r="Q431" s="14">
        <v>0.123681735074765</v>
      </c>
      <c r="R431" s="14">
        <v>9.1487701343774694E-2</v>
      </c>
      <c r="S431" s="14">
        <v>8.9738468873736502E-2</v>
      </c>
      <c r="T431" s="14"/>
      <c r="U431" s="14">
        <v>0.10895754140415</v>
      </c>
      <c r="V431" s="14">
        <v>7.2758234880822503E-2</v>
      </c>
      <c r="W431" s="14"/>
      <c r="X431" s="14">
        <v>8.8981078324714705E-2</v>
      </c>
      <c r="Y431" s="14">
        <v>8.7026136829597103E-2</v>
      </c>
      <c r="Z431" s="14">
        <v>0.11957371029425699</v>
      </c>
      <c r="AA431" s="14"/>
      <c r="AB431" s="14">
        <v>9.2185855512695397E-2</v>
      </c>
      <c r="AC431" s="14">
        <v>0.10512377639908201</v>
      </c>
      <c r="AD431" s="14">
        <v>0.123213213787411</v>
      </c>
      <c r="AE431" s="14"/>
      <c r="AF431" s="14">
        <v>0.106624465948601</v>
      </c>
      <c r="AG431" s="14">
        <v>9.8470272097799294E-2</v>
      </c>
      <c r="AH431" s="14">
        <v>0.11217355893672901</v>
      </c>
      <c r="AI431" s="14"/>
      <c r="AJ431" s="14">
        <v>0.135345112050024</v>
      </c>
      <c r="AK431" s="14">
        <v>7.7787499058880105E-2</v>
      </c>
      <c r="AL431" s="14"/>
      <c r="AM431" s="14">
        <v>0.11615745538998901</v>
      </c>
      <c r="AN431" s="14">
        <v>7.5742092038847297E-2</v>
      </c>
      <c r="AO431" s="14">
        <v>0.168895557835291</v>
      </c>
      <c r="AP431" s="14">
        <v>9.4563885806214304E-2</v>
      </c>
      <c r="AQ431" s="14">
        <v>0.182663617636978</v>
      </c>
      <c r="AR431" s="14">
        <v>8.1736566962311796E-2</v>
      </c>
      <c r="AS431" s="14">
        <v>0.164546422326281</v>
      </c>
      <c r="AT431" s="14">
        <v>0.14243836512024399</v>
      </c>
      <c r="AU431" s="14">
        <v>0.10181530671380901</v>
      </c>
      <c r="AV431" s="14"/>
      <c r="AW431" s="14">
        <v>0.10942044516591801</v>
      </c>
      <c r="AX431" s="14">
        <v>8.3916529302526105E-2</v>
      </c>
      <c r="AY431" s="14">
        <v>0.18432367689485499</v>
      </c>
      <c r="AZ431" s="14">
        <v>0.107013892421068</v>
      </c>
      <c r="BA431" s="14">
        <v>0.13070493961386001</v>
      </c>
      <c r="BB431" s="14">
        <v>7.8336029034461699E-2</v>
      </c>
      <c r="BC431" s="14">
        <v>0.134936938871527</v>
      </c>
      <c r="BD431" s="14">
        <v>0.128186883038755</v>
      </c>
      <c r="BE431" s="14">
        <v>8.5574482644617894E-2</v>
      </c>
      <c r="BF431" s="14">
        <v>0.15234559188788999</v>
      </c>
      <c r="BG431" s="14"/>
      <c r="BH431" s="14">
        <v>9.4501267649931997E-2</v>
      </c>
      <c r="BI431" s="14">
        <v>0.102388576500742</v>
      </c>
    </row>
    <row r="432" spans="2:61" x14ac:dyDescent="0.35">
      <c r="B432" t="s">
        <v>233</v>
      </c>
      <c r="C432" s="14">
        <v>4.5079422634610997E-2</v>
      </c>
      <c r="D432" s="14">
        <v>5.0647093374519198E-2</v>
      </c>
      <c r="E432" s="14">
        <v>4.0034529510124997E-2</v>
      </c>
      <c r="F432" s="14"/>
      <c r="G432" s="14">
        <v>0.101242555401659</v>
      </c>
      <c r="H432" s="14">
        <v>7.82268023472317E-2</v>
      </c>
      <c r="I432" s="14">
        <v>7.7822322733670901E-2</v>
      </c>
      <c r="J432" s="14">
        <v>5.4834368064413603E-3</v>
      </c>
      <c r="K432" s="14">
        <v>1.59910196050502E-2</v>
      </c>
      <c r="L432" s="14">
        <v>1.21940521138411E-2</v>
      </c>
      <c r="M432" s="14"/>
      <c r="N432" s="14">
        <v>5.1110234129233198E-2</v>
      </c>
      <c r="O432" s="14">
        <v>4.1680067708294397E-2</v>
      </c>
      <c r="P432" s="14"/>
      <c r="Q432" s="14">
        <v>6.8449655624585395E-2</v>
      </c>
      <c r="R432" s="14">
        <v>3.1035188247853101E-2</v>
      </c>
      <c r="S432" s="14">
        <v>4.4695244116648797E-2</v>
      </c>
      <c r="T432" s="14"/>
      <c r="U432" s="14">
        <v>4.5024898029368599E-2</v>
      </c>
      <c r="V432" s="14">
        <v>4.5313678225090498E-2</v>
      </c>
      <c r="W432" s="14"/>
      <c r="X432" s="14">
        <v>1.4683443626826101E-2</v>
      </c>
      <c r="Y432" s="14">
        <v>4.7827822821413297E-2</v>
      </c>
      <c r="Z432" s="14">
        <v>5.3686702504127201E-2</v>
      </c>
      <c r="AA432" s="14"/>
      <c r="AB432" s="14">
        <v>5.5831175893452302E-2</v>
      </c>
      <c r="AC432" s="14">
        <v>4.3075089070969901E-2</v>
      </c>
      <c r="AD432" s="14">
        <v>3.1663149957597503E-2</v>
      </c>
      <c r="AE432" s="14"/>
      <c r="AF432" s="14">
        <v>5.15087735188412E-2</v>
      </c>
      <c r="AG432" s="14">
        <v>4.4490354788374702E-2</v>
      </c>
      <c r="AH432" s="14">
        <v>3.7684221783710697E-2</v>
      </c>
      <c r="AI432" s="14"/>
      <c r="AJ432" s="14">
        <v>5.0000884524551203E-2</v>
      </c>
      <c r="AK432" s="14">
        <v>3.97186271563916E-2</v>
      </c>
      <c r="AL432" s="14"/>
      <c r="AM432" s="14">
        <v>4.2630036998570597E-2</v>
      </c>
      <c r="AN432" s="14">
        <v>2.3582665193350599E-2</v>
      </c>
      <c r="AO432" s="14">
        <v>3.6334266737636199E-2</v>
      </c>
      <c r="AP432" s="14">
        <v>7.5824263973899506E-2</v>
      </c>
      <c r="AQ432" s="14">
        <v>2.8113762918277899E-2</v>
      </c>
      <c r="AR432" s="14">
        <v>3.2469735167052101E-2</v>
      </c>
      <c r="AS432" s="14">
        <v>0.14867820663831699</v>
      </c>
      <c r="AT432" s="14">
        <v>5.9702225563564797E-2</v>
      </c>
      <c r="AU432" s="14">
        <v>6.0530075748633901E-2</v>
      </c>
      <c r="AV432" s="14"/>
      <c r="AW432" s="14">
        <v>5.4820292422313802E-2</v>
      </c>
      <c r="AX432" s="14">
        <v>3.7667392513231097E-2</v>
      </c>
      <c r="AY432" s="14">
        <v>6.2301736321751802E-2</v>
      </c>
      <c r="AZ432" s="14">
        <v>9.4012140110638701E-2</v>
      </c>
      <c r="BA432" s="14">
        <v>4.1749905285227998E-2</v>
      </c>
      <c r="BB432" s="14">
        <v>3.1977283430044301E-2</v>
      </c>
      <c r="BC432" s="14">
        <v>4.0367877031020502E-2</v>
      </c>
      <c r="BD432" s="14">
        <v>6.3234134256659594E-2</v>
      </c>
      <c r="BE432" s="14">
        <v>0</v>
      </c>
      <c r="BF432" s="14">
        <v>5.3705870969687E-2</v>
      </c>
      <c r="BG432" s="14"/>
      <c r="BH432" s="14">
        <v>3.8643425205122102E-2</v>
      </c>
      <c r="BI432" s="14">
        <v>5.4888281891188703E-2</v>
      </c>
    </row>
    <row r="433" spans="2:61" x14ac:dyDescent="0.35">
      <c r="B433" t="s">
        <v>234</v>
      </c>
      <c r="C433" s="14">
        <v>1.44535956961988E-2</v>
      </c>
      <c r="D433" s="14">
        <v>1.4408237990713901E-2</v>
      </c>
      <c r="E433" s="14">
        <v>1.45813072046607E-2</v>
      </c>
      <c r="F433" s="14"/>
      <c r="G433" s="14">
        <v>9.8845722371400397E-3</v>
      </c>
      <c r="H433" s="14">
        <v>3.0370142531243399E-2</v>
      </c>
      <c r="I433" s="14">
        <v>2.1064264491113899E-2</v>
      </c>
      <c r="J433" s="14">
        <v>0</v>
      </c>
      <c r="K433" s="14">
        <v>0</v>
      </c>
      <c r="L433" s="14">
        <v>2.1636657698113099E-2</v>
      </c>
      <c r="M433" s="14"/>
      <c r="N433" s="14">
        <v>5.2702833351940198E-3</v>
      </c>
      <c r="O433" s="14">
        <v>1.9629903750616101E-2</v>
      </c>
      <c r="P433" s="14"/>
      <c r="Q433" s="14">
        <v>4.0768793987065897E-3</v>
      </c>
      <c r="R433" s="14">
        <v>7.1133602447670799E-3</v>
      </c>
      <c r="S433" s="14">
        <v>3.9388009451915403E-2</v>
      </c>
      <c r="T433" s="14"/>
      <c r="U433" s="14">
        <v>1.26679552210795E-2</v>
      </c>
      <c r="V433" s="14">
        <v>2.2125292942309201E-2</v>
      </c>
      <c r="W433" s="14"/>
      <c r="X433" s="14">
        <v>8.0577893022515095E-3</v>
      </c>
      <c r="Y433" s="14">
        <v>2.03438098173453E-2</v>
      </c>
      <c r="Z433" s="14">
        <v>1.1546086013445299E-2</v>
      </c>
      <c r="AA433" s="14"/>
      <c r="AB433" s="14">
        <v>1.9294206259044501E-3</v>
      </c>
      <c r="AC433" s="14">
        <v>9.8085477706986897E-3</v>
      </c>
      <c r="AD433" s="14">
        <v>5.2185530846305103E-2</v>
      </c>
      <c r="AE433" s="14"/>
      <c r="AF433" s="14">
        <v>0</v>
      </c>
      <c r="AG433" s="14">
        <v>5.6063450330622296E-3</v>
      </c>
      <c r="AH433" s="14">
        <v>3.7550824243829502E-2</v>
      </c>
      <c r="AI433" s="14"/>
      <c r="AJ433" s="14">
        <v>5.9368789314185703E-3</v>
      </c>
      <c r="AK433" s="14">
        <v>1.9542283453892601E-2</v>
      </c>
      <c r="AL433" s="14"/>
      <c r="AM433" s="14">
        <v>0</v>
      </c>
      <c r="AN433" s="14">
        <v>1.66055194867205E-2</v>
      </c>
      <c r="AO433" s="14">
        <v>0</v>
      </c>
      <c r="AP433" s="14">
        <v>0</v>
      </c>
      <c r="AQ433" s="14">
        <v>0</v>
      </c>
      <c r="AR433" s="14">
        <v>3.8895229853914701E-3</v>
      </c>
      <c r="AS433" s="14">
        <v>2.8840210160803698E-2</v>
      </c>
      <c r="AT433" s="14">
        <v>0</v>
      </c>
      <c r="AU433" s="14">
        <v>6.1193517527918698E-2</v>
      </c>
      <c r="AV433" s="14"/>
      <c r="AW433" s="14">
        <v>0</v>
      </c>
      <c r="AX433" s="14">
        <v>7.6800817096529996E-3</v>
      </c>
      <c r="AY433" s="14">
        <v>0</v>
      </c>
      <c r="AZ433" s="14">
        <v>1.35574037583607E-2</v>
      </c>
      <c r="BA433" s="14">
        <v>0</v>
      </c>
      <c r="BB433" s="14">
        <v>4.0709510562417402E-3</v>
      </c>
      <c r="BC433" s="14">
        <v>1.9545029109815201E-2</v>
      </c>
      <c r="BD433" s="14">
        <v>0</v>
      </c>
      <c r="BE433" s="14">
        <v>0.18713970015921499</v>
      </c>
      <c r="BF433" s="14">
        <v>6.1966202969811097E-2</v>
      </c>
      <c r="BG433" s="14"/>
      <c r="BH433" s="14">
        <v>2.1953090323398899E-2</v>
      </c>
      <c r="BI433" s="14">
        <v>2.9745477653126502E-3</v>
      </c>
    </row>
    <row r="434" spans="2:61" x14ac:dyDescent="0.35">
      <c r="B434" t="s">
        <v>77</v>
      </c>
      <c r="C434" s="14">
        <v>6.7564182876313104E-3</v>
      </c>
      <c r="D434" s="14">
        <v>5.8396217712258997E-3</v>
      </c>
      <c r="E434" s="14">
        <v>7.6699960475164301E-3</v>
      </c>
      <c r="F434" s="14"/>
      <c r="G434" s="14">
        <v>1.01387636812077E-2</v>
      </c>
      <c r="H434" s="14">
        <v>4.4158218875343103E-3</v>
      </c>
      <c r="I434" s="14">
        <v>3.70657745771501E-3</v>
      </c>
      <c r="J434" s="14">
        <v>5.3317440146090599E-3</v>
      </c>
      <c r="K434" s="14">
        <v>9.5202486063604604E-3</v>
      </c>
      <c r="L434" s="14">
        <v>8.9461954510406498E-3</v>
      </c>
      <c r="M434" s="14"/>
      <c r="N434" s="14">
        <v>3.9767743176223501E-3</v>
      </c>
      <c r="O434" s="14">
        <v>8.3232051837699005E-3</v>
      </c>
      <c r="P434" s="14"/>
      <c r="Q434" s="14">
        <v>0</v>
      </c>
      <c r="R434" s="14">
        <v>8.8525950082495395E-3</v>
      </c>
      <c r="S434" s="14">
        <v>0</v>
      </c>
      <c r="T434" s="14"/>
      <c r="U434" s="14">
        <v>5.6944634919850502E-3</v>
      </c>
      <c r="V434" s="14">
        <v>1.13189244554582E-2</v>
      </c>
      <c r="W434" s="14"/>
      <c r="X434" s="14">
        <v>0</v>
      </c>
      <c r="Y434" s="14">
        <v>2.5553609062420502E-3</v>
      </c>
      <c r="Z434" s="14">
        <v>7.7479535914171498E-3</v>
      </c>
      <c r="AA434" s="14"/>
      <c r="AB434" s="14">
        <v>0</v>
      </c>
      <c r="AC434" s="14">
        <v>5.8432683376016198E-3</v>
      </c>
      <c r="AD434" s="14">
        <v>0</v>
      </c>
      <c r="AE434" s="14"/>
      <c r="AF434" s="14">
        <v>0</v>
      </c>
      <c r="AG434" s="14">
        <v>5.44214704227171E-3</v>
      </c>
      <c r="AH434" s="14">
        <v>3.18534872193405E-3</v>
      </c>
      <c r="AI434" s="14"/>
      <c r="AJ434" s="14">
        <v>0</v>
      </c>
      <c r="AK434" s="14">
        <v>1.1343745260453101E-2</v>
      </c>
      <c r="AL434" s="14"/>
      <c r="AM434" s="14">
        <v>2.1383902043134301E-2</v>
      </c>
      <c r="AN434" s="14">
        <v>0</v>
      </c>
      <c r="AO434" s="14">
        <v>0</v>
      </c>
      <c r="AP434" s="14">
        <v>0</v>
      </c>
      <c r="AQ434" s="14">
        <v>0</v>
      </c>
      <c r="AR434" s="14">
        <v>6.2903500843478699E-3</v>
      </c>
      <c r="AS434" s="14">
        <v>0</v>
      </c>
      <c r="AT434" s="14">
        <v>0</v>
      </c>
      <c r="AU434" s="14">
        <v>1.0004794889247E-2</v>
      </c>
      <c r="AV434" s="14"/>
      <c r="AW434" s="14">
        <v>0</v>
      </c>
      <c r="AX434" s="14">
        <v>0</v>
      </c>
      <c r="AY434" s="14">
        <v>0</v>
      </c>
      <c r="AZ434" s="14">
        <v>0</v>
      </c>
      <c r="BA434" s="14">
        <v>0</v>
      </c>
      <c r="BB434" s="14">
        <v>3.7565796082184599E-3</v>
      </c>
      <c r="BC434" s="14">
        <v>0</v>
      </c>
      <c r="BD434" s="14">
        <v>0</v>
      </c>
      <c r="BE434" s="14">
        <v>9.1013838845124997E-2</v>
      </c>
      <c r="BF434" s="14">
        <v>2.3207740388959699E-2</v>
      </c>
      <c r="BG434" s="14"/>
      <c r="BH434" s="14">
        <v>4.0824474924616699E-3</v>
      </c>
      <c r="BI434" s="14">
        <v>7.5698504088042096E-3</v>
      </c>
    </row>
    <row r="435" spans="2:61" x14ac:dyDescent="0.35">
      <c r="B435" t="s">
        <v>235</v>
      </c>
      <c r="C435" s="14">
        <v>2.30838674589883E-2</v>
      </c>
      <c r="D435" s="14">
        <v>1.6252582224552801E-2</v>
      </c>
      <c r="E435" s="14">
        <v>2.97318624559113E-2</v>
      </c>
      <c r="F435" s="14"/>
      <c r="G435" s="14">
        <v>1.6305226803059899E-2</v>
      </c>
      <c r="H435" s="14">
        <v>7.9034404983373604E-3</v>
      </c>
      <c r="I435" s="14">
        <v>3.5051503013633703E-2</v>
      </c>
      <c r="J435" s="14">
        <v>2.11455739345205E-2</v>
      </c>
      <c r="K435" s="14">
        <v>2.9546281615164701E-2</v>
      </c>
      <c r="L435" s="14">
        <v>2.4246958036475901E-2</v>
      </c>
      <c r="M435" s="14"/>
      <c r="N435" s="14">
        <v>4.29640200645496E-2</v>
      </c>
      <c r="O435" s="14">
        <v>1.18781292667231E-2</v>
      </c>
      <c r="P435" s="14"/>
      <c r="Q435" s="14">
        <v>5.00721175811022E-2</v>
      </c>
      <c r="R435" s="14">
        <v>5.65392567176967E-3</v>
      </c>
      <c r="S435" s="14">
        <v>2.8255566310084201E-2</v>
      </c>
      <c r="T435" s="14"/>
      <c r="U435" s="14">
        <v>2.76611723413317E-2</v>
      </c>
      <c r="V435" s="14">
        <v>3.4182641363845801E-3</v>
      </c>
      <c r="W435" s="14"/>
      <c r="X435" s="14">
        <v>9.1064909099764797E-3</v>
      </c>
      <c r="Y435" s="14">
        <v>2.3727351201099599E-2</v>
      </c>
      <c r="Z435" s="14">
        <v>2.7858649002227499E-2</v>
      </c>
      <c r="AA435" s="14"/>
      <c r="AB435" s="14">
        <v>1.6257216054253999E-2</v>
      </c>
      <c r="AC435" s="14">
        <v>3.20924762813335E-2</v>
      </c>
      <c r="AD435" s="14">
        <v>1.71359404446771E-2</v>
      </c>
      <c r="AE435" s="14"/>
      <c r="AF435" s="14">
        <v>0</v>
      </c>
      <c r="AG435" s="14">
        <v>3.0589742152945999E-2</v>
      </c>
      <c r="AH435" s="14">
        <v>1.57474214940139E-2</v>
      </c>
      <c r="AI435" s="14"/>
      <c r="AJ435" s="14">
        <v>2.71926277024215E-2</v>
      </c>
      <c r="AK435" s="14">
        <v>2.0150838479060702E-2</v>
      </c>
      <c r="AL435" s="14"/>
      <c r="AM435" s="14">
        <v>0</v>
      </c>
      <c r="AN435" s="14">
        <v>7.9790681287213207E-3</v>
      </c>
      <c r="AO435" s="14">
        <v>1.9162124160803502E-2</v>
      </c>
      <c r="AP435" s="14">
        <v>3.0811537730509601E-2</v>
      </c>
      <c r="AQ435" s="14">
        <v>4.7340079048213302E-2</v>
      </c>
      <c r="AR435" s="14">
        <v>2.27915595768227E-2</v>
      </c>
      <c r="AS435" s="14">
        <v>8.8456036975520902E-2</v>
      </c>
      <c r="AT435" s="14">
        <v>6.8731962899815993E-2</v>
      </c>
      <c r="AU435" s="14">
        <v>2.7458539060834501E-2</v>
      </c>
      <c r="AV435" s="14"/>
      <c r="AW435" s="14">
        <v>0</v>
      </c>
      <c r="AX435" s="14">
        <v>1.3226791932352299E-2</v>
      </c>
      <c r="AY435" s="14">
        <v>1.7718707447574301E-2</v>
      </c>
      <c r="AZ435" s="14">
        <v>5.8053643623402797E-2</v>
      </c>
      <c r="BA435" s="14">
        <v>5.0384573174230202E-2</v>
      </c>
      <c r="BB435" s="14">
        <v>1.9652034572076101E-2</v>
      </c>
      <c r="BC435" s="14">
        <v>5.9090644583588599E-2</v>
      </c>
      <c r="BD435" s="14">
        <v>2.2891172931687801E-2</v>
      </c>
      <c r="BE435" s="14">
        <v>5.9042960311835598E-2</v>
      </c>
      <c r="BF435" s="14">
        <v>0</v>
      </c>
      <c r="BG435" s="14"/>
      <c r="BH435" s="14">
        <v>2.9748976716251499E-2</v>
      </c>
      <c r="BI435" s="14">
        <v>1.7920443168237501E-2</v>
      </c>
    </row>
    <row r="436" spans="2:61" x14ac:dyDescent="0.35">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row>
    <row r="437" spans="2:61" x14ac:dyDescent="0.35">
      <c r="B437" s="6" t="s">
        <v>248</v>
      </c>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row>
    <row r="438" spans="2:61" x14ac:dyDescent="0.35">
      <c r="B438" s="21" t="s">
        <v>81</v>
      </c>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row>
    <row r="439" spans="2:61" x14ac:dyDescent="0.35">
      <c r="B439" t="s">
        <v>244</v>
      </c>
      <c r="C439" s="14">
        <v>0.61919242991558199</v>
      </c>
      <c r="D439" s="14">
        <v>0.68357358681560298</v>
      </c>
      <c r="E439" s="14">
        <v>0.55558462742850701</v>
      </c>
      <c r="F439" s="14"/>
      <c r="G439" s="14">
        <v>0.52129715246263097</v>
      </c>
      <c r="H439" s="14">
        <v>0.55798183313534599</v>
      </c>
      <c r="I439" s="14">
        <v>0.60852479901283196</v>
      </c>
      <c r="J439" s="14">
        <v>0.58794624647131499</v>
      </c>
      <c r="K439" s="14">
        <v>0.64789044856294398</v>
      </c>
      <c r="L439" s="14">
        <v>0.74071895731252102</v>
      </c>
      <c r="M439" s="14"/>
      <c r="N439" s="14">
        <v>0.70822722210932298</v>
      </c>
      <c r="O439" s="14">
        <v>0.56900666971942004</v>
      </c>
      <c r="P439" s="14"/>
      <c r="Q439" s="14">
        <v>0.67431456400760903</v>
      </c>
      <c r="R439" s="14">
        <v>0.59072355189044501</v>
      </c>
      <c r="S439" s="14">
        <v>0.65652684572790598</v>
      </c>
      <c r="T439" s="14"/>
      <c r="U439" s="14">
        <v>0.64476079877496695</v>
      </c>
      <c r="V439" s="14">
        <v>0.50934232979787497</v>
      </c>
      <c r="W439" s="14"/>
      <c r="X439" s="14">
        <v>0.80684343715376095</v>
      </c>
      <c r="Y439" s="14">
        <v>0.67133320937458096</v>
      </c>
      <c r="Z439" s="14">
        <v>0.51245298756145796</v>
      </c>
      <c r="AA439" s="14"/>
      <c r="AB439" s="14">
        <v>0.70363472163282603</v>
      </c>
      <c r="AC439" s="14">
        <v>0.62310716179298298</v>
      </c>
      <c r="AD439" s="14">
        <v>0.53758617042684298</v>
      </c>
      <c r="AE439" s="14"/>
      <c r="AF439" s="14">
        <v>0.72155872783452202</v>
      </c>
      <c r="AG439" s="14">
        <v>0.64802639212313395</v>
      </c>
      <c r="AH439" s="14">
        <v>0.56488504232451497</v>
      </c>
      <c r="AI439" s="14"/>
      <c r="AJ439" s="14">
        <v>0.69304833353875805</v>
      </c>
      <c r="AK439" s="14">
        <v>0.58226962047236097</v>
      </c>
      <c r="AL439" s="14"/>
      <c r="AM439" s="14">
        <v>0.71564600985461302</v>
      </c>
      <c r="AN439" s="14">
        <v>0.71058232851888803</v>
      </c>
      <c r="AO439" s="14">
        <v>0.74724061516890505</v>
      </c>
      <c r="AP439" s="14">
        <v>0.47582129737622297</v>
      </c>
      <c r="AQ439" s="14">
        <v>0.74644981013152101</v>
      </c>
      <c r="AR439" s="14">
        <v>0.57812970248787698</v>
      </c>
      <c r="AS439" s="14">
        <v>0.72450883111113196</v>
      </c>
      <c r="AT439" s="14">
        <v>0.71614944184437102</v>
      </c>
      <c r="AU439" s="14">
        <v>0.476598355339103</v>
      </c>
      <c r="AV439" s="14"/>
      <c r="AW439" s="14">
        <v>0.70725415979990502</v>
      </c>
      <c r="AX439" s="14">
        <v>0.75687418226621805</v>
      </c>
      <c r="AY439" s="14">
        <v>0.703030993372319</v>
      </c>
      <c r="AZ439" s="14">
        <v>0.49164759735759</v>
      </c>
      <c r="BA439" s="14">
        <v>0.69374057730125105</v>
      </c>
      <c r="BB439" s="14">
        <v>0.59304397388234897</v>
      </c>
      <c r="BC439" s="14">
        <v>0.729673390922563</v>
      </c>
      <c r="BD439" s="14">
        <v>0.67762397085677295</v>
      </c>
      <c r="BE439" s="14">
        <v>0.70208945479609297</v>
      </c>
      <c r="BF439" s="14">
        <v>0.40896658671219999</v>
      </c>
      <c r="BG439" s="14"/>
      <c r="BH439" s="14">
        <v>0.56719684123015401</v>
      </c>
      <c r="BI439" s="14">
        <v>0.69324212171469501</v>
      </c>
    </row>
    <row r="440" spans="2:61" x14ac:dyDescent="0.35">
      <c r="B440" t="s">
        <v>245</v>
      </c>
      <c r="C440" s="14">
        <v>0.33621035617072298</v>
      </c>
      <c r="D440" s="14">
        <v>0.26623462519788699</v>
      </c>
      <c r="E440" s="14">
        <v>0.40489152001237499</v>
      </c>
      <c r="F440" s="14"/>
      <c r="G440" s="14">
        <v>0.36223272552512598</v>
      </c>
      <c r="H440" s="14">
        <v>0.36547424201864598</v>
      </c>
      <c r="I440" s="14">
        <v>0.34704102140676801</v>
      </c>
      <c r="J440" s="14">
        <v>0.39273530366825998</v>
      </c>
      <c r="K440" s="14">
        <v>0.33611817125524301</v>
      </c>
      <c r="L440" s="14">
        <v>0.23656682332712201</v>
      </c>
      <c r="M440" s="14"/>
      <c r="N440" s="14">
        <v>0.25036827966582598</v>
      </c>
      <c r="O440" s="14">
        <v>0.384596495567117</v>
      </c>
      <c r="P440" s="14"/>
      <c r="Q440" s="14">
        <v>0.28761962528196799</v>
      </c>
      <c r="R440" s="14">
        <v>0.36278076121615299</v>
      </c>
      <c r="S440" s="14">
        <v>0.306515500479277</v>
      </c>
      <c r="T440" s="14"/>
      <c r="U440" s="14">
        <v>0.31937842485665002</v>
      </c>
      <c r="V440" s="14">
        <v>0.40852585467568903</v>
      </c>
      <c r="W440" s="14"/>
      <c r="X440" s="14">
        <v>0.170501432544198</v>
      </c>
      <c r="Y440" s="14">
        <v>0.29460990653942198</v>
      </c>
      <c r="Z440" s="14">
        <v>0.42289876570094198</v>
      </c>
      <c r="AA440" s="14"/>
      <c r="AB440" s="14">
        <v>0.26116923298738598</v>
      </c>
      <c r="AC440" s="14">
        <v>0.326037904750761</v>
      </c>
      <c r="AD440" s="14">
        <v>0.417019933329077</v>
      </c>
      <c r="AE440" s="14"/>
      <c r="AF440" s="14">
        <v>0.24553047985197901</v>
      </c>
      <c r="AG440" s="14">
        <v>0.31643758570154501</v>
      </c>
      <c r="AH440" s="14">
        <v>0.37613964447816101</v>
      </c>
      <c r="AI440" s="14"/>
      <c r="AJ440" s="14">
        <v>0.25282190053973802</v>
      </c>
      <c r="AK440" s="14">
        <v>0.37765270518530902</v>
      </c>
      <c r="AL440" s="14"/>
      <c r="AM440" s="14">
        <v>0.260584918380738</v>
      </c>
      <c r="AN440" s="14">
        <v>0.243471425560884</v>
      </c>
      <c r="AO440" s="14">
        <v>0.18756146182858899</v>
      </c>
      <c r="AP440" s="14">
        <v>0.469049941463688</v>
      </c>
      <c r="AQ440" s="14">
        <v>0.23883724670092299</v>
      </c>
      <c r="AR440" s="14">
        <v>0.388916470262545</v>
      </c>
      <c r="AS440" s="14">
        <v>0.23645086107725599</v>
      </c>
      <c r="AT440" s="14">
        <v>0.26657261776529301</v>
      </c>
      <c r="AU440" s="14">
        <v>0.44144097610322802</v>
      </c>
      <c r="AV440" s="14"/>
      <c r="AW440" s="14">
        <v>0.25422585481270599</v>
      </c>
      <c r="AX440" s="14">
        <v>0.20524092400087199</v>
      </c>
      <c r="AY440" s="14">
        <v>0.265030959713208</v>
      </c>
      <c r="AZ440" s="14">
        <v>0.45043493244828797</v>
      </c>
      <c r="BA440" s="14">
        <v>0.26332806230136402</v>
      </c>
      <c r="BB440" s="14">
        <v>0.35655928402314202</v>
      </c>
      <c r="BC440" s="14">
        <v>0.243894665240111</v>
      </c>
      <c r="BD440" s="14">
        <v>0.32237602914322699</v>
      </c>
      <c r="BE440" s="14">
        <v>0.15491015262100299</v>
      </c>
      <c r="BF440" s="14">
        <v>0.488729730392085</v>
      </c>
      <c r="BG440" s="14"/>
      <c r="BH440" s="14">
        <v>0.38216330098545798</v>
      </c>
      <c r="BI440" s="14">
        <v>0.27553505927819699</v>
      </c>
    </row>
    <row r="441" spans="2:61" x14ac:dyDescent="0.35">
      <c r="B441" t="s">
        <v>246</v>
      </c>
      <c r="C441" s="14">
        <v>4.4597213913695199E-2</v>
      </c>
      <c r="D441" s="14">
        <v>5.01917879865105E-2</v>
      </c>
      <c r="E441" s="14">
        <v>3.9523852559118597E-2</v>
      </c>
      <c r="F441" s="14"/>
      <c r="G441" s="14">
        <v>0.11647012201224299</v>
      </c>
      <c r="H441" s="14">
        <v>7.6543924846008499E-2</v>
      </c>
      <c r="I441" s="14">
        <v>4.4434179580399899E-2</v>
      </c>
      <c r="J441" s="14">
        <v>1.9318449860424799E-2</v>
      </c>
      <c r="K441" s="14">
        <v>1.59913801818128E-2</v>
      </c>
      <c r="L441" s="14">
        <v>2.2714219360356301E-2</v>
      </c>
      <c r="M441" s="14"/>
      <c r="N441" s="14">
        <v>4.1404498224851101E-2</v>
      </c>
      <c r="O441" s="14">
        <v>4.6396834713462898E-2</v>
      </c>
      <c r="P441" s="14"/>
      <c r="Q441" s="14">
        <v>3.8065810710422698E-2</v>
      </c>
      <c r="R441" s="14">
        <v>4.6495686893401902E-2</v>
      </c>
      <c r="S441" s="14">
        <v>3.6957653792817E-2</v>
      </c>
      <c r="T441" s="14"/>
      <c r="U441" s="14">
        <v>3.5860776368383002E-2</v>
      </c>
      <c r="V441" s="14">
        <v>8.2131815526435198E-2</v>
      </c>
      <c r="W441" s="14"/>
      <c r="X441" s="14">
        <v>2.26551303020407E-2</v>
      </c>
      <c r="Y441" s="14">
        <v>3.4056884085997503E-2</v>
      </c>
      <c r="Z441" s="14">
        <v>6.4648246737600001E-2</v>
      </c>
      <c r="AA441" s="14"/>
      <c r="AB441" s="14">
        <v>3.5196045379788397E-2</v>
      </c>
      <c r="AC441" s="14">
        <v>5.0854933456256801E-2</v>
      </c>
      <c r="AD441" s="14">
        <v>4.5393896244079898E-2</v>
      </c>
      <c r="AE441" s="14"/>
      <c r="AF441" s="14">
        <v>3.2910792313498798E-2</v>
      </c>
      <c r="AG441" s="14">
        <v>3.5536022175321098E-2</v>
      </c>
      <c r="AH441" s="14">
        <v>5.8975313197323603E-2</v>
      </c>
      <c r="AI441" s="14"/>
      <c r="AJ441" s="14">
        <v>5.4129765921504099E-2</v>
      </c>
      <c r="AK441" s="14">
        <v>4.0077674342329797E-2</v>
      </c>
      <c r="AL441" s="14"/>
      <c r="AM441" s="14">
        <v>2.3769071764649201E-2</v>
      </c>
      <c r="AN441" s="14">
        <v>4.5946245920228598E-2</v>
      </c>
      <c r="AO441" s="14">
        <v>6.5197923002506403E-2</v>
      </c>
      <c r="AP441" s="14">
        <v>5.51287611600886E-2</v>
      </c>
      <c r="AQ441" s="14">
        <v>1.4712943167555901E-2</v>
      </c>
      <c r="AR441" s="14">
        <v>3.2953827249577898E-2</v>
      </c>
      <c r="AS441" s="14">
        <v>3.9040307811612003E-2</v>
      </c>
      <c r="AT441" s="14">
        <v>1.7277940390336002E-2</v>
      </c>
      <c r="AU441" s="14">
        <v>8.1960668557668703E-2</v>
      </c>
      <c r="AV441" s="14"/>
      <c r="AW441" s="14">
        <v>3.85199853873891E-2</v>
      </c>
      <c r="AX441" s="14">
        <v>3.7884893732909902E-2</v>
      </c>
      <c r="AY441" s="14">
        <v>3.1938046914473703E-2</v>
      </c>
      <c r="AZ441" s="14">
        <v>5.7917470194121197E-2</v>
      </c>
      <c r="BA441" s="14">
        <v>4.2931360397384502E-2</v>
      </c>
      <c r="BB441" s="14">
        <v>5.03967420945097E-2</v>
      </c>
      <c r="BC441" s="14">
        <v>2.6431943837325601E-2</v>
      </c>
      <c r="BD441" s="14">
        <v>0</v>
      </c>
      <c r="BE441" s="14">
        <v>0.14300039258290401</v>
      </c>
      <c r="BF441" s="14">
        <v>0.102303682895715</v>
      </c>
      <c r="BG441" s="14"/>
      <c r="BH441" s="14">
        <v>5.0639857784387801E-2</v>
      </c>
      <c r="BI441" s="14">
        <v>3.1222819007107501E-2</v>
      </c>
    </row>
    <row r="442" spans="2:61" x14ac:dyDescent="0.35">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row>
    <row r="443" spans="2:61" x14ac:dyDescent="0.35">
      <c r="B443" s="6" t="s">
        <v>249</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row>
    <row r="444" spans="2:61" x14ac:dyDescent="0.35">
      <c r="B444" s="21" t="s">
        <v>81</v>
      </c>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row>
    <row r="445" spans="2:61" x14ac:dyDescent="0.35">
      <c r="B445" t="s">
        <v>244</v>
      </c>
      <c r="C445" s="14">
        <v>0.41363881703245098</v>
      </c>
      <c r="D445" s="14">
        <v>0.47438352363005898</v>
      </c>
      <c r="E445" s="14">
        <v>0.35694096877276899</v>
      </c>
      <c r="F445" s="14"/>
      <c r="G445" s="14">
        <v>0.298733909635024</v>
      </c>
      <c r="H445" s="14">
        <v>0.36975822145866599</v>
      </c>
      <c r="I445" s="14">
        <v>0.41044756946289102</v>
      </c>
      <c r="J445" s="14">
        <v>0.44591621773844198</v>
      </c>
      <c r="K445" s="14">
        <v>0.38090875127388102</v>
      </c>
      <c r="L445" s="14">
        <v>0.51145446046189602</v>
      </c>
      <c r="M445" s="14"/>
      <c r="N445" s="14">
        <v>0.48345102027514097</v>
      </c>
      <c r="O445" s="14">
        <v>0.37428814967671098</v>
      </c>
      <c r="P445" s="14"/>
      <c r="Q445" s="14">
        <v>0.42910115524228898</v>
      </c>
      <c r="R445" s="14">
        <v>0.36913572906397402</v>
      </c>
      <c r="S445" s="14">
        <v>0.53063146331702205</v>
      </c>
      <c r="T445" s="14"/>
      <c r="U445" s="14">
        <v>0.42694271940412698</v>
      </c>
      <c r="V445" s="14">
        <v>0.35648088820554702</v>
      </c>
      <c r="W445" s="14"/>
      <c r="X445" s="14">
        <v>0.58261171369750997</v>
      </c>
      <c r="Y445" s="14">
        <v>0.45571534408285302</v>
      </c>
      <c r="Z445" s="14">
        <v>0.30985058057194498</v>
      </c>
      <c r="AA445" s="14"/>
      <c r="AB445" s="14">
        <v>0.46628603046895301</v>
      </c>
      <c r="AC445" s="14">
        <v>0.407026911261268</v>
      </c>
      <c r="AD445" s="14">
        <v>0.36066254898664701</v>
      </c>
      <c r="AE445" s="14"/>
      <c r="AF445" s="14">
        <v>0.52396664391186998</v>
      </c>
      <c r="AG445" s="14">
        <v>0.42543250267261001</v>
      </c>
      <c r="AH445" s="14">
        <v>0.38170952309433498</v>
      </c>
      <c r="AI445" s="14"/>
      <c r="AJ445" s="14">
        <v>0.52538620040046502</v>
      </c>
      <c r="AK445" s="14">
        <v>0.346075597078915</v>
      </c>
      <c r="AL445" s="14"/>
      <c r="AM445" s="14">
        <v>0.543271023715029</v>
      </c>
      <c r="AN445" s="14">
        <v>0.52773757962159895</v>
      </c>
      <c r="AO445" s="14">
        <v>0.55090724938212299</v>
      </c>
      <c r="AP445" s="14">
        <v>0.34872359036605</v>
      </c>
      <c r="AQ445" s="14">
        <v>0.52962797480730495</v>
      </c>
      <c r="AR445" s="14">
        <v>0.320019705667489</v>
      </c>
      <c r="AS445" s="14">
        <v>0.38995987804835203</v>
      </c>
      <c r="AT445" s="14">
        <v>0.29060509589415301</v>
      </c>
      <c r="AU445" s="14">
        <v>0.33794992785911998</v>
      </c>
      <c r="AV445" s="14"/>
      <c r="AW445" s="14">
        <v>0.53211575928583499</v>
      </c>
      <c r="AX445" s="14">
        <v>0.56685641444067003</v>
      </c>
      <c r="AY445" s="14">
        <v>0.52271759837495202</v>
      </c>
      <c r="AZ445" s="14">
        <v>0.34646245404169002</v>
      </c>
      <c r="BA445" s="14">
        <v>0.48881633455884099</v>
      </c>
      <c r="BB445" s="14">
        <v>0.34147504450776001</v>
      </c>
      <c r="BC445" s="14">
        <v>0.45478139860690597</v>
      </c>
      <c r="BD445" s="14">
        <v>0.305090604255008</v>
      </c>
      <c r="BE445" s="14">
        <v>0.47039013416107101</v>
      </c>
      <c r="BF445" s="14">
        <v>0.28371785298338098</v>
      </c>
      <c r="BG445" s="14"/>
      <c r="BH445" s="14">
        <v>0.37566074639145702</v>
      </c>
      <c r="BI445" s="14">
        <v>0.475982968848008</v>
      </c>
    </row>
    <row r="446" spans="2:61" x14ac:dyDescent="0.35">
      <c r="B446" t="s">
        <v>245</v>
      </c>
      <c r="C446" s="14">
        <v>0.48076356165381701</v>
      </c>
      <c r="D446" s="14">
        <v>0.43259589959310801</v>
      </c>
      <c r="E446" s="14">
        <v>0.52485307656978897</v>
      </c>
      <c r="F446" s="14"/>
      <c r="G446" s="14">
        <v>0.45413804507595901</v>
      </c>
      <c r="H446" s="14">
        <v>0.457432598648644</v>
      </c>
      <c r="I446" s="14">
        <v>0.49202443286230302</v>
      </c>
      <c r="J446" s="14">
        <v>0.47181970795113598</v>
      </c>
      <c r="K446" s="14">
        <v>0.54262892809746499</v>
      </c>
      <c r="L446" s="14">
        <v>0.46583132017774798</v>
      </c>
      <c r="M446" s="14"/>
      <c r="N446" s="14">
        <v>0.44529684331185498</v>
      </c>
      <c r="O446" s="14">
        <v>0.50075489512917803</v>
      </c>
      <c r="P446" s="14"/>
      <c r="Q446" s="14">
        <v>0.47915339924225098</v>
      </c>
      <c r="R446" s="14">
        <v>0.51042168570215796</v>
      </c>
      <c r="S446" s="14">
        <v>0.394437430217356</v>
      </c>
      <c r="T446" s="14"/>
      <c r="U446" s="14">
        <v>0.47405839263629601</v>
      </c>
      <c r="V446" s="14">
        <v>0.50957116732986396</v>
      </c>
      <c r="W446" s="14"/>
      <c r="X446" s="14">
        <v>0.36329008932186901</v>
      </c>
      <c r="Y446" s="14">
        <v>0.473069409858558</v>
      </c>
      <c r="Z446" s="14">
        <v>0.52704943969436602</v>
      </c>
      <c r="AA446" s="14"/>
      <c r="AB446" s="14">
        <v>0.43049595756040199</v>
      </c>
      <c r="AC446" s="14">
        <v>0.50222048469942904</v>
      </c>
      <c r="AD446" s="14">
        <v>0.49158997307097702</v>
      </c>
      <c r="AE446" s="14"/>
      <c r="AF446" s="14">
        <v>0.428780024419818</v>
      </c>
      <c r="AG446" s="14">
        <v>0.48576539769035698</v>
      </c>
      <c r="AH446" s="14">
        <v>0.46531391258209298</v>
      </c>
      <c r="AI446" s="14"/>
      <c r="AJ446" s="14">
        <v>0.40565960700980502</v>
      </c>
      <c r="AK446" s="14">
        <v>0.53327836823083796</v>
      </c>
      <c r="AL446" s="14"/>
      <c r="AM446" s="14">
        <v>0.39270093402372303</v>
      </c>
      <c r="AN446" s="14">
        <v>0.42656661038280302</v>
      </c>
      <c r="AO446" s="14">
        <v>0.38016713160538701</v>
      </c>
      <c r="AP446" s="14">
        <v>0.56506597037912698</v>
      </c>
      <c r="AQ446" s="14">
        <v>0.41915104466354203</v>
      </c>
      <c r="AR446" s="14">
        <v>0.56547653106534901</v>
      </c>
      <c r="AS446" s="14">
        <v>0.47985759754883101</v>
      </c>
      <c r="AT446" s="14">
        <v>0.59643637450629405</v>
      </c>
      <c r="AU446" s="14">
        <v>0.47075090696364302</v>
      </c>
      <c r="AV446" s="14"/>
      <c r="AW446" s="14">
        <v>0.39913358867045601</v>
      </c>
      <c r="AX446" s="14">
        <v>0.39507271199396199</v>
      </c>
      <c r="AY446" s="14">
        <v>0.33358508877013898</v>
      </c>
      <c r="AZ446" s="14">
        <v>0.54128476719415697</v>
      </c>
      <c r="BA446" s="14">
        <v>0.46574995881091202</v>
      </c>
      <c r="BB446" s="14">
        <v>0.53367113103019204</v>
      </c>
      <c r="BC446" s="14">
        <v>0.49532570653201102</v>
      </c>
      <c r="BD446" s="14">
        <v>0.60706022557282202</v>
      </c>
      <c r="BE446" s="14">
        <v>0.41219265716551901</v>
      </c>
      <c r="BF446" s="14">
        <v>0.45088661049406398</v>
      </c>
      <c r="BG446" s="14"/>
      <c r="BH446" s="14">
        <v>0.51910331892696204</v>
      </c>
      <c r="BI446" s="14">
        <v>0.42675984338728301</v>
      </c>
    </row>
    <row r="447" spans="2:61" x14ac:dyDescent="0.35">
      <c r="B447" t="s">
        <v>246</v>
      </c>
      <c r="C447" s="14">
        <v>0.105597621313732</v>
      </c>
      <c r="D447" s="14">
        <v>9.3020576776832106E-2</v>
      </c>
      <c r="E447" s="14">
        <v>0.11820595465744201</v>
      </c>
      <c r="F447" s="14"/>
      <c r="G447" s="14">
        <v>0.247128045289017</v>
      </c>
      <c r="H447" s="14">
        <v>0.17280917989269001</v>
      </c>
      <c r="I447" s="14">
        <v>9.75279976748053E-2</v>
      </c>
      <c r="J447" s="14">
        <v>8.2264074310422097E-2</v>
      </c>
      <c r="K447" s="14">
        <v>7.6462320628654504E-2</v>
      </c>
      <c r="L447" s="14">
        <v>2.2714219360356301E-2</v>
      </c>
      <c r="M447" s="14"/>
      <c r="N447" s="14">
        <v>7.1252136413003805E-2</v>
      </c>
      <c r="O447" s="14">
        <v>0.124956955194111</v>
      </c>
      <c r="P447" s="14"/>
      <c r="Q447" s="14">
        <v>9.1745445515460405E-2</v>
      </c>
      <c r="R447" s="14">
        <v>0.120442585233868</v>
      </c>
      <c r="S447" s="14">
        <v>7.4931106465622593E-2</v>
      </c>
      <c r="T447" s="14"/>
      <c r="U447" s="14">
        <v>9.89988879595778E-2</v>
      </c>
      <c r="V447" s="14">
        <v>0.13394794446458799</v>
      </c>
      <c r="W447" s="14"/>
      <c r="X447" s="14">
        <v>5.4098196980621301E-2</v>
      </c>
      <c r="Y447" s="14">
        <v>7.1215246058589296E-2</v>
      </c>
      <c r="Z447" s="14">
        <v>0.163099979733689</v>
      </c>
      <c r="AA447" s="14"/>
      <c r="AB447" s="14">
        <v>0.10321801197064499</v>
      </c>
      <c r="AC447" s="14">
        <v>9.0752604039302506E-2</v>
      </c>
      <c r="AD447" s="14">
        <v>0.147747477942376</v>
      </c>
      <c r="AE447" s="14"/>
      <c r="AF447" s="14">
        <v>4.7253331668312103E-2</v>
      </c>
      <c r="AG447" s="14">
        <v>8.8802099637033297E-2</v>
      </c>
      <c r="AH447" s="14">
        <v>0.15297656432357201</v>
      </c>
      <c r="AI447" s="14"/>
      <c r="AJ447" s="14">
        <v>6.8954192589730096E-2</v>
      </c>
      <c r="AK447" s="14">
        <v>0.120646034690247</v>
      </c>
      <c r="AL447" s="14"/>
      <c r="AM447" s="14">
        <v>6.4028042261248697E-2</v>
      </c>
      <c r="AN447" s="14">
        <v>4.5695809995597601E-2</v>
      </c>
      <c r="AO447" s="14">
        <v>6.8925619012489503E-2</v>
      </c>
      <c r="AP447" s="14">
        <v>8.6210439254823301E-2</v>
      </c>
      <c r="AQ447" s="14">
        <v>5.1220980529152797E-2</v>
      </c>
      <c r="AR447" s="14">
        <v>0.114503763267162</v>
      </c>
      <c r="AS447" s="14">
        <v>0.130182524402817</v>
      </c>
      <c r="AT447" s="14">
        <v>0.11295852959955199</v>
      </c>
      <c r="AU447" s="14">
        <v>0.191299165177238</v>
      </c>
      <c r="AV447" s="14"/>
      <c r="AW447" s="14">
        <v>6.8750652043709296E-2</v>
      </c>
      <c r="AX447" s="14">
        <v>3.8070873565368001E-2</v>
      </c>
      <c r="AY447" s="14">
        <v>0.14369731285491</v>
      </c>
      <c r="AZ447" s="14">
        <v>0.112252778764153</v>
      </c>
      <c r="BA447" s="14">
        <v>4.5433706630246602E-2</v>
      </c>
      <c r="BB447" s="14">
        <v>0.124853824462049</v>
      </c>
      <c r="BC447" s="14">
        <v>4.98928948610836E-2</v>
      </c>
      <c r="BD447" s="14">
        <v>8.7849170172169505E-2</v>
      </c>
      <c r="BE447" s="14">
        <v>0.117417208673411</v>
      </c>
      <c r="BF447" s="14">
        <v>0.26539553652255499</v>
      </c>
      <c r="BG447" s="14"/>
      <c r="BH447" s="14">
        <v>0.10523593468158</v>
      </c>
      <c r="BI447" s="14">
        <v>9.7257187764708097E-2</v>
      </c>
    </row>
    <row r="448" spans="2:61" x14ac:dyDescent="0.35">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row>
    <row r="449" spans="2:61" x14ac:dyDescent="0.35">
      <c r="B449" s="6" t="s">
        <v>250</v>
      </c>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row>
    <row r="450" spans="2:61" x14ac:dyDescent="0.35">
      <c r="B450" s="21" t="s">
        <v>81</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row>
    <row r="451" spans="2:61" x14ac:dyDescent="0.35">
      <c r="B451" t="s">
        <v>244</v>
      </c>
      <c r="C451" s="14">
        <v>0.38056744440185403</v>
      </c>
      <c r="D451" s="14">
        <v>0.46610999470673697</v>
      </c>
      <c r="E451" s="14">
        <v>0.301233376298148</v>
      </c>
      <c r="F451" s="14"/>
      <c r="G451" s="14">
        <v>0.13779389631691899</v>
      </c>
      <c r="H451" s="14">
        <v>0.284479812017428</v>
      </c>
      <c r="I451" s="14">
        <v>0.339156247437437</v>
      </c>
      <c r="J451" s="14">
        <v>0.40965912118735998</v>
      </c>
      <c r="K451" s="14">
        <v>0.44784902701843798</v>
      </c>
      <c r="L451" s="14">
        <v>0.55874888118776</v>
      </c>
      <c r="M451" s="14"/>
      <c r="N451" s="14">
        <v>0.45147460513956</v>
      </c>
      <c r="O451" s="14">
        <v>0.34059958827174902</v>
      </c>
      <c r="P451" s="14"/>
      <c r="Q451" s="14">
        <v>0.43449609229106501</v>
      </c>
      <c r="R451" s="14">
        <v>0.34237688825726997</v>
      </c>
      <c r="S451" s="14">
        <v>0.44123367168126398</v>
      </c>
      <c r="T451" s="14"/>
      <c r="U451" s="14">
        <v>0.39935651958844698</v>
      </c>
      <c r="V451" s="14">
        <v>0.29984341379523499</v>
      </c>
      <c r="W451" s="14"/>
      <c r="X451" s="14">
        <v>0.58346449534905098</v>
      </c>
      <c r="Y451" s="14">
        <v>0.41869272277094299</v>
      </c>
      <c r="Z451" s="14">
        <v>0.271265342152049</v>
      </c>
      <c r="AA451" s="14"/>
      <c r="AB451" s="14">
        <v>0.45580332728698902</v>
      </c>
      <c r="AC451" s="14">
        <v>0.36948178704322798</v>
      </c>
      <c r="AD451" s="14">
        <v>0.29624739720062598</v>
      </c>
      <c r="AE451" s="14"/>
      <c r="AF451" s="14">
        <v>0.54334324793990596</v>
      </c>
      <c r="AG451" s="14">
        <v>0.39632934786336399</v>
      </c>
      <c r="AH451" s="14">
        <v>0.32592635521971602</v>
      </c>
      <c r="AI451" s="14"/>
      <c r="AJ451" s="14">
        <v>0.45715361872661903</v>
      </c>
      <c r="AK451" s="14">
        <v>0.34012529302620798</v>
      </c>
      <c r="AL451" s="14"/>
      <c r="AM451" s="14">
        <v>0.46025717889527901</v>
      </c>
      <c r="AN451" s="14">
        <v>0.469125553297911</v>
      </c>
      <c r="AO451" s="14">
        <v>0.55104505545374904</v>
      </c>
      <c r="AP451" s="14">
        <v>0.34312213611713399</v>
      </c>
      <c r="AQ451" s="14">
        <v>0.52200464793660795</v>
      </c>
      <c r="AR451" s="14">
        <v>0.33155637518262498</v>
      </c>
      <c r="AS451" s="14">
        <v>0.434086724698798</v>
      </c>
      <c r="AT451" s="14">
        <v>0.351596360062575</v>
      </c>
      <c r="AU451" s="14">
        <v>0.21785722539667099</v>
      </c>
      <c r="AV451" s="14"/>
      <c r="AW451" s="14">
        <v>0.452812083732479</v>
      </c>
      <c r="AX451" s="14">
        <v>0.51016887808970901</v>
      </c>
      <c r="AY451" s="14">
        <v>0.492711332905854</v>
      </c>
      <c r="AZ451" s="14">
        <v>0.35036747383959199</v>
      </c>
      <c r="BA451" s="14">
        <v>0.53406151757097997</v>
      </c>
      <c r="BB451" s="14">
        <v>0.327142586759333</v>
      </c>
      <c r="BC451" s="14">
        <v>0.435153462105072</v>
      </c>
      <c r="BD451" s="14">
        <v>0.32301650628256201</v>
      </c>
      <c r="BE451" s="14">
        <v>0.42741021120966999</v>
      </c>
      <c r="BF451" s="14">
        <v>0.18379483794309201</v>
      </c>
      <c r="BG451" s="14"/>
      <c r="BH451" s="14">
        <v>0.349492289978447</v>
      </c>
      <c r="BI451" s="14">
        <v>0.43546997220384298</v>
      </c>
    </row>
    <row r="452" spans="2:61" x14ac:dyDescent="0.35">
      <c r="B452" t="s">
        <v>245</v>
      </c>
      <c r="C452" s="14">
        <v>0.44805001880797901</v>
      </c>
      <c r="D452" s="14">
        <v>0.39455517196880002</v>
      </c>
      <c r="E452" s="14">
        <v>0.495827565498142</v>
      </c>
      <c r="F452" s="14"/>
      <c r="G452" s="14">
        <v>0.450586587788042</v>
      </c>
      <c r="H452" s="14">
        <v>0.42954263455018099</v>
      </c>
      <c r="I452" s="14">
        <v>0.44762320417394402</v>
      </c>
      <c r="J452" s="14">
        <v>0.46679566299795699</v>
      </c>
      <c r="K452" s="14">
        <v>0.52319934369707799</v>
      </c>
      <c r="L452" s="14">
        <v>0.389418247005409</v>
      </c>
      <c r="M452" s="14"/>
      <c r="N452" s="14">
        <v>0.42032229417004502</v>
      </c>
      <c r="O452" s="14">
        <v>0.463679155521597</v>
      </c>
      <c r="P452" s="14"/>
      <c r="Q452" s="14">
        <v>0.41524547023175601</v>
      </c>
      <c r="R452" s="14">
        <v>0.48114272449245798</v>
      </c>
      <c r="S452" s="14">
        <v>0.42102708887668</v>
      </c>
      <c r="T452" s="14"/>
      <c r="U452" s="14">
        <v>0.43358398578163099</v>
      </c>
      <c r="V452" s="14">
        <v>0.51020084215496797</v>
      </c>
      <c r="W452" s="14"/>
      <c r="X452" s="14">
        <v>0.34013400676370298</v>
      </c>
      <c r="Y452" s="14">
        <v>0.45463819372106101</v>
      </c>
      <c r="Z452" s="14">
        <v>0.50001840153189003</v>
      </c>
      <c r="AA452" s="14"/>
      <c r="AB452" s="14">
        <v>0.39972442577163902</v>
      </c>
      <c r="AC452" s="14">
        <v>0.46873126493802397</v>
      </c>
      <c r="AD452" s="14">
        <v>0.52497872717314598</v>
      </c>
      <c r="AE452" s="14"/>
      <c r="AF452" s="14">
        <v>0.39199347068292301</v>
      </c>
      <c r="AG452" s="14">
        <v>0.46295101639900199</v>
      </c>
      <c r="AH452" s="14">
        <v>0.44377571400283899</v>
      </c>
      <c r="AI452" s="14"/>
      <c r="AJ452" s="14">
        <v>0.400434894179242</v>
      </c>
      <c r="AK452" s="14">
        <v>0.47951687318684499</v>
      </c>
      <c r="AL452" s="14"/>
      <c r="AM452" s="14">
        <v>0.43004865606778803</v>
      </c>
      <c r="AN452" s="14">
        <v>0.42979646146839001</v>
      </c>
      <c r="AO452" s="14">
        <v>0.34249841352899102</v>
      </c>
      <c r="AP452" s="14">
        <v>0.56982853879752204</v>
      </c>
      <c r="AQ452" s="14">
        <v>0.358303585981189</v>
      </c>
      <c r="AR452" s="14">
        <v>0.442572275283936</v>
      </c>
      <c r="AS452" s="14">
        <v>0.34502441470213202</v>
      </c>
      <c r="AT452" s="14">
        <v>0.60116831054920905</v>
      </c>
      <c r="AU452" s="14">
        <v>0.49185190008129798</v>
      </c>
      <c r="AV452" s="14"/>
      <c r="AW452" s="14">
        <v>0.42893316229956502</v>
      </c>
      <c r="AX452" s="14">
        <v>0.405289118089528</v>
      </c>
      <c r="AY452" s="14">
        <v>0.35086172534215998</v>
      </c>
      <c r="AZ452" s="14">
        <v>0.51449824813374201</v>
      </c>
      <c r="BA452" s="14">
        <v>0.37900624421520102</v>
      </c>
      <c r="BB452" s="14">
        <v>0.45154402567450802</v>
      </c>
      <c r="BC452" s="14">
        <v>0.43684843017619202</v>
      </c>
      <c r="BD452" s="14">
        <v>0.56350244745171496</v>
      </c>
      <c r="BE452" s="14">
        <v>0.32275154727188299</v>
      </c>
      <c r="BF452" s="14">
        <v>0.47509224911095199</v>
      </c>
      <c r="BG452" s="14"/>
      <c r="BH452" s="14">
        <v>0.48071271161087298</v>
      </c>
      <c r="BI452" s="14">
        <v>0.403187354681182</v>
      </c>
    </row>
    <row r="453" spans="2:61" x14ac:dyDescent="0.35">
      <c r="B453" t="s">
        <v>246</v>
      </c>
      <c r="C453" s="14">
        <v>0.17138253679016799</v>
      </c>
      <c r="D453" s="14">
        <v>0.139334833324463</v>
      </c>
      <c r="E453" s="14">
        <v>0.202939058203711</v>
      </c>
      <c r="F453" s="14"/>
      <c r="G453" s="14">
        <v>0.41161951589503798</v>
      </c>
      <c r="H453" s="14">
        <v>0.28597755343239101</v>
      </c>
      <c r="I453" s="14">
        <v>0.21322054838861901</v>
      </c>
      <c r="J453" s="14">
        <v>0.123545215814684</v>
      </c>
      <c r="K453" s="14">
        <v>2.89516292844842E-2</v>
      </c>
      <c r="L453" s="14">
        <v>5.1832871806831299E-2</v>
      </c>
      <c r="M453" s="14"/>
      <c r="N453" s="14">
        <v>0.12820310069039401</v>
      </c>
      <c r="O453" s="14">
        <v>0.19572125620665501</v>
      </c>
      <c r="P453" s="14"/>
      <c r="Q453" s="14">
        <v>0.15025843747717901</v>
      </c>
      <c r="R453" s="14">
        <v>0.17648038725027199</v>
      </c>
      <c r="S453" s="14">
        <v>0.13773923944205599</v>
      </c>
      <c r="T453" s="14"/>
      <c r="U453" s="14">
        <v>0.16705949462992201</v>
      </c>
      <c r="V453" s="14">
        <v>0.18995574404979701</v>
      </c>
      <c r="W453" s="14"/>
      <c r="X453" s="14">
        <v>7.6401497887246303E-2</v>
      </c>
      <c r="Y453" s="14">
        <v>0.12666908350799599</v>
      </c>
      <c r="Z453" s="14">
        <v>0.22871625631606099</v>
      </c>
      <c r="AA453" s="14"/>
      <c r="AB453" s="14">
        <v>0.14447224694137101</v>
      </c>
      <c r="AC453" s="14">
        <v>0.16178694801874799</v>
      </c>
      <c r="AD453" s="14">
        <v>0.17877387562622701</v>
      </c>
      <c r="AE453" s="14"/>
      <c r="AF453" s="14">
        <v>6.4663281377170895E-2</v>
      </c>
      <c r="AG453" s="14">
        <v>0.14071963573763399</v>
      </c>
      <c r="AH453" s="14">
        <v>0.23029793077744601</v>
      </c>
      <c r="AI453" s="14"/>
      <c r="AJ453" s="14">
        <v>0.14241148709413901</v>
      </c>
      <c r="AK453" s="14">
        <v>0.180357833786948</v>
      </c>
      <c r="AL453" s="14"/>
      <c r="AM453" s="14">
        <v>0.10969416503693299</v>
      </c>
      <c r="AN453" s="14">
        <v>0.101077985233699</v>
      </c>
      <c r="AO453" s="14">
        <v>0.10645653101726001</v>
      </c>
      <c r="AP453" s="14">
        <v>8.7049325085344006E-2</v>
      </c>
      <c r="AQ453" s="14">
        <v>0.119691766082203</v>
      </c>
      <c r="AR453" s="14">
        <v>0.22587134953343899</v>
      </c>
      <c r="AS453" s="14">
        <v>0.22088886059907001</v>
      </c>
      <c r="AT453" s="14">
        <v>4.7235329388216597E-2</v>
      </c>
      <c r="AU453" s="14">
        <v>0.29029087452203101</v>
      </c>
      <c r="AV453" s="14"/>
      <c r="AW453" s="14">
        <v>0.118254753967956</v>
      </c>
      <c r="AX453" s="14">
        <v>8.4542003820762296E-2</v>
      </c>
      <c r="AY453" s="14">
        <v>0.15642694175198599</v>
      </c>
      <c r="AZ453" s="14">
        <v>0.135134278026666</v>
      </c>
      <c r="BA453" s="14">
        <v>8.6932238213819193E-2</v>
      </c>
      <c r="BB453" s="14">
        <v>0.22131338756615901</v>
      </c>
      <c r="BC453" s="14">
        <v>0.12799810771873499</v>
      </c>
      <c r="BD453" s="14">
        <v>0.113481046265724</v>
      </c>
      <c r="BE453" s="14">
        <v>0.249838241518447</v>
      </c>
      <c r="BF453" s="14">
        <v>0.34111291294595603</v>
      </c>
      <c r="BG453" s="14"/>
      <c r="BH453" s="14">
        <v>0.16979499841067999</v>
      </c>
      <c r="BI453" s="14">
        <v>0.16134267311497499</v>
      </c>
    </row>
    <row r="454" spans="2:61" x14ac:dyDescent="0.35">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row>
    <row r="455" spans="2:61" x14ac:dyDescent="0.35">
      <c r="B455" s="6" t="s">
        <v>251</v>
      </c>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row>
    <row r="456" spans="2:61" x14ac:dyDescent="0.35">
      <c r="B456" s="21" t="s">
        <v>81</v>
      </c>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row>
    <row r="457" spans="2:61" x14ac:dyDescent="0.35">
      <c r="B457" t="s">
        <v>244</v>
      </c>
      <c r="C457" s="14">
        <v>0.365625863608952</v>
      </c>
      <c r="D457" s="14">
        <v>0.366748114886287</v>
      </c>
      <c r="E457" s="14">
        <v>0.363170684272832</v>
      </c>
      <c r="F457" s="14"/>
      <c r="G457" s="14">
        <v>0.33190848093410402</v>
      </c>
      <c r="H457" s="14">
        <v>0.35860585609273499</v>
      </c>
      <c r="I457" s="14">
        <v>0.36611612993785397</v>
      </c>
      <c r="J457" s="14">
        <v>0.319321267266789</v>
      </c>
      <c r="K457" s="14">
        <v>0.38339249807991299</v>
      </c>
      <c r="L457" s="14">
        <v>0.41858134711105699</v>
      </c>
      <c r="M457" s="14"/>
      <c r="N457" s="14">
        <v>0.38420885439779701</v>
      </c>
      <c r="O457" s="14">
        <v>0.35515128960840697</v>
      </c>
      <c r="P457" s="14"/>
      <c r="Q457" s="14">
        <v>0.37997541942947</v>
      </c>
      <c r="R457" s="14">
        <v>0.35460442190090002</v>
      </c>
      <c r="S457" s="14">
        <v>0.40832841915214002</v>
      </c>
      <c r="T457" s="14"/>
      <c r="U457" s="14">
        <v>0.39584140654834699</v>
      </c>
      <c r="V457" s="14">
        <v>0.235809979175439</v>
      </c>
      <c r="W457" s="14"/>
      <c r="X457" s="14">
        <v>0.54268359410112599</v>
      </c>
      <c r="Y457" s="14">
        <v>0.39278237408370698</v>
      </c>
      <c r="Z457" s="14">
        <v>0.29051130678793602</v>
      </c>
      <c r="AA457" s="14"/>
      <c r="AB457" s="14">
        <v>0.44647007535858202</v>
      </c>
      <c r="AC457" s="14">
        <v>0.36189714098548997</v>
      </c>
      <c r="AD457" s="14">
        <v>0.27257536454905901</v>
      </c>
      <c r="AE457" s="14"/>
      <c r="AF457" s="14">
        <v>0.40238884180931001</v>
      </c>
      <c r="AG457" s="14">
        <v>0.37695192507349701</v>
      </c>
      <c r="AH457" s="14">
        <v>0.36157304726748901</v>
      </c>
      <c r="AI457" s="14"/>
      <c r="AJ457" s="14">
        <v>0.38683327327172301</v>
      </c>
      <c r="AK457" s="14">
        <v>0.35677384601675699</v>
      </c>
      <c r="AL457" s="14"/>
      <c r="AM457" s="14">
        <v>0.40173459191109101</v>
      </c>
      <c r="AN457" s="14">
        <v>0.46904032173522497</v>
      </c>
      <c r="AO457" s="14">
        <v>0.48367406224343101</v>
      </c>
      <c r="AP457" s="14">
        <v>0.46177546599985098</v>
      </c>
      <c r="AQ457" s="14">
        <v>0.50522289561284195</v>
      </c>
      <c r="AR457" s="14">
        <v>0.32401049042317798</v>
      </c>
      <c r="AS457" s="14">
        <v>0.37775428357156499</v>
      </c>
      <c r="AT457" s="14">
        <v>0.24271157765939499</v>
      </c>
      <c r="AU457" s="14">
        <v>0.21058099530524599</v>
      </c>
      <c r="AV457" s="14"/>
      <c r="AW457" s="14">
        <v>0.38582753244030199</v>
      </c>
      <c r="AX457" s="14">
        <v>0.49603812098106698</v>
      </c>
      <c r="AY457" s="14">
        <v>0.482361892099131</v>
      </c>
      <c r="AZ457" s="14">
        <v>0.442803195587186</v>
      </c>
      <c r="BA457" s="14">
        <v>0.51391461074988298</v>
      </c>
      <c r="BB457" s="14">
        <v>0.31849178625441099</v>
      </c>
      <c r="BC457" s="14">
        <v>0.42224280665846697</v>
      </c>
      <c r="BD457" s="14">
        <v>0.35988779351928302</v>
      </c>
      <c r="BE457" s="14">
        <v>0.18462849900455999</v>
      </c>
      <c r="BF457" s="14">
        <v>0.26429208439676799</v>
      </c>
      <c r="BG457" s="14"/>
      <c r="BH457" s="14">
        <v>0.35836939413779201</v>
      </c>
      <c r="BI457" s="14">
        <v>0.39149292661683899</v>
      </c>
    </row>
    <row r="458" spans="2:61" x14ac:dyDescent="0.35">
      <c r="B458" t="s">
        <v>245</v>
      </c>
      <c r="C458" s="14">
        <v>0.45926007673716301</v>
      </c>
      <c r="D458" s="14">
        <v>0.44863813171609901</v>
      </c>
      <c r="E458" s="14">
        <v>0.46974910436003497</v>
      </c>
      <c r="F458" s="14"/>
      <c r="G458" s="14">
        <v>0.53235447752208298</v>
      </c>
      <c r="H458" s="14">
        <v>0.43509449640646503</v>
      </c>
      <c r="I458" s="14">
        <v>0.49153301637115299</v>
      </c>
      <c r="J458" s="14">
        <v>0.46814106736165001</v>
      </c>
      <c r="K458" s="14">
        <v>0.473482769277635</v>
      </c>
      <c r="L458" s="14">
        <v>0.38704505310859</v>
      </c>
      <c r="M458" s="14"/>
      <c r="N458" s="14">
        <v>0.42403756500080197</v>
      </c>
      <c r="O458" s="14">
        <v>0.47911375959476998</v>
      </c>
      <c r="P458" s="14"/>
      <c r="Q458" s="14">
        <v>0.439011431870651</v>
      </c>
      <c r="R458" s="14">
        <v>0.49030758836751998</v>
      </c>
      <c r="S458" s="14">
        <v>0.40358071942828999</v>
      </c>
      <c r="T458" s="14"/>
      <c r="U458" s="14">
        <v>0.45132198209177599</v>
      </c>
      <c r="V458" s="14">
        <v>0.49336473536185499</v>
      </c>
      <c r="W458" s="14"/>
      <c r="X458" s="14">
        <v>0.37498582715321299</v>
      </c>
      <c r="Y458" s="14">
        <v>0.454580769073053</v>
      </c>
      <c r="Z458" s="14">
        <v>0.48585487330083399</v>
      </c>
      <c r="AA458" s="14"/>
      <c r="AB458" s="14">
        <v>0.43445575014689097</v>
      </c>
      <c r="AC458" s="14">
        <v>0.459582925668581</v>
      </c>
      <c r="AD458" s="14">
        <v>0.49605213005961302</v>
      </c>
      <c r="AE458" s="14"/>
      <c r="AF458" s="14">
        <v>0.42968629042630802</v>
      </c>
      <c r="AG458" s="14">
        <v>0.45912042472336201</v>
      </c>
      <c r="AH458" s="14">
        <v>0.44011303876913599</v>
      </c>
      <c r="AI458" s="14"/>
      <c r="AJ458" s="14">
        <v>0.43852410184012097</v>
      </c>
      <c r="AK458" s="14">
        <v>0.468236667603316</v>
      </c>
      <c r="AL458" s="14"/>
      <c r="AM458" s="14">
        <v>0.46372089987211801</v>
      </c>
      <c r="AN458" s="14">
        <v>0.40974724575573201</v>
      </c>
      <c r="AO458" s="14">
        <v>0.38403027347850699</v>
      </c>
      <c r="AP458" s="14">
        <v>0.436130548590551</v>
      </c>
      <c r="AQ458" s="14">
        <v>0.42527357617978201</v>
      </c>
      <c r="AR458" s="14">
        <v>0.46548831986695399</v>
      </c>
      <c r="AS458" s="14">
        <v>0.49566932977761402</v>
      </c>
      <c r="AT458" s="14">
        <v>0.55128081472693802</v>
      </c>
      <c r="AU458" s="14">
        <v>0.49257462640268201</v>
      </c>
      <c r="AV458" s="14"/>
      <c r="AW458" s="14">
        <v>0.46784695453087299</v>
      </c>
      <c r="AX458" s="14">
        <v>0.38002953096130998</v>
      </c>
      <c r="AY458" s="14">
        <v>0.37682098788095703</v>
      </c>
      <c r="AZ458" s="14">
        <v>0.43025918343475</v>
      </c>
      <c r="BA458" s="14">
        <v>0.36838760791556802</v>
      </c>
      <c r="BB458" s="14">
        <v>0.46985451237203701</v>
      </c>
      <c r="BC458" s="14">
        <v>0.47846361711351298</v>
      </c>
      <c r="BD458" s="14">
        <v>0.41988961226714899</v>
      </c>
      <c r="BE458" s="14">
        <v>0.431555776941628</v>
      </c>
      <c r="BF458" s="14">
        <v>0.45569907236481599</v>
      </c>
      <c r="BG458" s="14"/>
      <c r="BH458" s="14">
        <v>0.44540592988059102</v>
      </c>
      <c r="BI458" s="14">
        <v>0.46434743750593199</v>
      </c>
    </row>
    <row r="459" spans="2:61" x14ac:dyDescent="0.35">
      <c r="B459" t="s">
        <v>246</v>
      </c>
      <c r="C459" s="14">
        <v>0.17511405965388599</v>
      </c>
      <c r="D459" s="14">
        <v>0.18461375339761399</v>
      </c>
      <c r="E459" s="14">
        <v>0.167080211367133</v>
      </c>
      <c r="F459" s="14"/>
      <c r="G459" s="14">
        <v>0.135737041543813</v>
      </c>
      <c r="H459" s="14">
        <v>0.20629964750079999</v>
      </c>
      <c r="I459" s="14">
        <v>0.14235085369099401</v>
      </c>
      <c r="J459" s="14">
        <v>0.21253766537156099</v>
      </c>
      <c r="K459" s="14">
        <v>0.14312473264245201</v>
      </c>
      <c r="L459" s="14">
        <v>0.19437359978035301</v>
      </c>
      <c r="M459" s="14"/>
      <c r="N459" s="14">
        <v>0.19175358060140099</v>
      </c>
      <c r="O459" s="14">
        <v>0.16573495079682299</v>
      </c>
      <c r="P459" s="14"/>
      <c r="Q459" s="14">
        <v>0.181013148699879</v>
      </c>
      <c r="R459" s="14">
        <v>0.15508798973158</v>
      </c>
      <c r="S459" s="14">
        <v>0.18809086141956999</v>
      </c>
      <c r="T459" s="14"/>
      <c r="U459" s="14">
        <v>0.152836611359877</v>
      </c>
      <c r="V459" s="14">
        <v>0.27082528546270601</v>
      </c>
      <c r="W459" s="14"/>
      <c r="X459" s="14">
        <v>8.2330578745661201E-2</v>
      </c>
      <c r="Y459" s="14">
        <v>0.15263685684324099</v>
      </c>
      <c r="Z459" s="14">
        <v>0.22363381991122999</v>
      </c>
      <c r="AA459" s="14"/>
      <c r="AB459" s="14">
        <v>0.11907417449452599</v>
      </c>
      <c r="AC459" s="14">
        <v>0.178519933345929</v>
      </c>
      <c r="AD459" s="14">
        <v>0.231372505391328</v>
      </c>
      <c r="AE459" s="14"/>
      <c r="AF459" s="14">
        <v>0.16792486776438201</v>
      </c>
      <c r="AG459" s="14">
        <v>0.16392765020314101</v>
      </c>
      <c r="AH459" s="14">
        <v>0.198313913963375</v>
      </c>
      <c r="AI459" s="14"/>
      <c r="AJ459" s="14">
        <v>0.17464262488815599</v>
      </c>
      <c r="AK459" s="14">
        <v>0.17498948637992701</v>
      </c>
      <c r="AL459" s="14"/>
      <c r="AM459" s="14">
        <v>0.13454450821679101</v>
      </c>
      <c r="AN459" s="14">
        <v>0.121212432509043</v>
      </c>
      <c r="AO459" s="14">
        <v>0.132295664278061</v>
      </c>
      <c r="AP459" s="14">
        <v>0.10209398540959801</v>
      </c>
      <c r="AQ459" s="14">
        <v>6.9503528207376306E-2</v>
      </c>
      <c r="AR459" s="14">
        <v>0.210501189709867</v>
      </c>
      <c r="AS459" s="14">
        <v>0.12657638665082099</v>
      </c>
      <c r="AT459" s="14">
        <v>0.20600760761366699</v>
      </c>
      <c r="AU459" s="14">
        <v>0.296844378292071</v>
      </c>
      <c r="AV459" s="14"/>
      <c r="AW459" s="14">
        <v>0.14632551302882399</v>
      </c>
      <c r="AX459" s="14">
        <v>0.123932348057623</v>
      </c>
      <c r="AY459" s="14">
        <v>0.14081712001991201</v>
      </c>
      <c r="AZ459" s="14">
        <v>0.12693762097806499</v>
      </c>
      <c r="BA459" s="14">
        <v>0.117697781334549</v>
      </c>
      <c r="BB459" s="14">
        <v>0.21165370137355199</v>
      </c>
      <c r="BC459" s="14">
        <v>9.9293576228020305E-2</v>
      </c>
      <c r="BD459" s="14">
        <v>0.22022259421356699</v>
      </c>
      <c r="BE459" s="14">
        <v>0.38381572405381198</v>
      </c>
      <c r="BF459" s="14">
        <v>0.28000884323841502</v>
      </c>
      <c r="BG459" s="14"/>
      <c r="BH459" s="14">
        <v>0.196224675981617</v>
      </c>
      <c r="BI459" s="14">
        <v>0.14415963587722799</v>
      </c>
    </row>
    <row r="460" spans="2:61" x14ac:dyDescent="0.35">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row>
    <row r="461" spans="2:61" x14ac:dyDescent="0.35">
      <c r="B461" s="6" t="s">
        <v>252</v>
      </c>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row>
    <row r="462" spans="2:61" x14ac:dyDescent="0.35">
      <c r="B462" s="21" t="s">
        <v>81</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row>
    <row r="463" spans="2:61" x14ac:dyDescent="0.35">
      <c r="B463" t="s">
        <v>244</v>
      </c>
      <c r="C463" s="14">
        <v>0.49947709489644798</v>
      </c>
      <c r="D463" s="14">
        <v>0.51015354592344497</v>
      </c>
      <c r="E463" s="14">
        <v>0.48869496100064802</v>
      </c>
      <c r="F463" s="14"/>
      <c r="G463" s="14">
        <v>0.30336206518526199</v>
      </c>
      <c r="H463" s="14">
        <v>0.41228159536013498</v>
      </c>
      <c r="I463" s="14">
        <v>0.47711264182407498</v>
      </c>
      <c r="J463" s="14">
        <v>0.56435150185819305</v>
      </c>
      <c r="K463" s="14">
        <v>0.55815938130048703</v>
      </c>
      <c r="L463" s="14">
        <v>0.59953401292434105</v>
      </c>
      <c r="M463" s="14"/>
      <c r="N463" s="14">
        <v>0.529807723962746</v>
      </c>
      <c r="O463" s="14">
        <v>0.482380793109079</v>
      </c>
      <c r="P463" s="14"/>
      <c r="Q463" s="14">
        <v>0.52258600548721801</v>
      </c>
      <c r="R463" s="14">
        <v>0.499975623937161</v>
      </c>
      <c r="S463" s="14">
        <v>0.48139196148584401</v>
      </c>
      <c r="T463" s="14"/>
      <c r="U463" s="14">
        <v>0.52683692879558897</v>
      </c>
      <c r="V463" s="14">
        <v>0.38193027329225399</v>
      </c>
      <c r="W463" s="14"/>
      <c r="X463" s="14">
        <v>0.56595855062543898</v>
      </c>
      <c r="Y463" s="14">
        <v>0.52975739873900995</v>
      </c>
      <c r="Z463" s="14">
        <v>0.477717354418913</v>
      </c>
      <c r="AA463" s="14"/>
      <c r="AB463" s="14">
        <v>0.56368795193046395</v>
      </c>
      <c r="AC463" s="14">
        <v>0.50953063995775505</v>
      </c>
      <c r="AD463" s="14">
        <v>0.41267906814792399</v>
      </c>
      <c r="AE463" s="14"/>
      <c r="AF463" s="14">
        <v>0.53240333017057695</v>
      </c>
      <c r="AG463" s="14">
        <v>0.53141251493989305</v>
      </c>
      <c r="AH463" s="14">
        <v>0.46025721429517302</v>
      </c>
      <c r="AI463" s="14"/>
      <c r="AJ463" s="14">
        <v>0.47818266407160298</v>
      </c>
      <c r="AK463" s="14">
        <v>0.51874703142082901</v>
      </c>
      <c r="AL463" s="14"/>
      <c r="AM463" s="14">
        <v>0.56528351166549395</v>
      </c>
      <c r="AN463" s="14">
        <v>0.566800441431068</v>
      </c>
      <c r="AO463" s="14">
        <v>0.553496975785296</v>
      </c>
      <c r="AP463" s="14">
        <v>0.51565337293219504</v>
      </c>
      <c r="AQ463" s="14">
        <v>0.622419173830835</v>
      </c>
      <c r="AR463" s="14">
        <v>0.51828982849328098</v>
      </c>
      <c r="AS463" s="14">
        <v>0.48906069227562199</v>
      </c>
      <c r="AT463" s="14">
        <v>0.54945152038747702</v>
      </c>
      <c r="AU463" s="14">
        <v>0.24388573230095001</v>
      </c>
      <c r="AV463" s="14"/>
      <c r="AW463" s="14">
        <v>0.55700975488137205</v>
      </c>
      <c r="AX463" s="14">
        <v>0.61517127620201795</v>
      </c>
      <c r="AY463" s="14">
        <v>0.57138633340026701</v>
      </c>
      <c r="AZ463" s="14">
        <v>0.49376400993007102</v>
      </c>
      <c r="BA463" s="14">
        <v>0.59983304023772499</v>
      </c>
      <c r="BB463" s="14">
        <v>0.50164015457373401</v>
      </c>
      <c r="BC463" s="14">
        <v>0.484920171259965</v>
      </c>
      <c r="BD463" s="14">
        <v>0.60050883033310598</v>
      </c>
      <c r="BE463" s="14">
        <v>0.194423522394191</v>
      </c>
      <c r="BF463" s="14">
        <v>0.20937090634437699</v>
      </c>
      <c r="BG463" s="14"/>
      <c r="BH463" s="14">
        <v>0.461626411486596</v>
      </c>
      <c r="BI463" s="14">
        <v>0.56323159367459796</v>
      </c>
    </row>
    <row r="464" spans="2:61" x14ac:dyDescent="0.35">
      <c r="B464" t="s">
        <v>245</v>
      </c>
      <c r="C464" s="14">
        <v>0.36477380105261897</v>
      </c>
      <c r="D464" s="14">
        <v>0.33796607677332602</v>
      </c>
      <c r="E464" s="14">
        <v>0.390142520853064</v>
      </c>
      <c r="F464" s="14"/>
      <c r="G464" s="14">
        <v>0.43681773669593899</v>
      </c>
      <c r="H464" s="14">
        <v>0.39707670893111902</v>
      </c>
      <c r="I464" s="14">
        <v>0.37412313220090998</v>
      </c>
      <c r="J464" s="14">
        <v>0.34746379366469698</v>
      </c>
      <c r="K464" s="14">
        <v>0.34059098252449499</v>
      </c>
      <c r="L464" s="14">
        <v>0.32272432825392999</v>
      </c>
      <c r="M464" s="14"/>
      <c r="N464" s="14">
        <v>0.33613542719448403</v>
      </c>
      <c r="O464" s="14">
        <v>0.38091623849128903</v>
      </c>
      <c r="P464" s="14"/>
      <c r="Q464" s="14">
        <v>0.35530677532688598</v>
      </c>
      <c r="R464" s="14">
        <v>0.37334207896653099</v>
      </c>
      <c r="S464" s="14">
        <v>0.35894806732873102</v>
      </c>
      <c r="T464" s="14"/>
      <c r="U464" s="14">
        <v>0.35646071636487903</v>
      </c>
      <c r="V464" s="14">
        <v>0.40048953991173197</v>
      </c>
      <c r="W464" s="14"/>
      <c r="X464" s="14">
        <v>0.33125976727363099</v>
      </c>
      <c r="Y464" s="14">
        <v>0.33064259319608702</v>
      </c>
      <c r="Z464" s="14">
        <v>0.38988624292275398</v>
      </c>
      <c r="AA464" s="14"/>
      <c r="AB464" s="14">
        <v>0.30066870410373298</v>
      </c>
      <c r="AC464" s="14">
        <v>0.37424063561216198</v>
      </c>
      <c r="AD464" s="14">
        <v>0.41416947677117999</v>
      </c>
      <c r="AE464" s="14"/>
      <c r="AF464" s="14">
        <v>0.41977474728106801</v>
      </c>
      <c r="AG464" s="14">
        <v>0.32325846278343301</v>
      </c>
      <c r="AH464" s="14">
        <v>0.39853332815946402</v>
      </c>
      <c r="AI464" s="14"/>
      <c r="AJ464" s="14">
        <v>0.38439952560808499</v>
      </c>
      <c r="AK464" s="14">
        <v>0.34948490217835199</v>
      </c>
      <c r="AL464" s="14"/>
      <c r="AM464" s="14">
        <v>0.33192607825411202</v>
      </c>
      <c r="AN464" s="14">
        <v>0.35427018889016598</v>
      </c>
      <c r="AO464" s="14">
        <v>0.28798186071673199</v>
      </c>
      <c r="AP464" s="14">
        <v>0.41006021540841803</v>
      </c>
      <c r="AQ464" s="14">
        <v>0.22569960466156799</v>
      </c>
      <c r="AR464" s="14">
        <v>0.384306713399379</v>
      </c>
      <c r="AS464" s="14">
        <v>0.40613515742739698</v>
      </c>
      <c r="AT464" s="14">
        <v>0.37776979381138498</v>
      </c>
      <c r="AU464" s="14">
        <v>0.44568502701072998</v>
      </c>
      <c r="AV464" s="14"/>
      <c r="AW464" s="14">
        <v>0.32924051810954702</v>
      </c>
      <c r="AX464" s="14">
        <v>0.30717867178056901</v>
      </c>
      <c r="AY464" s="14">
        <v>0.267376108886069</v>
      </c>
      <c r="AZ464" s="14">
        <v>0.38661549018918401</v>
      </c>
      <c r="BA464" s="14">
        <v>0.29542513080986099</v>
      </c>
      <c r="BB464" s="14">
        <v>0.37368934203238502</v>
      </c>
      <c r="BC464" s="14">
        <v>0.412518691969116</v>
      </c>
      <c r="BD464" s="14">
        <v>0.33430097107569001</v>
      </c>
      <c r="BE464" s="14">
        <v>0.29783905018158102</v>
      </c>
      <c r="BF464" s="14">
        <v>0.45502256665806801</v>
      </c>
      <c r="BG464" s="14"/>
      <c r="BH464" s="14">
        <v>0.401791109916464</v>
      </c>
      <c r="BI464" s="14">
        <v>0.31234895212714697</v>
      </c>
    </row>
    <row r="465" spans="2:61" x14ac:dyDescent="0.35">
      <c r="B465" t="s">
        <v>246</v>
      </c>
      <c r="C465" s="14">
        <v>0.13574910405093199</v>
      </c>
      <c r="D465" s="14">
        <v>0.15188037730322901</v>
      </c>
      <c r="E465" s="14">
        <v>0.12116251814628801</v>
      </c>
      <c r="F465" s="14"/>
      <c r="G465" s="14">
        <v>0.25982019811879897</v>
      </c>
      <c r="H465" s="14">
        <v>0.19064169570874601</v>
      </c>
      <c r="I465" s="14">
        <v>0.14876422597501501</v>
      </c>
      <c r="J465" s="14">
        <v>8.8184704477110007E-2</v>
      </c>
      <c r="K465" s="14">
        <v>0.101249636175018</v>
      </c>
      <c r="L465" s="14">
        <v>7.7741658821729703E-2</v>
      </c>
      <c r="M465" s="14"/>
      <c r="N465" s="14">
        <v>0.134056848842769</v>
      </c>
      <c r="O465" s="14">
        <v>0.136702968399633</v>
      </c>
      <c r="P465" s="14"/>
      <c r="Q465" s="14">
        <v>0.122107219185896</v>
      </c>
      <c r="R465" s="14">
        <v>0.12668229709630799</v>
      </c>
      <c r="S465" s="14">
        <v>0.15965997118542499</v>
      </c>
      <c r="T465" s="14"/>
      <c r="U465" s="14">
        <v>0.11670235483953199</v>
      </c>
      <c r="V465" s="14">
        <v>0.21758018679601401</v>
      </c>
      <c r="W465" s="14"/>
      <c r="X465" s="14">
        <v>0.10278168210093</v>
      </c>
      <c r="Y465" s="14">
        <v>0.139600008064903</v>
      </c>
      <c r="Z465" s="14">
        <v>0.132396402658333</v>
      </c>
      <c r="AA465" s="14"/>
      <c r="AB465" s="14">
        <v>0.13564334396580299</v>
      </c>
      <c r="AC465" s="14">
        <v>0.116228724430083</v>
      </c>
      <c r="AD465" s="14">
        <v>0.17315145508089499</v>
      </c>
      <c r="AE465" s="14"/>
      <c r="AF465" s="14">
        <v>4.7821922548354899E-2</v>
      </c>
      <c r="AG465" s="14">
        <v>0.14532902227667299</v>
      </c>
      <c r="AH465" s="14">
        <v>0.14120945754536299</v>
      </c>
      <c r="AI465" s="14"/>
      <c r="AJ465" s="14">
        <v>0.137417810320312</v>
      </c>
      <c r="AK465" s="14">
        <v>0.13176806640081901</v>
      </c>
      <c r="AL465" s="14"/>
      <c r="AM465" s="14">
        <v>0.102790410080394</v>
      </c>
      <c r="AN465" s="14">
        <v>7.8929369678766306E-2</v>
      </c>
      <c r="AO465" s="14">
        <v>0.15852116349797199</v>
      </c>
      <c r="AP465" s="14">
        <v>7.4286411659386306E-2</v>
      </c>
      <c r="AQ465" s="14">
        <v>0.151881221507598</v>
      </c>
      <c r="AR465" s="14">
        <v>9.7403458107340801E-2</v>
      </c>
      <c r="AS465" s="14">
        <v>0.10480415029698099</v>
      </c>
      <c r="AT465" s="14">
        <v>7.2778685801138707E-2</v>
      </c>
      <c r="AU465" s="14">
        <v>0.31042924068832101</v>
      </c>
      <c r="AV465" s="14"/>
      <c r="AW465" s="14">
        <v>0.11374972700908199</v>
      </c>
      <c r="AX465" s="14">
        <v>7.7650052017412804E-2</v>
      </c>
      <c r="AY465" s="14">
        <v>0.16123755771366399</v>
      </c>
      <c r="AZ465" s="14">
        <v>0.119620499880746</v>
      </c>
      <c r="BA465" s="14">
        <v>0.104741828952414</v>
      </c>
      <c r="BB465" s="14">
        <v>0.12467050339388</v>
      </c>
      <c r="BC465" s="14">
        <v>0.10256113677091799</v>
      </c>
      <c r="BD465" s="14">
        <v>6.5190198591204507E-2</v>
      </c>
      <c r="BE465" s="14">
        <v>0.50773742742422801</v>
      </c>
      <c r="BF465" s="14">
        <v>0.335606526997554</v>
      </c>
      <c r="BG465" s="14"/>
      <c r="BH465" s="14">
        <v>0.13658247859694</v>
      </c>
      <c r="BI465" s="14">
        <v>0.12441945419825499</v>
      </c>
    </row>
    <row r="466" spans="2:61" x14ac:dyDescent="0.35">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row>
    <row r="467" spans="2:61" x14ac:dyDescent="0.35">
      <c r="B467" s="6" t="s">
        <v>253</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row>
    <row r="468" spans="2:61" x14ac:dyDescent="0.35">
      <c r="B468" s="21" t="s">
        <v>81</v>
      </c>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row>
    <row r="469" spans="2:61" x14ac:dyDescent="0.35">
      <c r="B469" t="s">
        <v>244</v>
      </c>
      <c r="C469" s="14">
        <v>0.59957625060146702</v>
      </c>
      <c r="D469" s="14">
        <v>0.59965974570219005</v>
      </c>
      <c r="E469" s="14">
        <v>0.59835641963568698</v>
      </c>
      <c r="F469" s="14"/>
      <c r="G469" s="14">
        <v>0.45140213015880498</v>
      </c>
      <c r="H469" s="14">
        <v>0.50344264633651303</v>
      </c>
      <c r="I469" s="14">
        <v>0.53698843311269695</v>
      </c>
      <c r="J469" s="14">
        <v>0.651924511185486</v>
      </c>
      <c r="K469" s="14">
        <v>0.66864317728183198</v>
      </c>
      <c r="L469" s="14">
        <v>0.72273840052010097</v>
      </c>
      <c r="M469" s="14"/>
      <c r="N469" s="14">
        <v>0.57652219453827502</v>
      </c>
      <c r="O469" s="14">
        <v>0.61257100580478796</v>
      </c>
      <c r="P469" s="14"/>
      <c r="Q469" s="14">
        <v>0.62364751096301096</v>
      </c>
      <c r="R469" s="14">
        <v>0.59803056365186102</v>
      </c>
      <c r="S469" s="14">
        <v>0.56628782200532801</v>
      </c>
      <c r="T469" s="14"/>
      <c r="U469" s="14">
        <v>0.63581120406413605</v>
      </c>
      <c r="V469" s="14">
        <v>0.44389900394075898</v>
      </c>
      <c r="W469" s="14"/>
      <c r="X469" s="14">
        <v>0.699117007686748</v>
      </c>
      <c r="Y469" s="14">
        <v>0.60071671924543901</v>
      </c>
      <c r="Z469" s="14">
        <v>0.59132383593384796</v>
      </c>
      <c r="AA469" s="14"/>
      <c r="AB469" s="14">
        <v>0.68576016266032802</v>
      </c>
      <c r="AC469" s="14">
        <v>0.60915958882221999</v>
      </c>
      <c r="AD469" s="14">
        <v>0.43254776449940802</v>
      </c>
      <c r="AE469" s="14"/>
      <c r="AF469" s="14">
        <v>0.60792288465750399</v>
      </c>
      <c r="AG469" s="14">
        <v>0.63584807513780095</v>
      </c>
      <c r="AH469" s="14">
        <v>0.55698448388561295</v>
      </c>
      <c r="AI469" s="14"/>
      <c r="AJ469" s="14">
        <v>0.53770388431000005</v>
      </c>
      <c r="AK469" s="14">
        <v>0.648846678327749</v>
      </c>
      <c r="AL469" s="14"/>
      <c r="AM469" s="14">
        <v>0.72458512735827896</v>
      </c>
      <c r="AN469" s="14">
        <v>0.69807930631660797</v>
      </c>
      <c r="AO469" s="14">
        <v>0.59722085142773196</v>
      </c>
      <c r="AP469" s="14">
        <v>0.50790374746719702</v>
      </c>
      <c r="AQ469" s="14">
        <v>0.54703835723151895</v>
      </c>
      <c r="AR469" s="14">
        <v>0.65073899864197204</v>
      </c>
      <c r="AS469" s="14">
        <v>0.682253678753866</v>
      </c>
      <c r="AT469" s="14">
        <v>0.78446679171818101</v>
      </c>
      <c r="AU469" s="14">
        <v>0.27497135182388699</v>
      </c>
      <c r="AV469" s="14"/>
      <c r="AW469" s="14">
        <v>0.71818121395548895</v>
      </c>
      <c r="AX469" s="14">
        <v>0.68889321662401004</v>
      </c>
      <c r="AY469" s="14">
        <v>0.62476516589864595</v>
      </c>
      <c r="AZ469" s="14">
        <v>0.54769632378048505</v>
      </c>
      <c r="BA469" s="14">
        <v>0.55098008568134305</v>
      </c>
      <c r="BB469" s="14">
        <v>0.63227129727305498</v>
      </c>
      <c r="BC469" s="14">
        <v>0.66646845482999995</v>
      </c>
      <c r="BD469" s="14">
        <v>0.73608631060219898</v>
      </c>
      <c r="BE469" s="14">
        <v>0.14800575437518099</v>
      </c>
      <c r="BF469" s="14">
        <v>0.314428821864286</v>
      </c>
      <c r="BG469" s="14"/>
      <c r="BH469" s="14">
        <v>0.54135848663563002</v>
      </c>
      <c r="BI469" s="14">
        <v>0.67067411201153804</v>
      </c>
    </row>
    <row r="470" spans="2:61" x14ac:dyDescent="0.35">
      <c r="B470" t="s">
        <v>245</v>
      </c>
      <c r="C470" s="14">
        <v>0.27640506148067301</v>
      </c>
      <c r="D470" s="14">
        <v>0.26414435034237399</v>
      </c>
      <c r="E470" s="14">
        <v>0.28851014797811098</v>
      </c>
      <c r="F470" s="14"/>
      <c r="G470" s="14">
        <v>0.33306572265036699</v>
      </c>
      <c r="H470" s="14">
        <v>0.287982306151436</v>
      </c>
      <c r="I470" s="14">
        <v>0.32053317143975502</v>
      </c>
      <c r="J470" s="14">
        <v>0.259322070598973</v>
      </c>
      <c r="K470" s="14">
        <v>0.25719418806052302</v>
      </c>
      <c r="L470" s="14">
        <v>0.221580293592686</v>
      </c>
      <c r="M470" s="14"/>
      <c r="N470" s="14">
        <v>0.27434499151021102</v>
      </c>
      <c r="O470" s="14">
        <v>0.27756624998886797</v>
      </c>
      <c r="P470" s="14"/>
      <c r="Q470" s="14">
        <v>0.249025524550955</v>
      </c>
      <c r="R470" s="14">
        <v>0.278902703497728</v>
      </c>
      <c r="S470" s="14">
        <v>0.31884482377737999</v>
      </c>
      <c r="T470" s="14"/>
      <c r="U470" s="14">
        <v>0.24885460640344101</v>
      </c>
      <c r="V470" s="14">
        <v>0.39477085419768798</v>
      </c>
      <c r="W470" s="14"/>
      <c r="X470" s="14">
        <v>0.19552919975157701</v>
      </c>
      <c r="Y470" s="14">
        <v>0.25435196042525399</v>
      </c>
      <c r="Z470" s="14">
        <v>0.31332973737272801</v>
      </c>
      <c r="AA470" s="14"/>
      <c r="AB470" s="14">
        <v>0.18005702317732999</v>
      </c>
      <c r="AC470" s="14">
        <v>0.27279901891986202</v>
      </c>
      <c r="AD470" s="14">
        <v>0.43420814372567701</v>
      </c>
      <c r="AE470" s="14"/>
      <c r="AF470" s="14">
        <v>0.28294069037050601</v>
      </c>
      <c r="AG470" s="14">
        <v>0.248931010025597</v>
      </c>
      <c r="AH470" s="14">
        <v>0.30948475853485502</v>
      </c>
      <c r="AI470" s="14"/>
      <c r="AJ470" s="14">
        <v>0.286770213702291</v>
      </c>
      <c r="AK470" s="14">
        <v>0.25733696422444502</v>
      </c>
      <c r="AL470" s="14"/>
      <c r="AM470" s="14">
        <v>0.17331090096393401</v>
      </c>
      <c r="AN470" s="14">
        <v>0.22961555368360301</v>
      </c>
      <c r="AO470" s="14">
        <v>0.26909626353668498</v>
      </c>
      <c r="AP470" s="14">
        <v>0.32554228795599899</v>
      </c>
      <c r="AQ470" s="14">
        <v>0.30122336744594502</v>
      </c>
      <c r="AR470" s="14">
        <v>0.27354909797469601</v>
      </c>
      <c r="AS470" s="14">
        <v>0.26010859681572202</v>
      </c>
      <c r="AT470" s="14">
        <v>0.2021509845684</v>
      </c>
      <c r="AU470" s="14">
        <v>0.42244132253968197</v>
      </c>
      <c r="AV470" s="14"/>
      <c r="AW470" s="14">
        <v>0.19208563323966299</v>
      </c>
      <c r="AX470" s="14">
        <v>0.21267372403799001</v>
      </c>
      <c r="AY470" s="14">
        <v>0.18075603247300501</v>
      </c>
      <c r="AZ470" s="14">
        <v>0.31985094596825597</v>
      </c>
      <c r="BA470" s="14">
        <v>0.31958328476350001</v>
      </c>
      <c r="BB470" s="14">
        <v>0.27148742325111103</v>
      </c>
      <c r="BC470" s="14">
        <v>0.22131129344301201</v>
      </c>
      <c r="BD470" s="14">
        <v>0.243967252410314</v>
      </c>
      <c r="BE470" s="14">
        <v>0.340352720824177</v>
      </c>
      <c r="BF470" s="14">
        <v>0.40944568634878098</v>
      </c>
      <c r="BG470" s="14"/>
      <c r="BH470" s="14">
        <v>0.33537864971436698</v>
      </c>
      <c r="BI470" s="14">
        <v>0.20612907406452</v>
      </c>
    </row>
    <row r="471" spans="2:61" x14ac:dyDescent="0.35">
      <c r="B471" t="s">
        <v>246</v>
      </c>
      <c r="C471" s="14">
        <v>0.12401868791786</v>
      </c>
      <c r="D471" s="14">
        <v>0.13619590395543599</v>
      </c>
      <c r="E471" s="14">
        <v>0.11313343238620201</v>
      </c>
      <c r="F471" s="14"/>
      <c r="G471" s="14">
        <v>0.215532147190828</v>
      </c>
      <c r="H471" s="14">
        <v>0.208575047512051</v>
      </c>
      <c r="I471" s="14">
        <v>0.14247839544754801</v>
      </c>
      <c r="J471" s="14">
        <v>8.8753418215541002E-2</v>
      </c>
      <c r="K471" s="14">
        <v>7.4162634657645304E-2</v>
      </c>
      <c r="L471" s="14">
        <v>5.5681305887212998E-2</v>
      </c>
      <c r="M471" s="14"/>
      <c r="N471" s="14">
        <v>0.14913281395151401</v>
      </c>
      <c r="O471" s="14">
        <v>0.109862744206344</v>
      </c>
      <c r="P471" s="14"/>
      <c r="Q471" s="14">
        <v>0.12732696448603401</v>
      </c>
      <c r="R471" s="14">
        <v>0.12306673285041</v>
      </c>
      <c r="S471" s="14">
        <v>0.114867354217291</v>
      </c>
      <c r="T471" s="14"/>
      <c r="U471" s="14">
        <v>0.115334189532423</v>
      </c>
      <c r="V471" s="14">
        <v>0.16133014186155301</v>
      </c>
      <c r="W471" s="14"/>
      <c r="X471" s="14">
        <v>0.105353792561675</v>
      </c>
      <c r="Y471" s="14">
        <v>0.144931320329307</v>
      </c>
      <c r="Z471" s="14">
        <v>9.5346426693424205E-2</v>
      </c>
      <c r="AA471" s="14"/>
      <c r="AB471" s="14">
        <v>0.13418281416234101</v>
      </c>
      <c r="AC471" s="14">
        <v>0.118041392257917</v>
      </c>
      <c r="AD471" s="14">
        <v>0.133244091774915</v>
      </c>
      <c r="AE471" s="14"/>
      <c r="AF471" s="14">
        <v>0.10913642497199</v>
      </c>
      <c r="AG471" s="14">
        <v>0.115220914836602</v>
      </c>
      <c r="AH471" s="14">
        <v>0.13353075757953201</v>
      </c>
      <c r="AI471" s="14"/>
      <c r="AJ471" s="14">
        <v>0.17552590198770901</v>
      </c>
      <c r="AK471" s="14">
        <v>9.3816357447806198E-2</v>
      </c>
      <c r="AL471" s="14"/>
      <c r="AM471" s="14">
        <v>0.10210397167778699</v>
      </c>
      <c r="AN471" s="14">
        <v>7.2305139999788701E-2</v>
      </c>
      <c r="AO471" s="14">
        <v>0.13368288503558301</v>
      </c>
      <c r="AP471" s="14">
        <v>0.16655396457680299</v>
      </c>
      <c r="AQ471" s="14">
        <v>0.151738275322537</v>
      </c>
      <c r="AR471" s="14">
        <v>7.5711903383331697E-2</v>
      </c>
      <c r="AS471" s="14">
        <v>5.7637724430411402E-2</v>
      </c>
      <c r="AT471" s="14">
        <v>1.33822237134191E-2</v>
      </c>
      <c r="AU471" s="14">
        <v>0.30258732563643098</v>
      </c>
      <c r="AV471" s="14"/>
      <c r="AW471" s="14">
        <v>8.9733152804847893E-2</v>
      </c>
      <c r="AX471" s="14">
        <v>9.8433059338000395E-2</v>
      </c>
      <c r="AY471" s="14">
        <v>0.19447880162834899</v>
      </c>
      <c r="AZ471" s="14">
        <v>0.132452730251259</v>
      </c>
      <c r="BA471" s="14">
        <v>0.129436629555157</v>
      </c>
      <c r="BB471" s="14">
        <v>9.6241279475834093E-2</v>
      </c>
      <c r="BC471" s="14">
        <v>0.11222025172698701</v>
      </c>
      <c r="BD471" s="14">
        <v>1.9946436987487201E-2</v>
      </c>
      <c r="BE471" s="14">
        <v>0.51164152480064196</v>
      </c>
      <c r="BF471" s="14">
        <v>0.27612549178693202</v>
      </c>
      <c r="BG471" s="14"/>
      <c r="BH471" s="14">
        <v>0.123262863650003</v>
      </c>
      <c r="BI471" s="14">
        <v>0.12319681392394199</v>
      </c>
    </row>
    <row r="472" spans="2:61" x14ac:dyDescent="0.35">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row>
    <row r="473" spans="2:61" x14ac:dyDescent="0.35">
      <c r="B473" s="6" t="s">
        <v>254</v>
      </c>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row>
    <row r="474" spans="2:61" x14ac:dyDescent="0.35">
      <c r="B474" s="21" t="s">
        <v>81</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row>
    <row r="475" spans="2:61" x14ac:dyDescent="0.35">
      <c r="B475" t="s">
        <v>244</v>
      </c>
      <c r="C475" s="14">
        <v>0.70992846396182296</v>
      </c>
      <c r="D475" s="14">
        <v>0.73529313435157895</v>
      </c>
      <c r="E475" s="14">
        <v>0.684050073183607</v>
      </c>
      <c r="F475" s="14"/>
      <c r="G475" s="14">
        <v>0.71331253279172002</v>
      </c>
      <c r="H475" s="14">
        <v>0.658238715400701</v>
      </c>
      <c r="I475" s="14">
        <v>0.65983111096595803</v>
      </c>
      <c r="J475" s="14">
        <v>0.69526747454745497</v>
      </c>
      <c r="K475" s="14">
        <v>0.71102613152789795</v>
      </c>
      <c r="L475" s="14">
        <v>0.810624468968975</v>
      </c>
      <c r="M475" s="14"/>
      <c r="N475" s="14">
        <v>0.782393207278547</v>
      </c>
      <c r="O475" s="14">
        <v>0.66908265367615405</v>
      </c>
      <c r="P475" s="14"/>
      <c r="Q475" s="14">
        <v>0.73344544161990499</v>
      </c>
      <c r="R475" s="14">
        <v>0.69008148222516397</v>
      </c>
      <c r="S475" s="14">
        <v>0.75520866958871502</v>
      </c>
      <c r="T475" s="14"/>
      <c r="U475" s="14">
        <v>0.72365864608324804</v>
      </c>
      <c r="V475" s="14">
        <v>0.65093909749235301</v>
      </c>
      <c r="W475" s="14"/>
      <c r="X475" s="14">
        <v>0.85767620892959895</v>
      </c>
      <c r="Y475" s="14">
        <v>0.75701584289785895</v>
      </c>
      <c r="Z475" s="14">
        <v>0.62409207158873203</v>
      </c>
      <c r="AA475" s="14"/>
      <c r="AB475" s="14">
        <v>0.80127732229791804</v>
      </c>
      <c r="AC475" s="14">
        <v>0.69668396645680697</v>
      </c>
      <c r="AD475" s="14">
        <v>0.62193109554054504</v>
      </c>
      <c r="AE475" s="14"/>
      <c r="AF475" s="14">
        <v>0.79790700440093598</v>
      </c>
      <c r="AG475" s="14">
        <v>0.745153053553956</v>
      </c>
      <c r="AH475" s="14">
        <v>0.64512492103157404</v>
      </c>
      <c r="AI475" s="14"/>
      <c r="AJ475" s="14">
        <v>0.77604313375281897</v>
      </c>
      <c r="AK475" s="14">
        <v>0.675290083847774</v>
      </c>
      <c r="AL475" s="14"/>
      <c r="AM475" s="14">
        <v>0.76995238139107802</v>
      </c>
      <c r="AN475" s="14">
        <v>0.83903051045646904</v>
      </c>
      <c r="AO475" s="14">
        <v>0.663850176225385</v>
      </c>
      <c r="AP475" s="14">
        <v>0.60321696709100303</v>
      </c>
      <c r="AQ475" s="14">
        <v>0.84704463867167901</v>
      </c>
      <c r="AR475" s="14">
        <v>0.65824889426649402</v>
      </c>
      <c r="AS475" s="14">
        <v>0.82338517740871298</v>
      </c>
      <c r="AT475" s="14">
        <v>0.72471948979698597</v>
      </c>
      <c r="AU475" s="14">
        <v>0.61059544438691105</v>
      </c>
      <c r="AV475" s="14"/>
      <c r="AW475" s="14">
        <v>0.76251402561430404</v>
      </c>
      <c r="AX475" s="14">
        <v>0.83940636298247195</v>
      </c>
      <c r="AY475" s="14">
        <v>0.74105197239560405</v>
      </c>
      <c r="AZ475" s="14">
        <v>0.55712833017911201</v>
      </c>
      <c r="BA475" s="14">
        <v>0.79560145527665704</v>
      </c>
      <c r="BB475" s="14">
        <v>0.66778674726187603</v>
      </c>
      <c r="BC475" s="14">
        <v>0.84814718537918798</v>
      </c>
      <c r="BD475" s="14">
        <v>0.68845016605093601</v>
      </c>
      <c r="BE475" s="14">
        <v>0.59063710483270804</v>
      </c>
      <c r="BF475" s="14">
        <v>0.540402269584211</v>
      </c>
      <c r="BG475" s="14"/>
      <c r="BH475" s="14">
        <v>0.65539963708631799</v>
      </c>
      <c r="BI475" s="14">
        <v>0.78355671756085199</v>
      </c>
    </row>
    <row r="476" spans="2:61" x14ac:dyDescent="0.35">
      <c r="B476" t="s">
        <v>245</v>
      </c>
      <c r="C476" s="14">
        <v>0.25355808876809</v>
      </c>
      <c r="D476" s="14">
        <v>0.22261359181235699</v>
      </c>
      <c r="E476" s="14">
        <v>0.28454302167105699</v>
      </c>
      <c r="F476" s="14"/>
      <c r="G476" s="14">
        <v>0.222812782851772</v>
      </c>
      <c r="H476" s="14">
        <v>0.25520035477262198</v>
      </c>
      <c r="I476" s="14">
        <v>0.30906840881453401</v>
      </c>
      <c r="J476" s="14">
        <v>0.298462051433114</v>
      </c>
      <c r="K476" s="14">
        <v>0.26435461352852502</v>
      </c>
      <c r="L476" s="14">
        <v>0.166661311670669</v>
      </c>
      <c r="M476" s="14"/>
      <c r="N476" s="14">
        <v>0.18987420017255899</v>
      </c>
      <c r="O476" s="14">
        <v>0.28945444212240301</v>
      </c>
      <c r="P476" s="14"/>
      <c r="Q476" s="14">
        <v>0.23802750490463501</v>
      </c>
      <c r="R476" s="14">
        <v>0.268106838593692</v>
      </c>
      <c r="S476" s="14">
        <v>0.20859113473176599</v>
      </c>
      <c r="T476" s="14"/>
      <c r="U476" s="14">
        <v>0.243029433172823</v>
      </c>
      <c r="V476" s="14">
        <v>0.29879264704615599</v>
      </c>
      <c r="W476" s="14"/>
      <c r="X476" s="14">
        <v>9.6187809316771899E-2</v>
      </c>
      <c r="Y476" s="14">
        <v>0.216890869811947</v>
      </c>
      <c r="Z476" s="14">
        <v>0.332617674008024</v>
      </c>
      <c r="AA476" s="14"/>
      <c r="AB476" s="14">
        <v>0.16793900438693801</v>
      </c>
      <c r="AC476" s="14">
        <v>0.26716249559690403</v>
      </c>
      <c r="AD476" s="14">
        <v>0.32776246092114802</v>
      </c>
      <c r="AE476" s="14"/>
      <c r="AF476" s="14">
        <v>0.173888867650316</v>
      </c>
      <c r="AG476" s="14">
        <v>0.226277129690832</v>
      </c>
      <c r="AH476" s="14">
        <v>0.30977133730756501</v>
      </c>
      <c r="AI476" s="14"/>
      <c r="AJ476" s="14">
        <v>0.18759534736760899</v>
      </c>
      <c r="AK476" s="14">
        <v>0.28574072047528498</v>
      </c>
      <c r="AL476" s="14"/>
      <c r="AM476" s="14">
        <v>0.18021819736362499</v>
      </c>
      <c r="AN476" s="14">
        <v>0.101475422403478</v>
      </c>
      <c r="AO476" s="14">
        <v>0.30652343864988801</v>
      </c>
      <c r="AP476" s="14">
        <v>0.388461124604917</v>
      </c>
      <c r="AQ476" s="14">
        <v>0.15295536132832099</v>
      </c>
      <c r="AR476" s="14">
        <v>0.31231283156162998</v>
      </c>
      <c r="AS476" s="14">
        <v>0.15927045598970199</v>
      </c>
      <c r="AT476" s="14">
        <v>0.27528051020301397</v>
      </c>
      <c r="AU476" s="14">
        <v>0.35296482761016501</v>
      </c>
      <c r="AV476" s="14"/>
      <c r="AW476" s="14">
        <v>0.17600626514137599</v>
      </c>
      <c r="AX476" s="14">
        <v>0.107153382052299</v>
      </c>
      <c r="AY476" s="14">
        <v>0.258948027604396</v>
      </c>
      <c r="AZ476" s="14">
        <v>0.42379860891069798</v>
      </c>
      <c r="BA476" s="14">
        <v>0.20439854472334301</v>
      </c>
      <c r="BB476" s="14">
        <v>0.292252324222672</v>
      </c>
      <c r="BC476" s="14">
        <v>0.13039725839844099</v>
      </c>
      <c r="BD476" s="14">
        <v>0.31154983394906399</v>
      </c>
      <c r="BE476" s="14">
        <v>0.35120767363052402</v>
      </c>
      <c r="BF476" s="14">
        <v>0.37011453745686701</v>
      </c>
      <c r="BG476" s="14"/>
      <c r="BH476" s="14">
        <v>0.31023259906724299</v>
      </c>
      <c r="BI476" s="14">
        <v>0.17957641832244101</v>
      </c>
    </row>
    <row r="477" spans="2:61" x14ac:dyDescent="0.35">
      <c r="B477" t="s">
        <v>246</v>
      </c>
      <c r="C477" s="14">
        <v>3.6513447270086902E-2</v>
      </c>
      <c r="D477" s="14">
        <v>4.2093273836063899E-2</v>
      </c>
      <c r="E477" s="14">
        <v>3.1406905145336103E-2</v>
      </c>
      <c r="F477" s="14"/>
      <c r="G477" s="14">
        <v>6.3874684356508102E-2</v>
      </c>
      <c r="H477" s="14">
        <v>8.6560929826677194E-2</v>
      </c>
      <c r="I477" s="14">
        <v>3.1100480219507599E-2</v>
      </c>
      <c r="J477" s="14">
        <v>6.2704740194307702E-3</v>
      </c>
      <c r="K477" s="14">
        <v>2.4619254943577199E-2</v>
      </c>
      <c r="L477" s="14">
        <v>2.2714219360356301E-2</v>
      </c>
      <c r="M477" s="14"/>
      <c r="N477" s="14">
        <v>2.7732592548893899E-2</v>
      </c>
      <c r="O477" s="14">
        <v>4.1462904201442503E-2</v>
      </c>
      <c r="P477" s="14"/>
      <c r="Q477" s="14">
        <v>2.85270534754597E-2</v>
      </c>
      <c r="R477" s="14">
        <v>4.1811679181143702E-2</v>
      </c>
      <c r="S477" s="14">
        <v>3.6200195679519501E-2</v>
      </c>
      <c r="T477" s="14"/>
      <c r="U477" s="14">
        <v>3.3311920743929198E-2</v>
      </c>
      <c r="V477" s="14">
        <v>5.02682554614906E-2</v>
      </c>
      <c r="W477" s="14"/>
      <c r="X477" s="14">
        <v>4.6135981753629297E-2</v>
      </c>
      <c r="Y477" s="14">
        <v>2.6093287290194202E-2</v>
      </c>
      <c r="Z477" s="14">
        <v>4.3290254403243501E-2</v>
      </c>
      <c r="AA477" s="14"/>
      <c r="AB477" s="14">
        <v>3.07836733151448E-2</v>
      </c>
      <c r="AC477" s="14">
        <v>3.6153537946288901E-2</v>
      </c>
      <c r="AD477" s="14">
        <v>5.0306443538306697E-2</v>
      </c>
      <c r="AE477" s="14"/>
      <c r="AF477" s="14">
        <v>2.8204127948747701E-2</v>
      </c>
      <c r="AG477" s="14">
        <v>2.85698167552117E-2</v>
      </c>
      <c r="AH477" s="14">
        <v>4.5103741660860702E-2</v>
      </c>
      <c r="AI477" s="14"/>
      <c r="AJ477" s="14">
        <v>3.6361518879572098E-2</v>
      </c>
      <c r="AK477" s="14">
        <v>3.8969195676941501E-2</v>
      </c>
      <c r="AL477" s="14"/>
      <c r="AM477" s="14">
        <v>4.9829421245297399E-2</v>
      </c>
      <c r="AN477" s="14">
        <v>5.9494067140053002E-2</v>
      </c>
      <c r="AO477" s="14">
        <v>2.9626385124727199E-2</v>
      </c>
      <c r="AP477" s="14">
        <v>8.3219083040806299E-3</v>
      </c>
      <c r="AQ477" s="14">
        <v>0</v>
      </c>
      <c r="AR477" s="14">
        <v>2.94382741718754E-2</v>
      </c>
      <c r="AS477" s="14">
        <v>1.7344366601585198E-2</v>
      </c>
      <c r="AT477" s="14">
        <v>0</v>
      </c>
      <c r="AU477" s="14">
        <v>3.6439728002924603E-2</v>
      </c>
      <c r="AV477" s="14"/>
      <c r="AW477" s="14">
        <v>6.1479709244320301E-2</v>
      </c>
      <c r="AX477" s="14">
        <v>5.3440254965229202E-2</v>
      </c>
      <c r="AY477" s="14">
        <v>0</v>
      </c>
      <c r="AZ477" s="14">
        <v>1.9073060910189801E-2</v>
      </c>
      <c r="BA477" s="14">
        <v>0</v>
      </c>
      <c r="BB477" s="14">
        <v>3.9960928515451799E-2</v>
      </c>
      <c r="BC477" s="14">
        <v>2.1455556222370501E-2</v>
      </c>
      <c r="BD477" s="14">
        <v>0</v>
      </c>
      <c r="BE477" s="14">
        <v>5.8155221536767103E-2</v>
      </c>
      <c r="BF477" s="14">
        <v>8.9483192958922597E-2</v>
      </c>
      <c r="BG477" s="14"/>
      <c r="BH477" s="14">
        <v>3.4367763846438901E-2</v>
      </c>
      <c r="BI477" s="14">
        <v>3.6866864116706699E-2</v>
      </c>
    </row>
    <row r="478" spans="2:61" x14ac:dyDescent="0.35">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row>
    <row r="479" spans="2:61" x14ac:dyDescent="0.35">
      <c r="B479" s="6" t="s">
        <v>262</v>
      </c>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row>
    <row r="480" spans="2:61" x14ac:dyDescent="0.35">
      <c r="B480" s="21" t="s">
        <v>182</v>
      </c>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row>
    <row r="481" spans="2:61" x14ac:dyDescent="0.35">
      <c r="B481" t="s">
        <v>256</v>
      </c>
      <c r="C481" s="14">
        <v>0.165445933787012</v>
      </c>
      <c r="D481" s="14">
        <v>0.17931308402225901</v>
      </c>
      <c r="E481" s="14">
        <v>0.150960571178159</v>
      </c>
      <c r="F481" s="14"/>
      <c r="G481" s="14">
        <v>0.23404366575722799</v>
      </c>
      <c r="H481" s="14">
        <v>0.13954111219002099</v>
      </c>
      <c r="I481" s="14">
        <v>9.6269421365591606E-2</v>
      </c>
      <c r="J481" s="14">
        <v>0.152313579490719</v>
      </c>
      <c r="K481" s="14">
        <v>0.17345056855855101</v>
      </c>
      <c r="L481" s="14">
        <v>0.22210667813528701</v>
      </c>
      <c r="M481" s="14"/>
      <c r="N481" s="14">
        <v>0.192667453384675</v>
      </c>
      <c r="O481" s="14">
        <v>0.150021798501245</v>
      </c>
      <c r="P481" s="14"/>
      <c r="Q481" s="14">
        <v>0.158856650046307</v>
      </c>
      <c r="R481" s="14">
        <v>0.16688501038189199</v>
      </c>
      <c r="S481" s="14">
        <v>0.182504953876646</v>
      </c>
      <c r="T481" s="14"/>
      <c r="U481" s="14">
        <v>0.175675998675307</v>
      </c>
      <c r="V481" s="14">
        <v>0.119278550760393</v>
      </c>
      <c r="W481" s="14"/>
      <c r="X481" s="14">
        <v>0.43029886088090202</v>
      </c>
      <c r="Y481" s="14">
        <v>0.15295885392032799</v>
      </c>
      <c r="Z481" s="14">
        <v>8.4705740219557804E-2</v>
      </c>
      <c r="AA481" s="14"/>
      <c r="AB481" s="14">
        <v>0.29038907028280603</v>
      </c>
      <c r="AC481" s="14">
        <v>0.13987595849706699</v>
      </c>
      <c r="AD481" s="14">
        <v>5.6244596403207697E-2</v>
      </c>
      <c r="AE481" s="14"/>
      <c r="AF481" s="14">
        <v>0.36450290306858202</v>
      </c>
      <c r="AG481" s="14">
        <v>0.18849746812587601</v>
      </c>
      <c r="AH481" s="14">
        <v>7.0356537027273694E-2</v>
      </c>
      <c r="AI481" s="14"/>
      <c r="AJ481" s="14">
        <v>0.20203939803500101</v>
      </c>
      <c r="AK481" s="14">
        <v>0.15305843901430999</v>
      </c>
      <c r="AL481" s="14"/>
      <c r="AM481" s="14">
        <v>0.18317605093011599</v>
      </c>
      <c r="AN481" s="14">
        <v>0.30408121548413403</v>
      </c>
      <c r="AO481" s="14">
        <v>0.14632813277555301</v>
      </c>
      <c r="AP481" s="14">
        <v>0.111183487496264</v>
      </c>
      <c r="AQ481" s="14">
        <v>0.25240998035600198</v>
      </c>
      <c r="AR481" s="14">
        <v>0.119207608392387</v>
      </c>
      <c r="AS481" s="14">
        <v>0.26610900419441502</v>
      </c>
      <c r="AT481" s="14">
        <v>5.9363756439616999E-2</v>
      </c>
      <c r="AU481" s="14">
        <v>9.5462460470524105E-2</v>
      </c>
      <c r="AV481" s="14"/>
      <c r="AW481" s="14">
        <v>0.18854424267248701</v>
      </c>
      <c r="AX481" s="14">
        <v>0.328387333865792</v>
      </c>
      <c r="AY481" s="14">
        <v>0.178223107483786</v>
      </c>
      <c r="AZ481" s="14">
        <v>9.8154178699872599E-2</v>
      </c>
      <c r="BA481" s="14">
        <v>0.304039776516773</v>
      </c>
      <c r="BB481" s="14">
        <v>0.15493074925244399</v>
      </c>
      <c r="BC481" s="14">
        <v>0.11232645654395999</v>
      </c>
      <c r="BD481" s="14">
        <v>0</v>
      </c>
      <c r="BE481" s="14">
        <v>0.114031920732482</v>
      </c>
      <c r="BF481" s="14">
        <v>4.0552180920293897E-2</v>
      </c>
      <c r="BG481" s="14"/>
      <c r="BH481" s="14">
        <v>0.14484773628981101</v>
      </c>
      <c r="BI481" s="14">
        <v>0.206835183752999</v>
      </c>
    </row>
    <row r="482" spans="2:61" x14ac:dyDescent="0.35">
      <c r="B482" t="s">
        <v>257</v>
      </c>
      <c r="C482" s="14">
        <v>0.345069406537238</v>
      </c>
      <c r="D482" s="14">
        <v>0.35542789436192901</v>
      </c>
      <c r="E482" s="14">
        <v>0.33498503421440101</v>
      </c>
      <c r="F482" s="14"/>
      <c r="G482" s="14">
        <v>0.30140325363832199</v>
      </c>
      <c r="H482" s="14">
        <v>0.253903395044217</v>
      </c>
      <c r="I482" s="14">
        <v>0.35692864049442202</v>
      </c>
      <c r="J482" s="14">
        <v>0.32948741509635099</v>
      </c>
      <c r="K482" s="14">
        <v>0.34012976933191702</v>
      </c>
      <c r="L482" s="14">
        <v>0.44228250691135801</v>
      </c>
      <c r="M482" s="14"/>
      <c r="N482" s="14">
        <v>0.36788110332011298</v>
      </c>
      <c r="O482" s="14">
        <v>0.33214394526698798</v>
      </c>
      <c r="P482" s="14"/>
      <c r="Q482" s="14">
        <v>0.38189430448885398</v>
      </c>
      <c r="R482" s="14">
        <v>0.33998009257996498</v>
      </c>
      <c r="S482" s="14">
        <v>0.30580436072786599</v>
      </c>
      <c r="T482" s="14"/>
      <c r="U482" s="14">
        <v>0.35665846269962598</v>
      </c>
      <c r="V482" s="14">
        <v>0.29276901542455502</v>
      </c>
      <c r="W482" s="14"/>
      <c r="X482" s="14">
        <v>0.36890379246697003</v>
      </c>
      <c r="Y482" s="14">
        <v>0.46685081879491902</v>
      </c>
      <c r="Z482" s="14">
        <v>0.210773629338491</v>
      </c>
      <c r="AA482" s="14"/>
      <c r="AB482" s="14">
        <v>0.41682090196289401</v>
      </c>
      <c r="AC482" s="14">
        <v>0.39851332773060899</v>
      </c>
      <c r="AD482" s="14">
        <v>0.13961324894601199</v>
      </c>
      <c r="AE482" s="14"/>
      <c r="AF482" s="14">
        <v>0.35524660854513301</v>
      </c>
      <c r="AG482" s="14">
        <v>0.37316769013187001</v>
      </c>
      <c r="AH482" s="14">
        <v>0.31855669287010302</v>
      </c>
      <c r="AI482" s="14"/>
      <c r="AJ482" s="14">
        <v>0.33144685156845199</v>
      </c>
      <c r="AK482" s="14">
        <v>0.35707022961150803</v>
      </c>
      <c r="AL482" s="14"/>
      <c r="AM482" s="14">
        <v>0.54058190637523496</v>
      </c>
      <c r="AN482" s="14">
        <v>0.41551605617221399</v>
      </c>
      <c r="AO482" s="14">
        <v>0.38622654592641598</v>
      </c>
      <c r="AP482" s="14">
        <v>0.23159784784857099</v>
      </c>
      <c r="AQ482" s="14">
        <v>0.42707551585610798</v>
      </c>
      <c r="AR482" s="14">
        <v>0.29714675716607097</v>
      </c>
      <c r="AS482" s="14">
        <v>0.41847567281015102</v>
      </c>
      <c r="AT482" s="14">
        <v>0.38192758953814998</v>
      </c>
      <c r="AU482" s="14">
        <v>0.14838641743521899</v>
      </c>
      <c r="AV482" s="14"/>
      <c r="AW482" s="14">
        <v>0.53479939612562699</v>
      </c>
      <c r="AX482" s="14">
        <v>0.40473554857892002</v>
      </c>
      <c r="AY482" s="14">
        <v>0.31000986781123002</v>
      </c>
      <c r="AZ482" s="14">
        <v>0.25678854122671702</v>
      </c>
      <c r="BA482" s="14">
        <v>0.36660464870251902</v>
      </c>
      <c r="BB482" s="14">
        <v>0.303585598496599</v>
      </c>
      <c r="BC482" s="14">
        <v>0.48669764658312797</v>
      </c>
      <c r="BD482" s="14">
        <v>0.37922122426264598</v>
      </c>
      <c r="BE482" s="14">
        <v>0.20702040708375399</v>
      </c>
      <c r="BF482" s="14">
        <v>8.3976610642275101E-2</v>
      </c>
      <c r="BG482" s="14"/>
      <c r="BH482" s="14">
        <v>0.297594563218192</v>
      </c>
      <c r="BI482" s="14">
        <v>0.399063284083986</v>
      </c>
    </row>
    <row r="483" spans="2:61" x14ac:dyDescent="0.35">
      <c r="B483" t="s">
        <v>258</v>
      </c>
      <c r="C483" s="14">
        <v>0.27107835531081598</v>
      </c>
      <c r="D483" s="14">
        <v>0.243770192249363</v>
      </c>
      <c r="E483" s="14">
        <v>0.29847472514082002</v>
      </c>
      <c r="F483" s="14"/>
      <c r="G483" s="14">
        <v>0.33327938105792199</v>
      </c>
      <c r="H483" s="14">
        <v>0.37130227287678802</v>
      </c>
      <c r="I483" s="14">
        <v>0.29284483253014498</v>
      </c>
      <c r="J483" s="14">
        <v>0.30502724236323597</v>
      </c>
      <c r="K483" s="14">
        <v>0.23683805212221201</v>
      </c>
      <c r="L483" s="14">
        <v>0.13777682372154601</v>
      </c>
      <c r="M483" s="14"/>
      <c r="N483" s="14">
        <v>0.24053830416828401</v>
      </c>
      <c r="O483" s="14">
        <v>0.28838282204959098</v>
      </c>
      <c r="P483" s="14"/>
      <c r="Q483" s="14">
        <v>0.249130876670557</v>
      </c>
      <c r="R483" s="14">
        <v>0.30077031552391398</v>
      </c>
      <c r="S483" s="14">
        <v>0.18461825813610999</v>
      </c>
      <c r="T483" s="14"/>
      <c r="U483" s="14">
        <v>0.25978042286048603</v>
      </c>
      <c r="V483" s="14">
        <v>0.32206493071759401</v>
      </c>
      <c r="W483" s="14"/>
      <c r="X483" s="14">
        <v>0.13526466565957199</v>
      </c>
      <c r="Y483" s="14">
        <v>0.21691815771346401</v>
      </c>
      <c r="Z483" s="14">
        <v>0.33722112610083099</v>
      </c>
      <c r="AA483" s="14"/>
      <c r="AB483" s="14">
        <v>0.16878145508386999</v>
      </c>
      <c r="AC483" s="14">
        <v>0.28170323495265598</v>
      </c>
      <c r="AD483" s="14">
        <v>0.31747062923696601</v>
      </c>
      <c r="AE483" s="14"/>
      <c r="AF483" s="14">
        <v>0.16325928007354101</v>
      </c>
      <c r="AG483" s="14">
        <v>0.25524623746306002</v>
      </c>
      <c r="AH483" s="14">
        <v>0.28839069666329098</v>
      </c>
      <c r="AI483" s="14"/>
      <c r="AJ483" s="14">
        <v>0.23488221766518499</v>
      </c>
      <c r="AK483" s="14">
        <v>0.28153318974111302</v>
      </c>
      <c r="AL483" s="14"/>
      <c r="AM483" s="14">
        <v>0.15842956778891701</v>
      </c>
      <c r="AN483" s="14">
        <v>0.18676239013829399</v>
      </c>
      <c r="AO483" s="14">
        <v>0.27616143112869801</v>
      </c>
      <c r="AP483" s="14">
        <v>0.24520763520556199</v>
      </c>
      <c r="AQ483" s="14">
        <v>0.15893682183134</v>
      </c>
      <c r="AR483" s="14">
        <v>0.35481323569058598</v>
      </c>
      <c r="AS483" s="14">
        <v>0.212173236453681</v>
      </c>
      <c r="AT483" s="14">
        <v>0.24671107776466999</v>
      </c>
      <c r="AU483" s="14">
        <v>0.399935848802008</v>
      </c>
      <c r="AV483" s="14"/>
      <c r="AW483" s="14">
        <v>0.14508928307085101</v>
      </c>
      <c r="AX483" s="14">
        <v>0.173996403943593</v>
      </c>
      <c r="AY483" s="14">
        <v>0.31291625143209501</v>
      </c>
      <c r="AZ483" s="14">
        <v>0.27372578187249702</v>
      </c>
      <c r="BA483" s="14">
        <v>0.16939297359095301</v>
      </c>
      <c r="BB483" s="14">
        <v>0.33910403028497998</v>
      </c>
      <c r="BC483" s="14">
        <v>0.20147170564577599</v>
      </c>
      <c r="BD483" s="14">
        <v>0.201850976538586</v>
      </c>
      <c r="BE483" s="14">
        <v>0.31491051854434599</v>
      </c>
      <c r="BF483" s="14">
        <v>0.382791839261866</v>
      </c>
      <c r="BG483" s="14"/>
      <c r="BH483" s="14">
        <v>0.29804189937784797</v>
      </c>
      <c r="BI483" s="14">
        <v>0.22314763280609701</v>
      </c>
    </row>
    <row r="484" spans="2:61" x14ac:dyDescent="0.35">
      <c r="B484" t="s">
        <v>259</v>
      </c>
      <c r="C484" s="14">
        <v>0.11778171447854301</v>
      </c>
      <c r="D484" s="14">
        <v>0.12921486589071801</v>
      </c>
      <c r="E484" s="14">
        <v>0.10646959719665799</v>
      </c>
      <c r="F484" s="14"/>
      <c r="G484" s="14">
        <v>5.40942244269162E-2</v>
      </c>
      <c r="H484" s="14">
        <v>0.12423029651511899</v>
      </c>
      <c r="I484" s="14">
        <v>0.14204399719018701</v>
      </c>
      <c r="J484" s="14">
        <v>9.9926509754790699E-2</v>
      </c>
      <c r="K484" s="14">
        <v>0.189364212238639</v>
      </c>
      <c r="L484" s="14">
        <v>8.5342235628448698E-2</v>
      </c>
      <c r="M484" s="14"/>
      <c r="N484" s="14">
        <v>0.111968456538903</v>
      </c>
      <c r="O484" s="14">
        <v>0.121075596606996</v>
      </c>
      <c r="P484" s="14"/>
      <c r="Q484" s="14">
        <v>0.13714463608491201</v>
      </c>
      <c r="R484" s="14">
        <v>0.11047681476900501</v>
      </c>
      <c r="S484" s="14">
        <v>0.130793003301587</v>
      </c>
      <c r="T484" s="14"/>
      <c r="U484" s="14">
        <v>0.124113819968647</v>
      </c>
      <c r="V484" s="14">
        <v>8.9205479359932296E-2</v>
      </c>
      <c r="W484" s="14"/>
      <c r="X484" s="14">
        <v>5.4309882374129897E-2</v>
      </c>
      <c r="Y484" s="14">
        <v>9.7614202932017197E-2</v>
      </c>
      <c r="Z484" s="14">
        <v>0.186757126501814</v>
      </c>
      <c r="AA484" s="14"/>
      <c r="AB484" s="14">
        <v>8.4938714144581706E-2</v>
      </c>
      <c r="AC484" s="14">
        <v>0.11123328057161</v>
      </c>
      <c r="AD484" s="14">
        <v>0.19384065429985201</v>
      </c>
      <c r="AE484" s="14"/>
      <c r="AF484" s="14">
        <v>0.110960003249458</v>
      </c>
      <c r="AG484" s="14">
        <v>0.11241470220494799</v>
      </c>
      <c r="AH484" s="14">
        <v>0.139869547640186</v>
      </c>
      <c r="AI484" s="14"/>
      <c r="AJ484" s="14">
        <v>0.13588895990174801</v>
      </c>
      <c r="AK484" s="14">
        <v>0.114570538862626</v>
      </c>
      <c r="AL484" s="14"/>
      <c r="AM484" s="14">
        <v>5.72954634243803E-2</v>
      </c>
      <c r="AN484" s="14">
        <v>4.7987629804783001E-2</v>
      </c>
      <c r="AO484" s="14">
        <v>0.14936259205306601</v>
      </c>
      <c r="AP484" s="14">
        <v>0.18868638972153001</v>
      </c>
      <c r="AQ484" s="14">
        <v>0.11593230836824001</v>
      </c>
      <c r="AR484" s="14">
        <v>0.15536363620899599</v>
      </c>
      <c r="AS484" s="14">
        <v>0.103242086541753</v>
      </c>
      <c r="AT484" s="14">
        <v>0.178617396146595</v>
      </c>
      <c r="AU484" s="14">
        <v>0.13334868059225699</v>
      </c>
      <c r="AV484" s="14"/>
      <c r="AW484" s="14">
        <v>5.5023554657389999E-2</v>
      </c>
      <c r="AX484" s="14">
        <v>7.6734609102790702E-2</v>
      </c>
      <c r="AY484" s="14">
        <v>0.140979158240712</v>
      </c>
      <c r="AZ484" s="14">
        <v>0.146654440410416</v>
      </c>
      <c r="BA484" s="14">
        <v>0.109949352829855</v>
      </c>
      <c r="BB484" s="14">
        <v>0.12032080323775</v>
      </c>
      <c r="BC484" s="14">
        <v>0.18796237851064701</v>
      </c>
      <c r="BD484" s="14">
        <v>0.27298951609929201</v>
      </c>
      <c r="BE484" s="14">
        <v>3.6676382769488897E-2</v>
      </c>
      <c r="BF484" s="14">
        <v>0.197365786644595</v>
      </c>
      <c r="BG484" s="14"/>
      <c r="BH484" s="14">
        <v>0.123289691475261</v>
      </c>
      <c r="BI484" s="14">
        <v>0.11688766994578501</v>
      </c>
    </row>
    <row r="485" spans="2:61" x14ac:dyDescent="0.35">
      <c r="B485" t="s">
        <v>260</v>
      </c>
      <c r="C485" s="14">
        <v>6.5374798321191196E-2</v>
      </c>
      <c r="D485" s="14">
        <v>5.9528232994050301E-2</v>
      </c>
      <c r="E485" s="14">
        <v>7.1284896351906199E-2</v>
      </c>
      <c r="F485" s="14"/>
      <c r="G485" s="14">
        <v>1.06982287312149E-2</v>
      </c>
      <c r="H485" s="14">
        <v>8.0040213663184895E-2</v>
      </c>
      <c r="I485" s="14">
        <v>7.3296303828176396E-2</v>
      </c>
      <c r="J485" s="14">
        <v>7.1223672893574397E-2</v>
      </c>
      <c r="K485" s="14">
        <v>4.6499347430474999E-2</v>
      </c>
      <c r="L485" s="14">
        <v>8.3390229583436101E-2</v>
      </c>
      <c r="M485" s="14"/>
      <c r="N485" s="14">
        <v>5.97925523676653E-2</v>
      </c>
      <c r="O485" s="14">
        <v>6.8537785474671001E-2</v>
      </c>
      <c r="P485" s="14"/>
      <c r="Q485" s="14">
        <v>4.7096550892027397E-2</v>
      </c>
      <c r="R485" s="14">
        <v>3.6096347051318797E-2</v>
      </c>
      <c r="S485" s="14">
        <v>0.18874424916820701</v>
      </c>
      <c r="T485" s="14"/>
      <c r="U485" s="14">
        <v>5.6830897056509601E-2</v>
      </c>
      <c r="V485" s="14">
        <v>0.103932673225728</v>
      </c>
      <c r="W485" s="14"/>
      <c r="X485" s="14">
        <v>4.1178826918970004E-3</v>
      </c>
      <c r="Y485" s="14">
        <v>4.4769912786301803E-2</v>
      </c>
      <c r="Z485" s="14">
        <v>0.12706220521719799</v>
      </c>
      <c r="AA485" s="14"/>
      <c r="AB485" s="14">
        <v>6.0002700767333404E-3</v>
      </c>
      <c r="AC485" s="14">
        <v>4.1971491803713901E-2</v>
      </c>
      <c r="AD485" s="14">
        <v>0.230803655964123</v>
      </c>
      <c r="AE485" s="14"/>
      <c r="AF485" s="14">
        <v>6.0312050632866697E-3</v>
      </c>
      <c r="AG485" s="14">
        <v>4.1067970831247802E-2</v>
      </c>
      <c r="AH485" s="14">
        <v>0.13586144677678999</v>
      </c>
      <c r="AI485" s="14"/>
      <c r="AJ485" s="14">
        <v>7.9103891662919701E-2</v>
      </c>
      <c r="AK485" s="14">
        <v>5.0332021295493599E-2</v>
      </c>
      <c r="AL485" s="14"/>
      <c r="AM485" s="14">
        <v>2.8915562807335701E-2</v>
      </c>
      <c r="AN485" s="14">
        <v>1.9257212532832298E-2</v>
      </c>
      <c r="AO485" s="14">
        <v>2.0604894082337601E-2</v>
      </c>
      <c r="AP485" s="14">
        <v>0.178737651952461</v>
      </c>
      <c r="AQ485" s="14">
        <v>4.5645373588310098E-2</v>
      </c>
      <c r="AR485" s="14">
        <v>6.0336938323643299E-2</v>
      </c>
      <c r="AS485" s="14">
        <v>0</v>
      </c>
      <c r="AT485" s="14">
        <v>8.1211106128935603E-2</v>
      </c>
      <c r="AU485" s="14">
        <v>0.13535424177115399</v>
      </c>
      <c r="AV485" s="14"/>
      <c r="AW485" s="14">
        <v>4.1126924013222897E-2</v>
      </c>
      <c r="AX485" s="14">
        <v>8.3586319409532893E-3</v>
      </c>
      <c r="AY485" s="14">
        <v>1.94483811738814E-2</v>
      </c>
      <c r="AZ485" s="14">
        <v>0.169342930113562</v>
      </c>
      <c r="BA485" s="14">
        <v>5.0013248359900099E-2</v>
      </c>
      <c r="BB485" s="14">
        <v>5.9376625729226501E-2</v>
      </c>
      <c r="BC485" s="14">
        <v>1.15418127164886E-2</v>
      </c>
      <c r="BD485" s="14">
        <v>0.12304711016778901</v>
      </c>
      <c r="BE485" s="14">
        <v>0.27964834169432101</v>
      </c>
      <c r="BF485" s="14">
        <v>0.178740929222199</v>
      </c>
      <c r="BG485" s="14"/>
      <c r="BH485" s="14">
        <v>8.8979178515281102E-2</v>
      </c>
      <c r="BI485" s="14">
        <v>3.6622243868529601E-2</v>
      </c>
    </row>
    <row r="486" spans="2:61" x14ac:dyDescent="0.35">
      <c r="B486" t="s">
        <v>77</v>
      </c>
      <c r="C486" s="14">
        <v>3.5249791565199202E-2</v>
      </c>
      <c r="D486" s="14">
        <v>3.2745730481680203E-2</v>
      </c>
      <c r="E486" s="14">
        <v>3.7825175918055703E-2</v>
      </c>
      <c r="F486" s="14"/>
      <c r="G486" s="14">
        <v>6.6481246388396906E-2</v>
      </c>
      <c r="H486" s="14">
        <v>3.0982709710668799E-2</v>
      </c>
      <c r="I486" s="14">
        <v>3.8616804591478197E-2</v>
      </c>
      <c r="J486" s="14">
        <v>4.2021580401329403E-2</v>
      </c>
      <c r="K486" s="14">
        <v>1.37180503182056E-2</v>
      </c>
      <c r="L486" s="14">
        <v>2.9101526019923898E-2</v>
      </c>
      <c r="M486" s="14"/>
      <c r="N486" s="14">
        <v>2.7152130220359599E-2</v>
      </c>
      <c r="O486" s="14">
        <v>3.9838052100509398E-2</v>
      </c>
      <c r="P486" s="14"/>
      <c r="Q486" s="14">
        <v>2.5876981817342399E-2</v>
      </c>
      <c r="R486" s="14">
        <v>4.5791419693904101E-2</v>
      </c>
      <c r="S486" s="14">
        <v>7.5351747895851104E-3</v>
      </c>
      <c r="T486" s="14"/>
      <c r="U486" s="14">
        <v>2.69403987394254E-2</v>
      </c>
      <c r="V486" s="14">
        <v>7.2749350511798094E-2</v>
      </c>
      <c r="W486" s="14"/>
      <c r="X486" s="14">
        <v>7.1049159265301398E-3</v>
      </c>
      <c r="Y486" s="14">
        <v>2.088805385297E-2</v>
      </c>
      <c r="Z486" s="14">
        <v>5.3480172622107899E-2</v>
      </c>
      <c r="AA486" s="14"/>
      <c r="AB486" s="14">
        <v>3.3069588449115297E-2</v>
      </c>
      <c r="AC486" s="14">
        <v>2.67027064443442E-2</v>
      </c>
      <c r="AD486" s="14">
        <v>6.2027215149838298E-2</v>
      </c>
      <c r="AE486" s="14"/>
      <c r="AF486" s="14">
        <v>0</v>
      </c>
      <c r="AG486" s="14">
        <v>2.9605931242997999E-2</v>
      </c>
      <c r="AH486" s="14">
        <v>4.69650790223557E-2</v>
      </c>
      <c r="AI486" s="14"/>
      <c r="AJ486" s="14">
        <v>1.6638681166694098E-2</v>
      </c>
      <c r="AK486" s="14">
        <v>4.3435581474948498E-2</v>
      </c>
      <c r="AL486" s="14"/>
      <c r="AM486" s="14">
        <v>3.1601448674016298E-2</v>
      </c>
      <c r="AN486" s="14">
        <v>2.6395495867742799E-2</v>
      </c>
      <c r="AO486" s="14">
        <v>2.1316404033929301E-2</v>
      </c>
      <c r="AP486" s="14">
        <v>4.4586987775613499E-2</v>
      </c>
      <c r="AQ486" s="14">
        <v>0</v>
      </c>
      <c r="AR486" s="14">
        <v>1.3131824218316299E-2</v>
      </c>
      <c r="AS486" s="14">
        <v>0</v>
      </c>
      <c r="AT486" s="14">
        <v>5.2169073982031702E-2</v>
      </c>
      <c r="AU486" s="14">
        <v>8.7512350928838106E-2</v>
      </c>
      <c r="AV486" s="14"/>
      <c r="AW486" s="14">
        <v>3.5416599460421999E-2</v>
      </c>
      <c r="AX486" s="14">
        <v>7.7874725679514699E-3</v>
      </c>
      <c r="AY486" s="14">
        <v>3.8423233858295401E-2</v>
      </c>
      <c r="AZ486" s="14">
        <v>5.5334127676935303E-2</v>
      </c>
      <c r="BA486" s="14">
        <v>0</v>
      </c>
      <c r="BB486" s="14">
        <v>2.26821929989999E-2</v>
      </c>
      <c r="BC486" s="14">
        <v>0</v>
      </c>
      <c r="BD486" s="14">
        <v>2.2891172931687801E-2</v>
      </c>
      <c r="BE486" s="14">
        <v>4.7712429175609299E-2</v>
      </c>
      <c r="BF486" s="14">
        <v>0.11657265330877099</v>
      </c>
      <c r="BG486" s="14"/>
      <c r="BH486" s="14">
        <v>4.7246931123606603E-2</v>
      </c>
      <c r="BI486" s="14">
        <v>1.7443985542603201E-2</v>
      </c>
    </row>
    <row r="487" spans="2:61" x14ac:dyDescent="0.35">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row>
    <row r="488" spans="2:61" x14ac:dyDescent="0.35">
      <c r="B488" s="6" t="s">
        <v>263</v>
      </c>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row>
    <row r="489" spans="2:61" x14ac:dyDescent="0.35">
      <c r="B489" s="21" t="s">
        <v>182</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row>
    <row r="490" spans="2:61" x14ac:dyDescent="0.35">
      <c r="B490" t="s">
        <v>256</v>
      </c>
      <c r="C490" s="14">
        <v>0.10444910746427701</v>
      </c>
      <c r="D490" s="14">
        <v>0.113314710539234</v>
      </c>
      <c r="E490" s="14">
        <v>9.6447254539430802E-2</v>
      </c>
      <c r="F490" s="14"/>
      <c r="G490" s="14">
        <v>0.143623527870195</v>
      </c>
      <c r="H490" s="14">
        <v>0.123549032288736</v>
      </c>
      <c r="I490" s="14">
        <v>6.9580562815573094E-2</v>
      </c>
      <c r="J490" s="14">
        <v>5.21283734462753E-2</v>
      </c>
      <c r="K490" s="14">
        <v>4.5974872405078901E-2</v>
      </c>
      <c r="L490" s="14">
        <v>0.191260366073327</v>
      </c>
      <c r="M490" s="14"/>
      <c r="N490" s="14">
        <v>0.106373049539847</v>
      </c>
      <c r="O490" s="14">
        <v>0.103298091994197</v>
      </c>
      <c r="P490" s="14"/>
      <c r="Q490" s="14">
        <v>0.104197461350933</v>
      </c>
      <c r="R490" s="14">
        <v>9.3243948028470303E-2</v>
      </c>
      <c r="S490" s="14">
        <v>0.16028379009931901</v>
      </c>
      <c r="T490" s="14"/>
      <c r="U490" s="14">
        <v>0.121731082117584</v>
      </c>
      <c r="V490" s="14">
        <v>2.72037960956007E-2</v>
      </c>
      <c r="W490" s="14"/>
      <c r="X490" s="14">
        <v>0.33817470018552298</v>
      </c>
      <c r="Y490" s="14">
        <v>8.9148650461101597E-2</v>
      </c>
      <c r="Z490" s="14">
        <v>2.7621937410773598E-2</v>
      </c>
      <c r="AA490" s="14"/>
      <c r="AB490" s="14">
        <v>0.17327950357697899</v>
      </c>
      <c r="AC490" s="14">
        <v>9.2094721523515402E-2</v>
      </c>
      <c r="AD490" s="14">
        <v>4.8279203127956402E-2</v>
      </c>
      <c r="AE490" s="14"/>
      <c r="AF490" s="14">
        <v>0.241478917321957</v>
      </c>
      <c r="AG490" s="14">
        <v>0.10658871723912</v>
      </c>
      <c r="AH490" s="14">
        <v>6.05418752598854E-2</v>
      </c>
      <c r="AI490" s="14"/>
      <c r="AJ490" s="14">
        <v>0.140251855398841</v>
      </c>
      <c r="AK490" s="14">
        <v>8.2513888621889395E-2</v>
      </c>
      <c r="AL490" s="14"/>
      <c r="AM490" s="14">
        <v>8.8025573856092804E-2</v>
      </c>
      <c r="AN490" s="14">
        <v>0.23287300128697899</v>
      </c>
      <c r="AO490" s="14">
        <v>0.19782982095849599</v>
      </c>
      <c r="AP490" s="14">
        <v>8.3698151085574199E-2</v>
      </c>
      <c r="AQ490" s="14">
        <v>0.169800036864832</v>
      </c>
      <c r="AR490" s="14">
        <v>3.6492113067788899E-2</v>
      </c>
      <c r="AS490" s="14">
        <v>0.100306914009037</v>
      </c>
      <c r="AT490" s="14">
        <v>0.13153403745186901</v>
      </c>
      <c r="AU490" s="14">
        <v>4.7336862739869097E-2</v>
      </c>
      <c r="AV490" s="14"/>
      <c r="AW490" s="14">
        <v>0.110713310368171</v>
      </c>
      <c r="AX490" s="14">
        <v>0.25751296278293601</v>
      </c>
      <c r="AY490" s="14">
        <v>0.21987453455029299</v>
      </c>
      <c r="AZ490" s="14">
        <v>5.1305786475035101E-2</v>
      </c>
      <c r="BA490" s="14">
        <v>0.172406599780139</v>
      </c>
      <c r="BB490" s="14">
        <v>3.2234600593515898E-2</v>
      </c>
      <c r="BC490" s="14">
        <v>0.14898656116124001</v>
      </c>
      <c r="BD490" s="14">
        <v>0</v>
      </c>
      <c r="BE490" s="14">
        <v>3.2715713052729599E-2</v>
      </c>
      <c r="BF490" s="14">
        <v>0</v>
      </c>
      <c r="BG490" s="14"/>
      <c r="BH490" s="14">
        <v>8.2580906688593705E-2</v>
      </c>
      <c r="BI490" s="14">
        <v>0.13963373802327</v>
      </c>
    </row>
    <row r="491" spans="2:61" x14ac:dyDescent="0.35">
      <c r="B491" t="s">
        <v>257</v>
      </c>
      <c r="C491" s="14">
        <v>0.25145230613596797</v>
      </c>
      <c r="D491" s="14">
        <v>0.26381839164742998</v>
      </c>
      <c r="E491" s="14">
        <v>0.23835859644437199</v>
      </c>
      <c r="F491" s="14"/>
      <c r="G491" s="14">
        <v>0.261179831099703</v>
      </c>
      <c r="H491" s="14">
        <v>0.193574978244868</v>
      </c>
      <c r="I491" s="14">
        <v>0.229121625255435</v>
      </c>
      <c r="J491" s="14">
        <v>0.23940691659782001</v>
      </c>
      <c r="K491" s="14">
        <v>0.26222465436418602</v>
      </c>
      <c r="L491" s="14">
        <v>0.30908457858245197</v>
      </c>
      <c r="M491" s="14"/>
      <c r="N491" s="14">
        <v>0.30856908965945701</v>
      </c>
      <c r="O491" s="14">
        <v>0.21728168204516701</v>
      </c>
      <c r="P491" s="14"/>
      <c r="Q491" s="14">
        <v>0.302391403357471</v>
      </c>
      <c r="R491" s="14">
        <v>0.20615618535035601</v>
      </c>
      <c r="S491" s="14">
        <v>0.30494174267032198</v>
      </c>
      <c r="T491" s="14"/>
      <c r="U491" s="14">
        <v>0.248918404829123</v>
      </c>
      <c r="V491" s="14">
        <v>0.26277809496226601</v>
      </c>
      <c r="W491" s="14"/>
      <c r="X491" s="14">
        <v>0.35910173845114202</v>
      </c>
      <c r="Y491" s="14">
        <v>0.31742822559059097</v>
      </c>
      <c r="Z491" s="14">
        <v>0.120917299741575</v>
      </c>
      <c r="AA491" s="14"/>
      <c r="AB491" s="14">
        <v>0.34076033147355</v>
      </c>
      <c r="AC491" s="14">
        <v>0.26532234714859498</v>
      </c>
      <c r="AD491" s="14">
        <v>0.111720816364279</v>
      </c>
      <c r="AE491" s="14"/>
      <c r="AF491" s="14">
        <v>0.32456898169891502</v>
      </c>
      <c r="AG491" s="14">
        <v>0.31648384250192202</v>
      </c>
      <c r="AH491" s="14">
        <v>0.13332309632456199</v>
      </c>
      <c r="AI491" s="14"/>
      <c r="AJ491" s="14">
        <v>0.25903741264960001</v>
      </c>
      <c r="AK491" s="14">
        <v>0.249831175643976</v>
      </c>
      <c r="AL491" s="14"/>
      <c r="AM491" s="14">
        <v>0.351225708060526</v>
      </c>
      <c r="AN491" s="14">
        <v>0.33141152751703201</v>
      </c>
      <c r="AO491" s="14">
        <v>0.27353467638638801</v>
      </c>
      <c r="AP491" s="14">
        <v>0.139175203769904</v>
      </c>
      <c r="AQ491" s="14">
        <v>0.272701342594806</v>
      </c>
      <c r="AR491" s="14">
        <v>0.226474797313093</v>
      </c>
      <c r="AS491" s="14">
        <v>0.20321619383074399</v>
      </c>
      <c r="AT491" s="14">
        <v>0.12312943137685101</v>
      </c>
      <c r="AU491" s="14">
        <v>0.18443302057570399</v>
      </c>
      <c r="AV491" s="14"/>
      <c r="AW491" s="14">
        <v>0.38753529168582301</v>
      </c>
      <c r="AX491" s="14">
        <v>0.37046463536352398</v>
      </c>
      <c r="AY491" s="14">
        <v>0.28413436098313199</v>
      </c>
      <c r="AZ491" s="14">
        <v>0.16248336352626799</v>
      </c>
      <c r="BA491" s="14">
        <v>0.230760925547324</v>
      </c>
      <c r="BB491" s="14">
        <v>0.23736259150347899</v>
      </c>
      <c r="BC491" s="14">
        <v>0.23895876977296401</v>
      </c>
      <c r="BD491" s="14">
        <v>0.150554067793333</v>
      </c>
      <c r="BE491" s="14">
        <v>0.19626582644644799</v>
      </c>
      <c r="BF491" s="14">
        <v>0.114036156336419</v>
      </c>
      <c r="BG491" s="14"/>
      <c r="BH491" s="14">
        <v>0.22985803051471601</v>
      </c>
      <c r="BI491" s="14">
        <v>0.29508166581013401</v>
      </c>
    </row>
    <row r="492" spans="2:61" x14ac:dyDescent="0.35">
      <c r="B492" t="s">
        <v>258</v>
      </c>
      <c r="C492" s="14">
        <v>0.37574185242323799</v>
      </c>
      <c r="D492" s="14">
        <v>0.34506912309994198</v>
      </c>
      <c r="E492" s="14">
        <v>0.40431729530714999</v>
      </c>
      <c r="F492" s="14"/>
      <c r="G492" s="14">
        <v>0.36725170849267802</v>
      </c>
      <c r="H492" s="14">
        <v>0.38698719524868802</v>
      </c>
      <c r="I492" s="14">
        <v>0.407936283794127</v>
      </c>
      <c r="J492" s="14">
        <v>0.442754545204737</v>
      </c>
      <c r="K492" s="14">
        <v>0.39797858738330799</v>
      </c>
      <c r="L492" s="14">
        <v>0.270328705838835</v>
      </c>
      <c r="M492" s="14"/>
      <c r="N492" s="14">
        <v>0.34559924771456202</v>
      </c>
      <c r="O492" s="14">
        <v>0.39377493396386998</v>
      </c>
      <c r="P492" s="14"/>
      <c r="Q492" s="14">
        <v>0.35517700464781399</v>
      </c>
      <c r="R492" s="14">
        <v>0.42213701384355301</v>
      </c>
      <c r="S492" s="14">
        <v>0.22203140029319399</v>
      </c>
      <c r="T492" s="14"/>
      <c r="U492" s="14">
        <v>0.37160751489885302</v>
      </c>
      <c r="V492" s="14">
        <v>0.394221117425124</v>
      </c>
      <c r="W492" s="14"/>
      <c r="X492" s="14">
        <v>0.19338413607757299</v>
      </c>
      <c r="Y492" s="14">
        <v>0.43275917273938402</v>
      </c>
      <c r="Z492" s="14">
        <v>0.34228687148741999</v>
      </c>
      <c r="AA492" s="14"/>
      <c r="AB492" s="14">
        <v>0.32808691479881502</v>
      </c>
      <c r="AC492" s="14">
        <v>0.38295278222532297</v>
      </c>
      <c r="AD492" s="14">
        <v>0.341896608349474</v>
      </c>
      <c r="AE492" s="14"/>
      <c r="AF492" s="14">
        <v>0.30293076610373898</v>
      </c>
      <c r="AG492" s="14">
        <v>0.350286766040389</v>
      </c>
      <c r="AH492" s="14">
        <v>0.39538223483617901</v>
      </c>
      <c r="AI492" s="14"/>
      <c r="AJ492" s="14">
        <v>0.33984251913704699</v>
      </c>
      <c r="AK492" s="14">
        <v>0.39068457557404301</v>
      </c>
      <c r="AL492" s="14"/>
      <c r="AM492" s="14">
        <v>0.38310316082983298</v>
      </c>
      <c r="AN492" s="14">
        <v>0.35100059736075201</v>
      </c>
      <c r="AO492" s="14">
        <v>0.34492333985226598</v>
      </c>
      <c r="AP492" s="14">
        <v>0.350136182656273</v>
      </c>
      <c r="AQ492" s="14">
        <v>0.36456821074235202</v>
      </c>
      <c r="AR492" s="14">
        <v>0.36968419979475298</v>
      </c>
      <c r="AS492" s="14">
        <v>0.45591916417146799</v>
      </c>
      <c r="AT492" s="14">
        <v>0.35717409935158301</v>
      </c>
      <c r="AU492" s="14">
        <v>0.43851922472708799</v>
      </c>
      <c r="AV492" s="14"/>
      <c r="AW492" s="14">
        <v>0.36552248029970602</v>
      </c>
      <c r="AX492" s="14">
        <v>0.29631544690280798</v>
      </c>
      <c r="AY492" s="14">
        <v>0.33769851970808901</v>
      </c>
      <c r="AZ492" s="14">
        <v>0.37937327951882199</v>
      </c>
      <c r="BA492" s="14">
        <v>0.40986085851328202</v>
      </c>
      <c r="BB492" s="14">
        <v>0.39421216350791</v>
      </c>
      <c r="BC492" s="14">
        <v>0.36207921220102901</v>
      </c>
      <c r="BD492" s="14">
        <v>0.41450089225262499</v>
      </c>
      <c r="BE492" s="14">
        <v>0.52336878055905001</v>
      </c>
      <c r="BF492" s="14">
        <v>0.39327586518811802</v>
      </c>
      <c r="BG492" s="14"/>
      <c r="BH492" s="14">
        <v>0.38283784523740799</v>
      </c>
      <c r="BI492" s="14">
        <v>0.34717632178719499</v>
      </c>
    </row>
    <row r="493" spans="2:61" x14ac:dyDescent="0.35">
      <c r="B493" t="s">
        <v>259</v>
      </c>
      <c r="C493" s="14">
        <v>0.143100561254217</v>
      </c>
      <c r="D493" s="14">
        <v>0.16274063256233401</v>
      </c>
      <c r="E493" s="14">
        <v>0.124788856311891</v>
      </c>
      <c r="F493" s="14"/>
      <c r="G493" s="14">
        <v>0.12510589311002901</v>
      </c>
      <c r="H493" s="14">
        <v>0.14560742763377399</v>
      </c>
      <c r="I493" s="14">
        <v>0.178591135384357</v>
      </c>
      <c r="J493" s="14">
        <v>0.125582074568061</v>
      </c>
      <c r="K493" s="14">
        <v>0.170955520580932</v>
      </c>
      <c r="L493" s="14">
        <v>0.112635142318618</v>
      </c>
      <c r="M493" s="14"/>
      <c r="N493" s="14">
        <v>0.12813889745431001</v>
      </c>
      <c r="O493" s="14">
        <v>0.15205150978354601</v>
      </c>
      <c r="P493" s="14"/>
      <c r="Q493" s="14">
        <v>0.16078980851878999</v>
      </c>
      <c r="R493" s="14">
        <v>0.14421529353729301</v>
      </c>
      <c r="S493" s="14">
        <v>0.125753052666083</v>
      </c>
      <c r="T493" s="14"/>
      <c r="U493" s="14">
        <v>0.14811639887990899</v>
      </c>
      <c r="V493" s="14">
        <v>0.120681251716741</v>
      </c>
      <c r="W493" s="14"/>
      <c r="X493" s="14">
        <v>9.5954799932496296E-2</v>
      </c>
      <c r="Y493" s="14">
        <v>8.7315633582183805E-2</v>
      </c>
      <c r="Z493" s="14">
        <v>0.25841300920243199</v>
      </c>
      <c r="AA493" s="14"/>
      <c r="AB493" s="14">
        <v>0.101956581096815</v>
      </c>
      <c r="AC493" s="14">
        <v>0.164160953096639</v>
      </c>
      <c r="AD493" s="14">
        <v>0.178773398584614</v>
      </c>
      <c r="AE493" s="14"/>
      <c r="AF493" s="14">
        <v>0.104889597873379</v>
      </c>
      <c r="AG493" s="14">
        <v>0.116903770412464</v>
      </c>
      <c r="AH493" s="14">
        <v>0.21960241606781999</v>
      </c>
      <c r="AI493" s="14"/>
      <c r="AJ493" s="14">
        <v>0.128904268420756</v>
      </c>
      <c r="AK493" s="14">
        <v>0.15399682445278601</v>
      </c>
      <c r="AL493" s="14"/>
      <c r="AM493" s="14">
        <v>9.9706646501335094E-2</v>
      </c>
      <c r="AN493" s="14">
        <v>6.7097748559645301E-2</v>
      </c>
      <c r="AO493" s="14">
        <v>0.108147166790543</v>
      </c>
      <c r="AP493" s="14">
        <v>0.19731887679638199</v>
      </c>
      <c r="AQ493" s="14">
        <v>0.16717634173948701</v>
      </c>
      <c r="AR493" s="14">
        <v>0.20021267122424599</v>
      </c>
      <c r="AS493" s="14">
        <v>0.10969460393427299</v>
      </c>
      <c r="AT493" s="14">
        <v>0.10201353516129701</v>
      </c>
      <c r="AU493" s="14">
        <v>0.16865942448017901</v>
      </c>
      <c r="AV493" s="14"/>
      <c r="AW493" s="14">
        <v>7.9987750935557503E-2</v>
      </c>
      <c r="AX493" s="14">
        <v>7.1049265841123102E-2</v>
      </c>
      <c r="AY493" s="14">
        <v>7.7981722580301505E-2</v>
      </c>
      <c r="AZ493" s="14">
        <v>0.20363690319609101</v>
      </c>
      <c r="BA493" s="14">
        <v>0.159727456190806</v>
      </c>
      <c r="BB493" s="14">
        <v>0.20353712836662899</v>
      </c>
      <c r="BC493" s="14">
        <v>9.6508155863884199E-2</v>
      </c>
      <c r="BD493" s="14">
        <v>0.17472565895543701</v>
      </c>
      <c r="BE493" s="14">
        <v>0.141631467260597</v>
      </c>
      <c r="BF493" s="14">
        <v>0.17759469907790801</v>
      </c>
      <c r="BG493" s="14"/>
      <c r="BH493" s="14">
        <v>0.16344682185078199</v>
      </c>
      <c r="BI493" s="14">
        <v>0.12574564794538601</v>
      </c>
    </row>
    <row r="494" spans="2:61" x14ac:dyDescent="0.35">
      <c r="B494" t="s">
        <v>260</v>
      </c>
      <c r="C494" s="14">
        <v>7.7298740637589902E-2</v>
      </c>
      <c r="D494" s="14">
        <v>8.1646368874083899E-2</v>
      </c>
      <c r="E494" s="14">
        <v>7.35475155911922E-2</v>
      </c>
      <c r="F494" s="14"/>
      <c r="G494" s="14">
        <v>4.1785745478997001E-2</v>
      </c>
      <c r="H494" s="14">
        <v>9.2169444976740095E-2</v>
      </c>
      <c r="I494" s="14">
        <v>6.3626757744190507E-2</v>
      </c>
      <c r="J494" s="14">
        <v>8.8215316311761702E-2</v>
      </c>
      <c r="K494" s="14">
        <v>7.9521786915038098E-2</v>
      </c>
      <c r="L494" s="14">
        <v>8.4294936373664295E-2</v>
      </c>
      <c r="M494" s="14"/>
      <c r="N494" s="14">
        <v>7.0220994459582603E-2</v>
      </c>
      <c r="O494" s="14">
        <v>8.1533065281577097E-2</v>
      </c>
      <c r="P494" s="14"/>
      <c r="Q494" s="14">
        <v>6.2341943439299601E-2</v>
      </c>
      <c r="R494" s="14">
        <v>6.14802313359816E-2</v>
      </c>
      <c r="S494" s="14">
        <v>0.160795489090994</v>
      </c>
      <c r="T494" s="14"/>
      <c r="U494" s="14">
        <v>6.82992095488381E-2</v>
      </c>
      <c r="V494" s="14">
        <v>0.11752398081231399</v>
      </c>
      <c r="W494" s="14"/>
      <c r="X494" s="14">
        <v>0</v>
      </c>
      <c r="Y494" s="14">
        <v>4.4235543914777402E-2</v>
      </c>
      <c r="Z494" s="14">
        <v>0.169593057102608</v>
      </c>
      <c r="AA494" s="14"/>
      <c r="AB494" s="14">
        <v>2.9477357116961402E-2</v>
      </c>
      <c r="AC494" s="14">
        <v>5.5126072733786703E-2</v>
      </c>
      <c r="AD494" s="14">
        <v>0.22039274903145301</v>
      </c>
      <c r="AE494" s="14"/>
      <c r="AF494" s="14">
        <v>1.9178519670404001E-2</v>
      </c>
      <c r="AG494" s="14">
        <v>5.8188802018010299E-2</v>
      </c>
      <c r="AH494" s="14">
        <v>0.14630259562677</v>
      </c>
      <c r="AI494" s="14"/>
      <c r="AJ494" s="14">
        <v>0.10671675082903299</v>
      </c>
      <c r="AK494" s="14">
        <v>5.7497021029525898E-2</v>
      </c>
      <c r="AL494" s="14"/>
      <c r="AM494" s="14">
        <v>2.4316273998797398E-2</v>
      </c>
      <c r="AN494" s="14">
        <v>3.6684667672684402E-3</v>
      </c>
      <c r="AO494" s="14">
        <v>4.1374777735917301E-2</v>
      </c>
      <c r="AP494" s="14">
        <v>0.18181539018977</v>
      </c>
      <c r="AQ494" s="14">
        <v>2.5754068058522699E-2</v>
      </c>
      <c r="AR494" s="14">
        <v>0.11897673343538701</v>
      </c>
      <c r="AS494" s="14">
        <v>8.2956794325370897E-2</v>
      </c>
      <c r="AT494" s="14">
        <v>0.184864653741246</v>
      </c>
      <c r="AU494" s="14">
        <v>8.5527487085704998E-2</v>
      </c>
      <c r="AV494" s="14"/>
      <c r="AW494" s="14">
        <v>2.0585046950162E-2</v>
      </c>
      <c r="AX494" s="14">
        <v>4.6576891096090003E-3</v>
      </c>
      <c r="AY494" s="14">
        <v>4.3973324260628902E-2</v>
      </c>
      <c r="AZ494" s="14">
        <v>0.15717517644161599</v>
      </c>
      <c r="BA494" s="14">
        <v>2.7244159968448801E-2</v>
      </c>
      <c r="BB494" s="14">
        <v>9.8906484439955894E-2</v>
      </c>
      <c r="BC494" s="14">
        <v>8.1546730798619002E-2</v>
      </c>
      <c r="BD494" s="14">
        <v>0.22319407207306</v>
      </c>
      <c r="BE494" s="14">
        <v>0.10601821268117501</v>
      </c>
      <c r="BF494" s="14">
        <v>0.15296695567476501</v>
      </c>
      <c r="BG494" s="14"/>
      <c r="BH494" s="14">
        <v>8.9317845669377102E-2</v>
      </c>
      <c r="BI494" s="14">
        <v>6.2693674061772897E-2</v>
      </c>
    </row>
    <row r="495" spans="2:61" x14ac:dyDescent="0.35">
      <c r="B495" t="s">
        <v>77</v>
      </c>
      <c r="C495" s="14">
        <v>4.7957432084709602E-2</v>
      </c>
      <c r="D495" s="14">
        <v>3.3410773276976398E-2</v>
      </c>
      <c r="E495" s="14">
        <v>6.2540481805963999E-2</v>
      </c>
      <c r="F495" s="14"/>
      <c r="G495" s="14">
        <v>6.1053293948398701E-2</v>
      </c>
      <c r="H495" s="14">
        <v>5.8111921607193799E-2</v>
      </c>
      <c r="I495" s="14">
        <v>5.1143635006316898E-2</v>
      </c>
      <c r="J495" s="14">
        <v>5.1912773871344797E-2</v>
      </c>
      <c r="K495" s="14">
        <v>4.3344578351457101E-2</v>
      </c>
      <c r="L495" s="14">
        <v>3.2396270813103298E-2</v>
      </c>
      <c r="M495" s="14"/>
      <c r="N495" s="14">
        <v>4.1098721172240699E-2</v>
      </c>
      <c r="O495" s="14">
        <v>5.2060716931642E-2</v>
      </c>
      <c r="P495" s="14"/>
      <c r="Q495" s="14">
        <v>1.51023786856918E-2</v>
      </c>
      <c r="R495" s="14">
        <v>7.2767327904345702E-2</v>
      </c>
      <c r="S495" s="14">
        <v>2.6194525180088999E-2</v>
      </c>
      <c r="T495" s="14"/>
      <c r="U495" s="14">
        <v>4.1327389725694101E-2</v>
      </c>
      <c r="V495" s="14">
        <v>7.7591758987954895E-2</v>
      </c>
      <c r="W495" s="14"/>
      <c r="X495" s="14">
        <v>1.33846253532657E-2</v>
      </c>
      <c r="Y495" s="14">
        <v>2.9112773711961401E-2</v>
      </c>
      <c r="Z495" s="14">
        <v>8.1167825055191906E-2</v>
      </c>
      <c r="AA495" s="14"/>
      <c r="AB495" s="14">
        <v>2.6439311936879598E-2</v>
      </c>
      <c r="AC495" s="14">
        <v>4.0343123272140798E-2</v>
      </c>
      <c r="AD495" s="14">
        <v>9.8937224542224603E-2</v>
      </c>
      <c r="AE495" s="14"/>
      <c r="AF495" s="14">
        <v>6.9532173316065602E-3</v>
      </c>
      <c r="AG495" s="14">
        <v>5.1548101788095102E-2</v>
      </c>
      <c r="AH495" s="14">
        <v>4.4847781884783999E-2</v>
      </c>
      <c r="AI495" s="14"/>
      <c r="AJ495" s="14">
        <v>2.5247193564722201E-2</v>
      </c>
      <c r="AK495" s="14">
        <v>6.5476514677779804E-2</v>
      </c>
      <c r="AL495" s="14"/>
      <c r="AM495" s="14">
        <v>5.36226367534152E-2</v>
      </c>
      <c r="AN495" s="14">
        <v>1.3948658508322999E-2</v>
      </c>
      <c r="AO495" s="14">
        <v>3.4190218276389801E-2</v>
      </c>
      <c r="AP495" s="14">
        <v>4.7856195502096403E-2</v>
      </c>
      <c r="AQ495" s="14">
        <v>0</v>
      </c>
      <c r="AR495" s="14">
        <v>4.8159485164731397E-2</v>
      </c>
      <c r="AS495" s="14">
        <v>4.7906329729107397E-2</v>
      </c>
      <c r="AT495" s="14">
        <v>0.101284242917154</v>
      </c>
      <c r="AU495" s="14">
        <v>7.5523980391454304E-2</v>
      </c>
      <c r="AV495" s="14"/>
      <c r="AW495" s="14">
        <v>3.5656119760580397E-2</v>
      </c>
      <c r="AX495" s="14">
        <v>0</v>
      </c>
      <c r="AY495" s="14">
        <v>3.6337537917556603E-2</v>
      </c>
      <c r="AZ495" s="14">
        <v>4.6025490842167699E-2</v>
      </c>
      <c r="BA495" s="14">
        <v>0</v>
      </c>
      <c r="BB495" s="14">
        <v>3.37470315885103E-2</v>
      </c>
      <c r="BC495" s="14">
        <v>7.1920570202263195E-2</v>
      </c>
      <c r="BD495" s="14">
        <v>3.70253089255458E-2</v>
      </c>
      <c r="BE495" s="14">
        <v>0</v>
      </c>
      <c r="BF495" s="14">
        <v>0.16212632372279001</v>
      </c>
      <c r="BG495" s="14"/>
      <c r="BH495" s="14">
        <v>5.1958550039122302E-2</v>
      </c>
      <c r="BI495" s="14">
        <v>2.9668952372242399E-2</v>
      </c>
    </row>
    <row r="496" spans="2:61" x14ac:dyDescent="0.35">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row>
    <row r="497" spans="2:61" x14ac:dyDescent="0.35">
      <c r="B497" s="6" t="s">
        <v>264</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row>
    <row r="498" spans="2:61" x14ac:dyDescent="0.35">
      <c r="B498" s="21" t="s">
        <v>182</v>
      </c>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row>
    <row r="499" spans="2:61" x14ac:dyDescent="0.35">
      <c r="B499" t="s">
        <v>256</v>
      </c>
      <c r="C499" s="14">
        <v>8.5373367804826794E-2</v>
      </c>
      <c r="D499" s="14">
        <v>8.5165718674537497E-2</v>
      </c>
      <c r="E499" s="14">
        <v>8.6213092976758596E-2</v>
      </c>
      <c r="F499" s="14"/>
      <c r="G499" s="14">
        <v>7.54485865374004E-2</v>
      </c>
      <c r="H499" s="14">
        <v>8.1045626603530804E-2</v>
      </c>
      <c r="I499" s="14">
        <v>6.2119729667024802E-2</v>
      </c>
      <c r="J499" s="14">
        <v>5.2707930747512899E-2</v>
      </c>
      <c r="K499" s="14">
        <v>4.3698908036426398E-2</v>
      </c>
      <c r="L499" s="14">
        <v>0.16910775609984499</v>
      </c>
      <c r="M499" s="14"/>
      <c r="N499" s="14">
        <v>9.8160667707141297E-2</v>
      </c>
      <c r="O499" s="14">
        <v>7.7560538468737103E-2</v>
      </c>
      <c r="P499" s="14"/>
      <c r="Q499" s="14">
        <v>5.7430423684190698E-2</v>
      </c>
      <c r="R499" s="14">
        <v>7.7175861294864298E-2</v>
      </c>
      <c r="S499" s="14">
        <v>0.17456897783943001</v>
      </c>
      <c r="T499" s="14"/>
      <c r="U499" s="14">
        <v>9.9831334115734402E-2</v>
      </c>
      <c r="V499" s="14">
        <v>2.1501461553240401E-2</v>
      </c>
      <c r="W499" s="14"/>
      <c r="X499" s="14">
        <v>0.319667701776502</v>
      </c>
      <c r="Y499" s="14">
        <v>5.4575939778061501E-2</v>
      </c>
      <c r="Z499" s="14">
        <v>1.8118065030030901E-2</v>
      </c>
      <c r="AA499" s="14"/>
      <c r="AB499" s="14">
        <v>0.14092042864596099</v>
      </c>
      <c r="AC499" s="14">
        <v>7.34148139899055E-2</v>
      </c>
      <c r="AD499" s="14">
        <v>3.8085170622119503E-2</v>
      </c>
      <c r="AE499" s="14"/>
      <c r="AF499" s="14">
        <v>0.17842592857888701</v>
      </c>
      <c r="AG499" s="14">
        <v>9.9851684556984399E-2</v>
      </c>
      <c r="AH499" s="14">
        <v>2.4630450290373501E-2</v>
      </c>
      <c r="AI499" s="14"/>
      <c r="AJ499" s="14">
        <v>0.102250257790335</v>
      </c>
      <c r="AK499" s="14">
        <v>7.6704294841446294E-2</v>
      </c>
      <c r="AL499" s="14"/>
      <c r="AM499" s="14">
        <v>5.62980879545526E-2</v>
      </c>
      <c r="AN499" s="14">
        <v>0.238918926021601</v>
      </c>
      <c r="AO499" s="14">
        <v>6.8356216630610506E-2</v>
      </c>
      <c r="AP499" s="14">
        <v>3.5395277523075697E-2</v>
      </c>
      <c r="AQ499" s="14">
        <v>7.2084200079231497E-2</v>
      </c>
      <c r="AR499" s="14">
        <v>3.5419548413711699E-2</v>
      </c>
      <c r="AS499" s="14">
        <v>0.12932203574763501</v>
      </c>
      <c r="AT499" s="14">
        <v>0.122460613400048</v>
      </c>
      <c r="AU499" s="14">
        <v>1.1268056903131001E-2</v>
      </c>
      <c r="AV499" s="14"/>
      <c r="AW499" s="14">
        <v>5.4277967761382301E-2</v>
      </c>
      <c r="AX499" s="14">
        <v>0.25206291099267802</v>
      </c>
      <c r="AY499" s="14">
        <v>7.0772991931613002E-2</v>
      </c>
      <c r="AZ499" s="14">
        <v>5.5216105862260299E-2</v>
      </c>
      <c r="BA499" s="14">
        <v>0.110933875210337</v>
      </c>
      <c r="BB499" s="14">
        <v>3.3019415684410601E-2</v>
      </c>
      <c r="BC499" s="14">
        <v>0.100994960109328</v>
      </c>
      <c r="BD499" s="14">
        <v>0</v>
      </c>
      <c r="BE499" s="14">
        <v>0</v>
      </c>
      <c r="BF499" s="14">
        <v>0</v>
      </c>
      <c r="BG499" s="14"/>
      <c r="BH499" s="14">
        <v>7.3745981238024602E-2</v>
      </c>
      <c r="BI499" s="14">
        <v>0.105364569956723</v>
      </c>
    </row>
    <row r="500" spans="2:61" x14ac:dyDescent="0.35">
      <c r="B500" t="s">
        <v>257</v>
      </c>
      <c r="C500" s="14">
        <v>0.28484920213307702</v>
      </c>
      <c r="D500" s="14">
        <v>0.29453085563718101</v>
      </c>
      <c r="E500" s="14">
        <v>0.27405711237522601</v>
      </c>
      <c r="F500" s="14"/>
      <c r="G500" s="14">
        <v>0.29586102150076898</v>
      </c>
      <c r="H500" s="14">
        <v>0.28566475057082502</v>
      </c>
      <c r="I500" s="14">
        <v>0.24192677457055001</v>
      </c>
      <c r="J500" s="14">
        <v>0.27425133741983299</v>
      </c>
      <c r="K500" s="14">
        <v>0.24222486461967299</v>
      </c>
      <c r="L500" s="14">
        <v>0.356412717645336</v>
      </c>
      <c r="M500" s="14"/>
      <c r="N500" s="14">
        <v>0.30183524226675401</v>
      </c>
      <c r="O500" s="14">
        <v>0.274471011766527</v>
      </c>
      <c r="P500" s="14"/>
      <c r="Q500" s="14">
        <v>0.372103416507157</v>
      </c>
      <c r="R500" s="14">
        <v>0.23441401207658</v>
      </c>
      <c r="S500" s="14">
        <v>0.27002694203044603</v>
      </c>
      <c r="T500" s="14"/>
      <c r="U500" s="14">
        <v>0.281980885899901</v>
      </c>
      <c r="V500" s="14">
        <v>0.29752075092532199</v>
      </c>
      <c r="W500" s="14"/>
      <c r="X500" s="14">
        <v>0.395930618926844</v>
      </c>
      <c r="Y500" s="14">
        <v>0.34722750154661902</v>
      </c>
      <c r="Z500" s="14">
        <v>0.14822957048211099</v>
      </c>
      <c r="AA500" s="14"/>
      <c r="AB500" s="14">
        <v>0.36714684737469599</v>
      </c>
      <c r="AC500" s="14">
        <v>0.297676980403626</v>
      </c>
      <c r="AD500" s="14">
        <v>0.13009020588720499</v>
      </c>
      <c r="AE500" s="14"/>
      <c r="AF500" s="14">
        <v>0.37146359845787402</v>
      </c>
      <c r="AG500" s="14">
        <v>0.33018550930421797</v>
      </c>
      <c r="AH500" s="14">
        <v>0.19703305199542001</v>
      </c>
      <c r="AI500" s="14"/>
      <c r="AJ500" s="14">
        <v>0.28387394781937297</v>
      </c>
      <c r="AK500" s="14">
        <v>0.29000939888511901</v>
      </c>
      <c r="AL500" s="14"/>
      <c r="AM500" s="14">
        <v>0.45769793007481602</v>
      </c>
      <c r="AN500" s="14">
        <v>0.31547894125564802</v>
      </c>
      <c r="AO500" s="14">
        <v>0.42054630565456802</v>
      </c>
      <c r="AP500" s="14">
        <v>0.177468429167879</v>
      </c>
      <c r="AQ500" s="14">
        <v>0.45699905078623199</v>
      </c>
      <c r="AR500" s="14">
        <v>0.2229606952955</v>
      </c>
      <c r="AS500" s="14">
        <v>0.35556331637142102</v>
      </c>
      <c r="AT500" s="14">
        <v>0.111073047936545</v>
      </c>
      <c r="AU500" s="14">
        <v>0.16818954059331701</v>
      </c>
      <c r="AV500" s="14"/>
      <c r="AW500" s="14">
        <v>0.49128544331750101</v>
      </c>
      <c r="AX500" s="14">
        <v>0.340848439328782</v>
      </c>
      <c r="AY500" s="14">
        <v>0.449236306416535</v>
      </c>
      <c r="AZ500" s="14">
        <v>0.15690598802463701</v>
      </c>
      <c r="BA500" s="14">
        <v>0.42692946885549998</v>
      </c>
      <c r="BB500" s="14">
        <v>0.23221904696183099</v>
      </c>
      <c r="BC500" s="14">
        <v>0.35263045474041299</v>
      </c>
      <c r="BD500" s="14">
        <v>0.177927613003039</v>
      </c>
      <c r="BE500" s="14">
        <v>0.19604379008199099</v>
      </c>
      <c r="BF500" s="14">
        <v>0.106755582755718</v>
      </c>
      <c r="BG500" s="14"/>
      <c r="BH500" s="14">
        <v>0.25897519763014099</v>
      </c>
      <c r="BI500" s="14">
        <v>0.33391923812804902</v>
      </c>
    </row>
    <row r="501" spans="2:61" x14ac:dyDescent="0.35">
      <c r="B501" t="s">
        <v>258</v>
      </c>
      <c r="C501" s="14">
        <v>0.34794416238972498</v>
      </c>
      <c r="D501" s="14">
        <v>0.34369136695215302</v>
      </c>
      <c r="E501" s="14">
        <v>0.35196023504600399</v>
      </c>
      <c r="F501" s="14"/>
      <c r="G501" s="14">
        <v>0.47170988498923599</v>
      </c>
      <c r="H501" s="14">
        <v>0.247426376451438</v>
      </c>
      <c r="I501" s="14">
        <v>0.38968448377520398</v>
      </c>
      <c r="J501" s="14">
        <v>0.37619362391498801</v>
      </c>
      <c r="K501" s="14">
        <v>0.42200788477679602</v>
      </c>
      <c r="L501" s="14">
        <v>0.25127648994150298</v>
      </c>
      <c r="M501" s="14"/>
      <c r="N501" s="14">
        <v>0.30532516173687602</v>
      </c>
      <c r="O501" s="14">
        <v>0.37398366886248102</v>
      </c>
      <c r="P501" s="14"/>
      <c r="Q501" s="14">
        <v>0.33091991548674299</v>
      </c>
      <c r="R501" s="14">
        <v>0.40917672121009202</v>
      </c>
      <c r="S501" s="14">
        <v>0.18305293386758401</v>
      </c>
      <c r="T501" s="14"/>
      <c r="U501" s="14">
        <v>0.342806947952979</v>
      </c>
      <c r="V501" s="14">
        <v>0.37063917162145499</v>
      </c>
      <c r="W501" s="14"/>
      <c r="X501" s="14">
        <v>0.19917730397380701</v>
      </c>
      <c r="Y501" s="14">
        <v>0.39087003997485498</v>
      </c>
      <c r="Z501" s="14">
        <v>0.34335458543649999</v>
      </c>
      <c r="AA501" s="14"/>
      <c r="AB501" s="14">
        <v>0.33001098592577199</v>
      </c>
      <c r="AC501" s="14">
        <v>0.347351595981304</v>
      </c>
      <c r="AD501" s="14">
        <v>0.32612793288014402</v>
      </c>
      <c r="AE501" s="14"/>
      <c r="AF501" s="14">
        <v>0.33218666724049101</v>
      </c>
      <c r="AG501" s="14">
        <v>0.31964520327786899</v>
      </c>
      <c r="AH501" s="14">
        <v>0.36642069106750702</v>
      </c>
      <c r="AI501" s="14"/>
      <c r="AJ501" s="14">
        <v>0.31255987951389802</v>
      </c>
      <c r="AK501" s="14">
        <v>0.36596678605923699</v>
      </c>
      <c r="AL501" s="14"/>
      <c r="AM501" s="14">
        <v>0.30378535347226199</v>
      </c>
      <c r="AN501" s="14">
        <v>0.34030377426354802</v>
      </c>
      <c r="AO501" s="14">
        <v>0.32666408130469099</v>
      </c>
      <c r="AP501" s="14">
        <v>0.32273867104864501</v>
      </c>
      <c r="AQ501" s="14">
        <v>0.34646961944285498</v>
      </c>
      <c r="AR501" s="14">
        <v>0.36404143375591602</v>
      </c>
      <c r="AS501" s="14">
        <v>0.329621287135755</v>
      </c>
      <c r="AT501" s="14">
        <v>0.26586228218460201</v>
      </c>
      <c r="AU501" s="14">
        <v>0.43679763530011401</v>
      </c>
      <c r="AV501" s="14"/>
      <c r="AW501" s="14">
        <v>0.28423196016347901</v>
      </c>
      <c r="AX501" s="14">
        <v>0.343992161133789</v>
      </c>
      <c r="AY501" s="14">
        <v>0.33911343740583</v>
      </c>
      <c r="AZ501" s="14">
        <v>0.31267557934317702</v>
      </c>
      <c r="BA501" s="14">
        <v>0.32661353424408002</v>
      </c>
      <c r="BB501" s="14">
        <v>0.38744026854805302</v>
      </c>
      <c r="BC501" s="14">
        <v>0.31012281528110802</v>
      </c>
      <c r="BD501" s="14">
        <v>0.25359444228261602</v>
      </c>
      <c r="BE501" s="14">
        <v>0.43458164049221998</v>
      </c>
      <c r="BF501" s="14">
        <v>0.46118134346335399</v>
      </c>
      <c r="BG501" s="14"/>
      <c r="BH501" s="14">
        <v>0.36844483710528197</v>
      </c>
      <c r="BI501" s="14">
        <v>0.30956926670123702</v>
      </c>
    </row>
    <row r="502" spans="2:61" x14ac:dyDescent="0.35">
      <c r="B502" t="s">
        <v>259</v>
      </c>
      <c r="C502" s="14">
        <v>0.13918902522587201</v>
      </c>
      <c r="D502" s="14">
        <v>0.150809473321423</v>
      </c>
      <c r="E502" s="14">
        <v>0.12674092740155199</v>
      </c>
      <c r="F502" s="14"/>
      <c r="G502" s="14">
        <v>6.3022061226509496E-2</v>
      </c>
      <c r="H502" s="14">
        <v>0.22972534698970201</v>
      </c>
      <c r="I502" s="14">
        <v>0.14367884668439199</v>
      </c>
      <c r="J502" s="14">
        <v>0.11816660001121999</v>
      </c>
      <c r="K502" s="14">
        <v>0.171464392898076</v>
      </c>
      <c r="L502" s="14">
        <v>0.10129136868692901</v>
      </c>
      <c r="M502" s="14"/>
      <c r="N502" s="14">
        <v>0.180678879042726</v>
      </c>
      <c r="O502" s="14">
        <v>0.113839408846598</v>
      </c>
      <c r="P502" s="14"/>
      <c r="Q502" s="14">
        <v>0.13526792811407701</v>
      </c>
      <c r="R502" s="14">
        <v>0.13973241913658399</v>
      </c>
      <c r="S502" s="14">
        <v>0.15284607897268901</v>
      </c>
      <c r="T502" s="14"/>
      <c r="U502" s="14">
        <v>0.14620587924895401</v>
      </c>
      <c r="V502" s="14">
        <v>0.108190208884373</v>
      </c>
      <c r="W502" s="14"/>
      <c r="X502" s="14">
        <v>7.16653013027546E-2</v>
      </c>
      <c r="Y502" s="14">
        <v>0.115337947651173</v>
      </c>
      <c r="Z502" s="14">
        <v>0.209534426325025</v>
      </c>
      <c r="AA502" s="14"/>
      <c r="AB502" s="14">
        <v>9.0541980861394894E-2</v>
      </c>
      <c r="AC502" s="14">
        <v>0.155841825880909</v>
      </c>
      <c r="AD502" s="14">
        <v>0.18093014065735299</v>
      </c>
      <c r="AE502" s="14"/>
      <c r="AF502" s="14">
        <v>9.1074380110236997E-2</v>
      </c>
      <c r="AG502" s="14">
        <v>0.13176496271721999</v>
      </c>
      <c r="AH502" s="14">
        <v>0.18450106255311399</v>
      </c>
      <c r="AI502" s="14"/>
      <c r="AJ502" s="14">
        <v>0.17688621237454499</v>
      </c>
      <c r="AK502" s="14">
        <v>0.116722739512069</v>
      </c>
      <c r="AL502" s="14"/>
      <c r="AM502" s="14">
        <v>9.9499892866473094E-2</v>
      </c>
      <c r="AN502" s="14">
        <v>6.7542347884347501E-2</v>
      </c>
      <c r="AO502" s="14">
        <v>0.102838233618451</v>
      </c>
      <c r="AP502" s="14">
        <v>0.191844739037488</v>
      </c>
      <c r="AQ502" s="14">
        <v>7.9256018508963202E-2</v>
      </c>
      <c r="AR502" s="14">
        <v>0.206870848417953</v>
      </c>
      <c r="AS502" s="14">
        <v>0.128093333750496</v>
      </c>
      <c r="AT502" s="14">
        <v>0.102720675579244</v>
      </c>
      <c r="AU502" s="14">
        <v>0.16806756603856901</v>
      </c>
      <c r="AV502" s="14"/>
      <c r="AW502" s="14">
        <v>0.110043468201855</v>
      </c>
      <c r="AX502" s="14">
        <v>5.1914027051614402E-2</v>
      </c>
      <c r="AY502" s="14">
        <v>9.6355521685253798E-2</v>
      </c>
      <c r="AZ502" s="14">
        <v>0.17819883174640799</v>
      </c>
      <c r="BA502" s="14">
        <v>0.107051004803471</v>
      </c>
      <c r="BB502" s="14">
        <v>0.211774534472465</v>
      </c>
      <c r="BC502" s="14">
        <v>0.15733926374061299</v>
      </c>
      <c r="BD502" s="14">
        <v>0.10685693360071501</v>
      </c>
      <c r="BE502" s="14">
        <v>0.20709313324609799</v>
      </c>
      <c r="BF502" s="14">
        <v>0.11262705261281</v>
      </c>
      <c r="BG502" s="14"/>
      <c r="BH502" s="14">
        <v>0.138227310853518</v>
      </c>
      <c r="BI502" s="14">
        <v>0.13819987348596999</v>
      </c>
    </row>
    <row r="503" spans="2:61" x14ac:dyDescent="0.35">
      <c r="B503" t="s">
        <v>260</v>
      </c>
      <c r="C503" s="14">
        <v>8.6314653558332205E-2</v>
      </c>
      <c r="D503" s="14">
        <v>8.3325301342123098E-2</v>
      </c>
      <c r="E503" s="14">
        <v>9.0025051604896295E-2</v>
      </c>
      <c r="F503" s="14"/>
      <c r="G503" s="14">
        <v>0</v>
      </c>
      <c r="H503" s="14">
        <v>0.111184721250355</v>
      </c>
      <c r="I503" s="14">
        <v>8.5790029997696304E-2</v>
      </c>
      <c r="J503" s="14">
        <v>0.109941016637795</v>
      </c>
      <c r="K503" s="14">
        <v>9.2471010239057405E-2</v>
      </c>
      <c r="L503" s="14">
        <v>7.7709780279324903E-2</v>
      </c>
      <c r="M503" s="14"/>
      <c r="N503" s="14">
        <v>6.2839793082741902E-2</v>
      </c>
      <c r="O503" s="14">
        <v>0.10065740613200901</v>
      </c>
      <c r="P503" s="14"/>
      <c r="Q503" s="14">
        <v>7.2730250831003304E-2</v>
      </c>
      <c r="R503" s="14">
        <v>6.3718775188519497E-2</v>
      </c>
      <c r="S503" s="14">
        <v>0.19192424295750701</v>
      </c>
      <c r="T503" s="14"/>
      <c r="U503" s="14">
        <v>7.8978603460980096E-2</v>
      </c>
      <c r="V503" s="14">
        <v>0.118723603337217</v>
      </c>
      <c r="W503" s="14"/>
      <c r="X503" s="14">
        <v>9.1007078391318209E-3</v>
      </c>
      <c r="Y503" s="14">
        <v>4.7847630866087801E-2</v>
      </c>
      <c r="Z503" s="14">
        <v>0.18707538372643301</v>
      </c>
      <c r="AA503" s="14"/>
      <c r="AB503" s="14">
        <v>3.8762094013887E-2</v>
      </c>
      <c r="AC503" s="14">
        <v>7.2132813575429597E-2</v>
      </c>
      <c r="AD503" s="14">
        <v>0.211799301327981</v>
      </c>
      <c r="AE503" s="14"/>
      <c r="AF503" s="14">
        <v>1.3451296487948799E-2</v>
      </c>
      <c r="AG503" s="14">
        <v>6.4672683131770395E-2</v>
      </c>
      <c r="AH503" s="14">
        <v>0.160565665531192</v>
      </c>
      <c r="AI503" s="14"/>
      <c r="AJ503" s="14">
        <v>0.100465485633773</v>
      </c>
      <c r="AK503" s="14">
        <v>7.46158568427783E-2</v>
      </c>
      <c r="AL503" s="14"/>
      <c r="AM503" s="14">
        <v>4.47589863312031E-2</v>
      </c>
      <c r="AN503" s="14">
        <v>2.0988053506798499E-2</v>
      </c>
      <c r="AO503" s="14">
        <v>6.0150068259659101E-2</v>
      </c>
      <c r="AP503" s="14">
        <v>0.213449443990638</v>
      </c>
      <c r="AQ503" s="14">
        <v>4.5191111182718298E-2</v>
      </c>
      <c r="AR503" s="14">
        <v>9.9321045553285206E-2</v>
      </c>
      <c r="AS503" s="14">
        <v>5.7400026994692897E-2</v>
      </c>
      <c r="AT503" s="14">
        <v>0.19543633038914099</v>
      </c>
      <c r="AU503" s="14">
        <v>0.114055674647178</v>
      </c>
      <c r="AV503" s="14"/>
      <c r="AW503" s="14">
        <v>3.9716528544801198E-2</v>
      </c>
      <c r="AX503" s="14">
        <v>6.8952938461529899E-3</v>
      </c>
      <c r="AY503" s="14">
        <v>2.2318443766614699E-2</v>
      </c>
      <c r="AZ503" s="14">
        <v>0.22625443912799101</v>
      </c>
      <c r="BA503" s="14">
        <v>2.8472116886612199E-2</v>
      </c>
      <c r="BB503" s="14">
        <v>7.8378330025298398E-2</v>
      </c>
      <c r="BC503" s="14">
        <v>6.7927438159924497E-2</v>
      </c>
      <c r="BD503" s="14">
        <v>0.275689235953541</v>
      </c>
      <c r="BE503" s="14">
        <v>0.124732897967243</v>
      </c>
      <c r="BF503" s="14">
        <v>0.17068321674192699</v>
      </c>
      <c r="BG503" s="14"/>
      <c r="BH503" s="14">
        <v>0.101246664451975</v>
      </c>
      <c r="BI503" s="14">
        <v>6.9306963656117299E-2</v>
      </c>
    </row>
    <row r="504" spans="2:61" x14ac:dyDescent="0.35">
      <c r="B504" t="s">
        <v>77</v>
      </c>
      <c r="C504" s="14">
        <v>5.6329588888167997E-2</v>
      </c>
      <c r="D504" s="14">
        <v>4.2477284072583603E-2</v>
      </c>
      <c r="E504" s="14">
        <v>7.1003580595562693E-2</v>
      </c>
      <c r="F504" s="14"/>
      <c r="G504" s="14">
        <v>9.3958445746084904E-2</v>
      </c>
      <c r="H504" s="14">
        <v>4.49531781341505E-2</v>
      </c>
      <c r="I504" s="14">
        <v>7.68001353051328E-2</v>
      </c>
      <c r="J504" s="14">
        <v>6.8739491268652406E-2</v>
      </c>
      <c r="K504" s="14">
        <v>2.8132939429972002E-2</v>
      </c>
      <c r="L504" s="14">
        <v>4.4201887347061597E-2</v>
      </c>
      <c r="M504" s="14"/>
      <c r="N504" s="14">
        <v>5.1160256163760798E-2</v>
      </c>
      <c r="O504" s="14">
        <v>5.9487965923647197E-2</v>
      </c>
      <c r="P504" s="14"/>
      <c r="Q504" s="14">
        <v>3.1548065376828902E-2</v>
      </c>
      <c r="R504" s="14">
        <v>7.5782211093359197E-2</v>
      </c>
      <c r="S504" s="14">
        <v>2.7580824332344999E-2</v>
      </c>
      <c r="T504" s="14"/>
      <c r="U504" s="14">
        <v>5.0196349321450902E-2</v>
      </c>
      <c r="V504" s="14">
        <v>8.3424803678392501E-2</v>
      </c>
      <c r="W504" s="14"/>
      <c r="X504" s="14">
        <v>4.4583661809608401E-3</v>
      </c>
      <c r="Y504" s="14">
        <v>4.4140940183204698E-2</v>
      </c>
      <c r="Z504" s="14">
        <v>9.36879689999012E-2</v>
      </c>
      <c r="AA504" s="14"/>
      <c r="AB504" s="14">
        <v>3.2617663178289999E-2</v>
      </c>
      <c r="AC504" s="14">
        <v>5.3581970168826598E-2</v>
      </c>
      <c r="AD504" s="14">
        <v>0.112967248625197</v>
      </c>
      <c r="AE504" s="14"/>
      <c r="AF504" s="14">
        <v>1.3398129124562201E-2</v>
      </c>
      <c r="AG504" s="14">
        <v>5.3879957011938602E-2</v>
      </c>
      <c r="AH504" s="14">
        <v>6.6849078562393596E-2</v>
      </c>
      <c r="AI504" s="14"/>
      <c r="AJ504" s="14">
        <v>2.3964216868076101E-2</v>
      </c>
      <c r="AK504" s="14">
        <v>7.5980923859351193E-2</v>
      </c>
      <c r="AL504" s="14"/>
      <c r="AM504" s="14">
        <v>3.7959749300693797E-2</v>
      </c>
      <c r="AN504" s="14">
        <v>1.6767957068056699E-2</v>
      </c>
      <c r="AO504" s="14">
        <v>2.1445094532019499E-2</v>
      </c>
      <c r="AP504" s="14">
        <v>5.9103439232274499E-2</v>
      </c>
      <c r="AQ504" s="14">
        <v>0</v>
      </c>
      <c r="AR504" s="14">
        <v>7.1386428563633503E-2</v>
      </c>
      <c r="AS504" s="14">
        <v>0</v>
      </c>
      <c r="AT504" s="14">
        <v>0.20244705051042</v>
      </c>
      <c r="AU504" s="14">
        <v>0.10162152651769001</v>
      </c>
      <c r="AV504" s="14"/>
      <c r="AW504" s="14">
        <v>2.0444632010981199E-2</v>
      </c>
      <c r="AX504" s="14">
        <v>4.2871676469835203E-3</v>
      </c>
      <c r="AY504" s="14">
        <v>2.2203298794153E-2</v>
      </c>
      <c r="AZ504" s="14">
        <v>7.0749055895528004E-2</v>
      </c>
      <c r="BA504" s="14">
        <v>0</v>
      </c>
      <c r="BB504" s="14">
        <v>5.7168404307942497E-2</v>
      </c>
      <c r="BC504" s="14">
        <v>1.09850679686139E-2</v>
      </c>
      <c r="BD504" s="14">
        <v>0.18593177516008899</v>
      </c>
      <c r="BE504" s="14">
        <v>3.7548538212446803E-2</v>
      </c>
      <c r="BF504" s="14">
        <v>0.14875280442619199</v>
      </c>
      <c r="BG504" s="14"/>
      <c r="BH504" s="14">
        <v>5.9360008721058698E-2</v>
      </c>
      <c r="BI504" s="14">
        <v>4.3640088071903303E-2</v>
      </c>
    </row>
    <row r="505" spans="2:61" x14ac:dyDescent="0.35">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row>
    <row r="506" spans="2:61" x14ac:dyDescent="0.35">
      <c r="B506" s="6" t="s">
        <v>265</v>
      </c>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row>
    <row r="507" spans="2:61" x14ac:dyDescent="0.35">
      <c r="B507" s="21" t="s">
        <v>182</v>
      </c>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row>
    <row r="508" spans="2:61" x14ac:dyDescent="0.35">
      <c r="B508" t="s">
        <v>256</v>
      </c>
      <c r="C508" s="14">
        <v>0.16740062318964199</v>
      </c>
      <c r="D508" s="14">
        <v>0.19577098970089099</v>
      </c>
      <c r="E508" s="14">
        <v>0.14209563341904199</v>
      </c>
      <c r="F508" s="14"/>
      <c r="G508" s="14">
        <v>0.212015102842144</v>
      </c>
      <c r="H508" s="14">
        <v>0.20596884879497501</v>
      </c>
      <c r="I508" s="14">
        <v>0.109343186536389</v>
      </c>
      <c r="J508" s="14">
        <v>0.13709943758172399</v>
      </c>
      <c r="K508" s="14">
        <v>0.15740989309068701</v>
      </c>
      <c r="L508" s="14">
        <v>0.205337561694105</v>
      </c>
      <c r="M508" s="14"/>
      <c r="N508" s="14">
        <v>0.21280372868702399</v>
      </c>
      <c r="O508" s="14">
        <v>0.14260665404977099</v>
      </c>
      <c r="P508" s="14"/>
      <c r="Q508" s="14">
        <v>0.19873156502712699</v>
      </c>
      <c r="R508" s="14">
        <v>0.16516382349016401</v>
      </c>
      <c r="S508" s="14">
        <v>0.14693871811700099</v>
      </c>
      <c r="T508" s="14"/>
      <c r="U508" s="14">
        <v>0.19033528198416599</v>
      </c>
      <c r="V508" s="14">
        <v>5.2921763175126098E-2</v>
      </c>
      <c r="W508" s="14"/>
      <c r="X508" s="14">
        <v>0.30249496579316598</v>
      </c>
      <c r="Y508" s="14">
        <v>0.17568267747942201</v>
      </c>
      <c r="Z508" s="14">
        <v>8.9092203916839904E-2</v>
      </c>
      <c r="AA508" s="14"/>
      <c r="AB508" s="14">
        <v>0.35426509520837102</v>
      </c>
      <c r="AC508" s="14">
        <v>8.71961458591127E-2</v>
      </c>
      <c r="AD508" s="14">
        <v>4.8314031786260501E-2</v>
      </c>
      <c r="AE508" s="14"/>
      <c r="AF508" s="14">
        <v>0.25500763586632103</v>
      </c>
      <c r="AG508" s="14">
        <v>0.175037794035966</v>
      </c>
      <c r="AH508" s="14">
        <v>0.130189203701263</v>
      </c>
      <c r="AI508" s="14"/>
      <c r="AJ508" s="14">
        <v>0.21733146483433199</v>
      </c>
      <c r="AK508" s="14">
        <v>0.14558426690915799</v>
      </c>
      <c r="AL508" s="14"/>
      <c r="AM508" s="14">
        <v>0.15315496551608701</v>
      </c>
      <c r="AN508" s="14">
        <v>0.16262013849340601</v>
      </c>
      <c r="AO508" s="14">
        <v>0.22487988423077901</v>
      </c>
      <c r="AP508" s="14">
        <v>0.152005177317069</v>
      </c>
      <c r="AQ508" s="14">
        <v>0.30590694612211899</v>
      </c>
      <c r="AR508" s="14">
        <v>0.151725750732214</v>
      </c>
      <c r="AS508" s="14">
        <v>0.29003182302340602</v>
      </c>
      <c r="AT508" s="14">
        <v>0.228002152692484</v>
      </c>
      <c r="AU508" s="14">
        <v>0.13141115719497801</v>
      </c>
      <c r="AV508" s="14"/>
      <c r="AW508" s="14">
        <v>0.14366737814847</v>
      </c>
      <c r="AX508" s="14">
        <v>0.17978777231882501</v>
      </c>
      <c r="AY508" s="14">
        <v>0.21882131501194299</v>
      </c>
      <c r="AZ508" s="14">
        <v>0.17012532948846501</v>
      </c>
      <c r="BA508" s="14">
        <v>0.31841459352701201</v>
      </c>
      <c r="BB508" s="14">
        <v>0.181843525072207</v>
      </c>
      <c r="BC508" s="14">
        <v>0.21922616981350099</v>
      </c>
      <c r="BD508" s="14">
        <v>8.8670128455086206E-2</v>
      </c>
      <c r="BE508" s="14">
        <v>6.6359260806558004E-2</v>
      </c>
      <c r="BF508" s="14">
        <v>3.6323738689687898E-2</v>
      </c>
      <c r="BG508" s="14"/>
      <c r="BH508" s="14">
        <v>0.14440222730591501</v>
      </c>
      <c r="BI508" s="14">
        <v>0.203668711622465</v>
      </c>
    </row>
    <row r="509" spans="2:61" x14ac:dyDescent="0.35">
      <c r="B509" t="s">
        <v>257</v>
      </c>
      <c r="C509" s="14">
        <v>0.39972840191398001</v>
      </c>
      <c r="D509" s="14">
        <v>0.37457355303676199</v>
      </c>
      <c r="E509" s="14">
        <v>0.42322344202629603</v>
      </c>
      <c r="F509" s="14"/>
      <c r="G509" s="14">
        <v>0.38712881809572303</v>
      </c>
      <c r="H509" s="14">
        <v>0.329417103175624</v>
      </c>
      <c r="I509" s="14">
        <v>0.37354052511762698</v>
      </c>
      <c r="J509" s="14">
        <v>0.394471345680102</v>
      </c>
      <c r="K509" s="14">
        <v>0.40448339430656699</v>
      </c>
      <c r="L509" s="14">
        <v>0.49064540688741798</v>
      </c>
      <c r="M509" s="14"/>
      <c r="N509" s="14">
        <v>0.38272262742430502</v>
      </c>
      <c r="O509" s="14">
        <v>0.40901500562263898</v>
      </c>
      <c r="P509" s="14"/>
      <c r="Q509" s="14">
        <v>0.40836353761066901</v>
      </c>
      <c r="R509" s="14">
        <v>0.39221404911160201</v>
      </c>
      <c r="S509" s="14">
        <v>0.40304983703665198</v>
      </c>
      <c r="T509" s="14"/>
      <c r="U509" s="14">
        <v>0.40186043673897898</v>
      </c>
      <c r="V509" s="14">
        <v>0.38908630261510602</v>
      </c>
      <c r="W509" s="14"/>
      <c r="X509" s="14">
        <v>0.43926973465199698</v>
      </c>
      <c r="Y509" s="14">
        <v>0.47208263813383999</v>
      </c>
      <c r="Z509" s="14">
        <v>0.31196213178279902</v>
      </c>
      <c r="AA509" s="14"/>
      <c r="AB509" s="14">
        <v>0.39118092157706302</v>
      </c>
      <c r="AC509" s="14">
        <v>0.50094815528776604</v>
      </c>
      <c r="AD509" s="14">
        <v>0.19336871455427199</v>
      </c>
      <c r="AE509" s="14"/>
      <c r="AF509" s="14">
        <v>0.43873733460643899</v>
      </c>
      <c r="AG509" s="14">
        <v>0.43872628086552301</v>
      </c>
      <c r="AH509" s="14">
        <v>0.346662447506633</v>
      </c>
      <c r="AI509" s="14"/>
      <c r="AJ509" s="14">
        <v>0.39795298507494498</v>
      </c>
      <c r="AK509" s="14">
        <v>0.40169913006843899</v>
      </c>
      <c r="AL509" s="14"/>
      <c r="AM509" s="14">
        <v>0.53501176864483002</v>
      </c>
      <c r="AN509" s="14">
        <v>0.47284180078814197</v>
      </c>
      <c r="AO509" s="14">
        <v>0.41032492254381597</v>
      </c>
      <c r="AP509" s="14">
        <v>0.27292651299044901</v>
      </c>
      <c r="AQ509" s="14">
        <v>0.37556281226100002</v>
      </c>
      <c r="AR509" s="14">
        <v>0.39753433124002502</v>
      </c>
      <c r="AS509" s="14">
        <v>0.25600802525499899</v>
      </c>
      <c r="AT509" s="14">
        <v>0.26073957984459101</v>
      </c>
      <c r="AU509" s="14">
        <v>0.33515036886357202</v>
      </c>
      <c r="AV509" s="14"/>
      <c r="AW509" s="14">
        <v>0.51835327033343603</v>
      </c>
      <c r="AX509" s="14">
        <v>0.51638240945962399</v>
      </c>
      <c r="AY509" s="14">
        <v>0.41228619702493302</v>
      </c>
      <c r="AZ509" s="14">
        <v>0.28167589768631401</v>
      </c>
      <c r="BA509" s="14">
        <v>0.41057081318614802</v>
      </c>
      <c r="BB509" s="14">
        <v>0.40464263124205202</v>
      </c>
      <c r="BC509" s="14">
        <v>0.40865140559845098</v>
      </c>
      <c r="BD509" s="14">
        <v>0.41780783204118499</v>
      </c>
      <c r="BE509" s="14">
        <v>0.181450660300818</v>
      </c>
      <c r="BF509" s="14">
        <v>0.19803252181306899</v>
      </c>
      <c r="BG509" s="14"/>
      <c r="BH509" s="14">
        <v>0.39754325813039898</v>
      </c>
      <c r="BI509" s="14">
        <v>0.41511538793716701</v>
      </c>
    </row>
    <row r="510" spans="2:61" x14ac:dyDescent="0.35">
      <c r="B510" t="s">
        <v>258</v>
      </c>
      <c r="C510" s="14">
        <v>0.313324269710331</v>
      </c>
      <c r="D510" s="14">
        <v>0.31068580710014398</v>
      </c>
      <c r="E510" s="14">
        <v>0.31654471897085701</v>
      </c>
      <c r="F510" s="14"/>
      <c r="G510" s="14">
        <v>0.30291288469244598</v>
      </c>
      <c r="H510" s="14">
        <v>0.32913694830051998</v>
      </c>
      <c r="I510" s="14">
        <v>0.39703531230674899</v>
      </c>
      <c r="J510" s="14">
        <v>0.344306272181717</v>
      </c>
      <c r="K510" s="14">
        <v>0.28112782006229697</v>
      </c>
      <c r="L510" s="14">
        <v>0.21778539972180599</v>
      </c>
      <c r="M510" s="14"/>
      <c r="N510" s="14">
        <v>0.30056320650294999</v>
      </c>
      <c r="O510" s="14">
        <v>0.32029289892389901</v>
      </c>
      <c r="P510" s="14"/>
      <c r="Q510" s="14">
        <v>0.266759073521663</v>
      </c>
      <c r="R510" s="14">
        <v>0.33348873468864798</v>
      </c>
      <c r="S510" s="14">
        <v>0.32272982954506102</v>
      </c>
      <c r="T510" s="14"/>
      <c r="U510" s="14">
        <v>0.29037277269535</v>
      </c>
      <c r="V510" s="14">
        <v>0.42788717807716897</v>
      </c>
      <c r="W510" s="14"/>
      <c r="X510" s="14">
        <v>0.23773724163125601</v>
      </c>
      <c r="Y510" s="14">
        <v>0.26061741789682902</v>
      </c>
      <c r="Z510" s="14">
        <v>0.39160803394317201</v>
      </c>
      <c r="AA510" s="14"/>
      <c r="AB510" s="14">
        <v>0.179140513846586</v>
      </c>
      <c r="AC510" s="14">
        <v>0.33595913144657602</v>
      </c>
      <c r="AD510" s="14">
        <v>0.43888802922154602</v>
      </c>
      <c r="AE510" s="14"/>
      <c r="AF510" s="14">
        <v>0.27203683815983598</v>
      </c>
      <c r="AG510" s="14">
        <v>0.29090834862111598</v>
      </c>
      <c r="AH510" s="14">
        <v>0.32958345954965601</v>
      </c>
      <c r="AI510" s="14"/>
      <c r="AJ510" s="14">
        <v>0.28033441776930501</v>
      </c>
      <c r="AK510" s="14">
        <v>0.33071635760094498</v>
      </c>
      <c r="AL510" s="14"/>
      <c r="AM510" s="14">
        <v>0.26466799263847401</v>
      </c>
      <c r="AN510" s="14">
        <v>0.30176764894034902</v>
      </c>
      <c r="AO510" s="14">
        <v>0.19490396529705101</v>
      </c>
      <c r="AP510" s="14">
        <v>0.32640118703184401</v>
      </c>
      <c r="AQ510" s="14">
        <v>0.26903652870267702</v>
      </c>
      <c r="AR510" s="14">
        <v>0.31670020812326299</v>
      </c>
      <c r="AS510" s="14">
        <v>0.35184170278197102</v>
      </c>
      <c r="AT510" s="14">
        <v>0.20314417566069901</v>
      </c>
      <c r="AU510" s="14">
        <v>0.39362097269497698</v>
      </c>
      <c r="AV510" s="14"/>
      <c r="AW510" s="14">
        <v>0.27416544757852901</v>
      </c>
      <c r="AX510" s="14">
        <v>0.26137559907047803</v>
      </c>
      <c r="AY510" s="14">
        <v>0.26294598537031999</v>
      </c>
      <c r="AZ510" s="14">
        <v>0.31935788346251498</v>
      </c>
      <c r="BA510" s="14">
        <v>0.25173233909843601</v>
      </c>
      <c r="BB510" s="14">
        <v>0.292216211084182</v>
      </c>
      <c r="BC510" s="14">
        <v>0.25190951297124797</v>
      </c>
      <c r="BD510" s="14">
        <v>0.182298467018082</v>
      </c>
      <c r="BE510" s="14">
        <v>0.47795820127623501</v>
      </c>
      <c r="BF510" s="14">
        <v>0.59852856601223403</v>
      </c>
      <c r="BG510" s="14"/>
      <c r="BH510" s="14">
        <v>0.324412028187126</v>
      </c>
      <c r="BI510" s="14">
        <v>0.27859205539062898</v>
      </c>
    </row>
    <row r="511" spans="2:61" x14ac:dyDescent="0.35">
      <c r="B511" t="s">
        <v>259</v>
      </c>
      <c r="C511" s="14">
        <v>4.75811077684977E-2</v>
      </c>
      <c r="D511" s="14">
        <v>4.0784779845578302E-2</v>
      </c>
      <c r="E511" s="14">
        <v>5.1470444883186299E-2</v>
      </c>
      <c r="F511" s="14"/>
      <c r="G511" s="14">
        <v>3.8071482010991399E-2</v>
      </c>
      <c r="H511" s="14">
        <v>6.6790236620541898E-2</v>
      </c>
      <c r="I511" s="14">
        <v>5.0564795248866201E-2</v>
      </c>
      <c r="J511" s="14">
        <v>3.92360758290718E-2</v>
      </c>
      <c r="K511" s="14">
        <v>6.8539397195314294E-2</v>
      </c>
      <c r="L511" s="14">
        <v>2.61519367022937E-2</v>
      </c>
      <c r="M511" s="14"/>
      <c r="N511" s="14">
        <v>3.7527185923435603E-2</v>
      </c>
      <c r="O511" s="14">
        <v>5.30714068401223E-2</v>
      </c>
      <c r="P511" s="14"/>
      <c r="Q511" s="14">
        <v>6.6735644342441197E-2</v>
      </c>
      <c r="R511" s="14">
        <v>2.6928481328072702E-2</v>
      </c>
      <c r="S511" s="14">
        <v>7.1137952028754795E-2</v>
      </c>
      <c r="T511" s="14"/>
      <c r="U511" s="14">
        <v>4.9052182863759897E-2</v>
      </c>
      <c r="V511" s="14">
        <v>4.0238203676914899E-2</v>
      </c>
      <c r="W511" s="14"/>
      <c r="X511" s="14">
        <v>7.5669440101186402E-3</v>
      </c>
      <c r="Y511" s="14">
        <v>4.9092269041740903E-2</v>
      </c>
      <c r="Z511" s="14">
        <v>6.6078812777669194E-2</v>
      </c>
      <c r="AA511" s="14"/>
      <c r="AB511" s="14">
        <v>3.5744080545327399E-2</v>
      </c>
      <c r="AC511" s="14">
        <v>3.2913043291406298E-2</v>
      </c>
      <c r="AD511" s="14">
        <v>0.117237937400785</v>
      </c>
      <c r="AE511" s="14"/>
      <c r="AF511" s="14">
        <v>1.2594104939885499E-2</v>
      </c>
      <c r="AG511" s="14">
        <v>4.2292272354297999E-2</v>
      </c>
      <c r="AH511" s="14">
        <v>6.8735841195350103E-2</v>
      </c>
      <c r="AI511" s="14"/>
      <c r="AJ511" s="14">
        <v>5.1347152466279397E-2</v>
      </c>
      <c r="AK511" s="14">
        <v>4.6293683898271501E-2</v>
      </c>
      <c r="AL511" s="14"/>
      <c r="AM511" s="14">
        <v>4.93520875030875E-3</v>
      </c>
      <c r="AN511" s="14">
        <v>2.6218422601318399E-2</v>
      </c>
      <c r="AO511" s="14">
        <v>0.13678888458878899</v>
      </c>
      <c r="AP511" s="14">
        <v>0.10697643171144</v>
      </c>
      <c r="AQ511" s="14">
        <v>3.2314951852123103E-2</v>
      </c>
      <c r="AR511" s="14">
        <v>5.9058876240368902E-2</v>
      </c>
      <c r="AS511" s="14">
        <v>3.9191856632634497E-2</v>
      </c>
      <c r="AT511" s="14">
        <v>7.7291984216403403E-2</v>
      </c>
      <c r="AU511" s="14">
        <v>4.8879856621971599E-2</v>
      </c>
      <c r="AV511" s="14"/>
      <c r="AW511" s="14">
        <v>2.1705017375796599E-2</v>
      </c>
      <c r="AX511" s="14">
        <v>1.26195246654129E-2</v>
      </c>
      <c r="AY511" s="14">
        <v>8.2781974842935993E-2</v>
      </c>
      <c r="AZ511" s="14">
        <v>9.2349480585762006E-2</v>
      </c>
      <c r="BA511" s="14">
        <v>0</v>
      </c>
      <c r="BB511" s="14">
        <v>4.20077619606102E-2</v>
      </c>
      <c r="BC511" s="14">
        <v>6.7990665015900897E-2</v>
      </c>
      <c r="BD511" s="14">
        <v>0.132837275696056</v>
      </c>
      <c r="BE511" s="14">
        <v>0.23471230143699701</v>
      </c>
      <c r="BF511" s="14">
        <v>4.1493333646241297E-2</v>
      </c>
      <c r="BG511" s="14"/>
      <c r="BH511" s="14">
        <v>5.6646861008610799E-2</v>
      </c>
      <c r="BI511" s="14">
        <v>4.2779375760790703E-2</v>
      </c>
    </row>
    <row r="512" spans="2:61" x14ac:dyDescent="0.35">
      <c r="B512" t="s">
        <v>260</v>
      </c>
      <c r="C512" s="14">
        <v>1.8701740145217801E-2</v>
      </c>
      <c r="D512" s="14">
        <v>2.5953747040657199E-2</v>
      </c>
      <c r="E512" s="14">
        <v>1.20642870613571E-2</v>
      </c>
      <c r="F512" s="14"/>
      <c r="G512" s="14">
        <v>6.5127020857836697E-3</v>
      </c>
      <c r="H512" s="14">
        <v>1.6143967515493601E-2</v>
      </c>
      <c r="I512" s="14">
        <v>3.1585575915337102E-2</v>
      </c>
      <c r="J512" s="14">
        <v>2.7069581033799198E-2</v>
      </c>
      <c r="K512" s="14">
        <v>1.16796998058563E-2</v>
      </c>
      <c r="L512" s="14">
        <v>1.2757249640734601E-2</v>
      </c>
      <c r="M512" s="14"/>
      <c r="N512" s="14">
        <v>1.2906034677156E-2</v>
      </c>
      <c r="O512" s="14">
        <v>2.18666897878627E-2</v>
      </c>
      <c r="P512" s="14"/>
      <c r="Q512" s="14">
        <v>1.7476178481097799E-2</v>
      </c>
      <c r="R512" s="14">
        <v>1.2721114224092001E-2</v>
      </c>
      <c r="S512" s="14">
        <v>4.394940303679E-2</v>
      </c>
      <c r="T512" s="14"/>
      <c r="U512" s="14">
        <v>1.97816446464604E-2</v>
      </c>
      <c r="V512" s="14">
        <v>1.33113727831223E-2</v>
      </c>
      <c r="W512" s="14"/>
      <c r="X512" s="14">
        <v>0</v>
      </c>
      <c r="Y512" s="14">
        <v>5.4113320964908201E-3</v>
      </c>
      <c r="Z512" s="14">
        <v>4.82362990206925E-2</v>
      </c>
      <c r="AA512" s="14"/>
      <c r="AB512" s="14">
        <v>1.9115548465344001E-3</v>
      </c>
      <c r="AC512" s="14">
        <v>4.5803424660083398E-3</v>
      </c>
      <c r="AD512" s="14">
        <v>9.66205753200957E-2</v>
      </c>
      <c r="AE512" s="14"/>
      <c r="AF512" s="14">
        <v>0</v>
      </c>
      <c r="AG512" s="14">
        <v>8.0151823441155599E-3</v>
      </c>
      <c r="AH512" s="14">
        <v>4.8400505102977803E-2</v>
      </c>
      <c r="AI512" s="14"/>
      <c r="AJ512" s="14">
        <v>1.1735832374342701E-2</v>
      </c>
      <c r="AK512" s="14">
        <v>1.7837580459270801E-2</v>
      </c>
      <c r="AL512" s="14"/>
      <c r="AM512" s="14">
        <v>1.7305806637102999E-2</v>
      </c>
      <c r="AN512" s="14">
        <v>0</v>
      </c>
      <c r="AO512" s="14">
        <v>3.3102343339564202E-2</v>
      </c>
      <c r="AP512" s="14">
        <v>4.4559290819924997E-2</v>
      </c>
      <c r="AQ512" s="14">
        <v>0</v>
      </c>
      <c r="AR512" s="14">
        <v>3.2310664661701703E-2</v>
      </c>
      <c r="AS512" s="14">
        <v>0</v>
      </c>
      <c r="AT512" s="14">
        <v>7.1977508579993604E-2</v>
      </c>
      <c r="AU512" s="14">
        <v>0</v>
      </c>
      <c r="AV512" s="14"/>
      <c r="AW512" s="14">
        <v>1.8465604048797501E-2</v>
      </c>
      <c r="AX512" s="14">
        <v>0</v>
      </c>
      <c r="AY512" s="14">
        <v>0</v>
      </c>
      <c r="AZ512" s="14">
        <v>4.5464453007466203E-2</v>
      </c>
      <c r="BA512" s="14">
        <v>0</v>
      </c>
      <c r="BB512" s="14">
        <v>3.38672456357711E-2</v>
      </c>
      <c r="BC512" s="14">
        <v>0</v>
      </c>
      <c r="BD512" s="14">
        <v>0.109239460727097</v>
      </c>
      <c r="BE512" s="14">
        <v>0</v>
      </c>
      <c r="BF512" s="14">
        <v>0</v>
      </c>
      <c r="BG512" s="14"/>
      <c r="BH512" s="14">
        <v>1.6966045556036199E-2</v>
      </c>
      <c r="BI512" s="14">
        <v>1.9735464090635299E-2</v>
      </c>
    </row>
    <row r="513" spans="2:61" x14ac:dyDescent="0.35">
      <c r="B513" t="s">
        <v>77</v>
      </c>
      <c r="C513" s="14">
        <v>5.3263857272330697E-2</v>
      </c>
      <c r="D513" s="14">
        <v>5.2231123275967503E-2</v>
      </c>
      <c r="E513" s="14">
        <v>5.4601473639261197E-2</v>
      </c>
      <c r="F513" s="14"/>
      <c r="G513" s="14">
        <v>5.3359010272911997E-2</v>
      </c>
      <c r="H513" s="14">
        <v>5.2542895592845397E-2</v>
      </c>
      <c r="I513" s="14">
        <v>3.79306048750317E-2</v>
      </c>
      <c r="J513" s="14">
        <v>5.7817287693585899E-2</v>
      </c>
      <c r="K513" s="14">
        <v>7.6759795539278003E-2</v>
      </c>
      <c r="L513" s="14">
        <v>4.7322445353643702E-2</v>
      </c>
      <c r="M513" s="14"/>
      <c r="N513" s="14">
        <v>5.3477216785128998E-2</v>
      </c>
      <c r="O513" s="14">
        <v>5.3147344775705901E-2</v>
      </c>
      <c r="P513" s="14"/>
      <c r="Q513" s="14">
        <v>4.19340010170011E-2</v>
      </c>
      <c r="R513" s="14">
        <v>6.9483797157421104E-2</v>
      </c>
      <c r="S513" s="14">
        <v>1.21942602357408E-2</v>
      </c>
      <c r="T513" s="14"/>
      <c r="U513" s="14">
        <v>4.8597681071285301E-2</v>
      </c>
      <c r="V513" s="14">
        <v>7.6555179672561799E-2</v>
      </c>
      <c r="W513" s="14"/>
      <c r="X513" s="14">
        <v>1.2931113913462799E-2</v>
      </c>
      <c r="Y513" s="14">
        <v>3.7113665351677101E-2</v>
      </c>
      <c r="Z513" s="14">
        <v>9.3022518558827302E-2</v>
      </c>
      <c r="AA513" s="14"/>
      <c r="AB513" s="14">
        <v>3.7757833976118003E-2</v>
      </c>
      <c r="AC513" s="14">
        <v>3.8403181649130702E-2</v>
      </c>
      <c r="AD513" s="14">
        <v>0.10557071171704099</v>
      </c>
      <c r="AE513" s="14"/>
      <c r="AF513" s="14">
        <v>2.16240864275178E-2</v>
      </c>
      <c r="AG513" s="14">
        <v>4.5020121778980897E-2</v>
      </c>
      <c r="AH513" s="14">
        <v>7.6428542944119701E-2</v>
      </c>
      <c r="AI513" s="14"/>
      <c r="AJ513" s="14">
        <v>4.1298147480796701E-2</v>
      </c>
      <c r="AK513" s="14">
        <v>5.7868981063915602E-2</v>
      </c>
      <c r="AL513" s="14"/>
      <c r="AM513" s="14">
        <v>2.4924257813197501E-2</v>
      </c>
      <c r="AN513" s="14">
        <v>3.6551989176784802E-2</v>
      </c>
      <c r="AO513" s="14">
        <v>0</v>
      </c>
      <c r="AP513" s="14">
        <v>9.7131400129272003E-2</v>
      </c>
      <c r="AQ513" s="14">
        <v>1.7178761062081799E-2</v>
      </c>
      <c r="AR513" s="14">
        <v>4.2670169002427302E-2</v>
      </c>
      <c r="AS513" s="14">
        <v>6.2926592306988896E-2</v>
      </c>
      <c r="AT513" s="14">
        <v>0.15884459900583001</v>
      </c>
      <c r="AU513" s="14">
        <v>9.0937644624501199E-2</v>
      </c>
      <c r="AV513" s="14"/>
      <c r="AW513" s="14">
        <v>2.3643282514971602E-2</v>
      </c>
      <c r="AX513" s="14">
        <v>2.9834694485659601E-2</v>
      </c>
      <c r="AY513" s="14">
        <v>2.31645277498682E-2</v>
      </c>
      <c r="AZ513" s="14">
        <v>9.1026955769477197E-2</v>
      </c>
      <c r="BA513" s="14">
        <v>1.92822541884041E-2</v>
      </c>
      <c r="BB513" s="14">
        <v>4.5422625005177499E-2</v>
      </c>
      <c r="BC513" s="14">
        <v>5.2222246600900302E-2</v>
      </c>
      <c r="BD513" s="14">
        <v>6.9146836062493694E-2</v>
      </c>
      <c r="BE513" s="14">
        <v>3.9519576179391898E-2</v>
      </c>
      <c r="BF513" s="14">
        <v>0.12562183983876701</v>
      </c>
      <c r="BG513" s="14"/>
      <c r="BH513" s="14">
        <v>6.0029579811914098E-2</v>
      </c>
      <c r="BI513" s="14">
        <v>4.01090051983128E-2</v>
      </c>
    </row>
    <row r="514" spans="2:61" x14ac:dyDescent="0.35">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row>
    <row r="515" spans="2:61" x14ac:dyDescent="0.35">
      <c r="B515" s="6" t="s">
        <v>266</v>
      </c>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row>
    <row r="516" spans="2:61" x14ac:dyDescent="0.35">
      <c r="B516" s="21" t="s">
        <v>182</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row>
    <row r="517" spans="2:61" x14ac:dyDescent="0.35">
      <c r="B517" t="s">
        <v>256</v>
      </c>
      <c r="C517" s="14">
        <v>0.13977832562968101</v>
      </c>
      <c r="D517" s="14">
        <v>0.174192627956159</v>
      </c>
      <c r="E517" s="14">
        <v>0.109043322721901</v>
      </c>
      <c r="F517" s="14"/>
      <c r="G517" s="14">
        <v>0.158331822715614</v>
      </c>
      <c r="H517" s="14">
        <v>0.14477122937198</v>
      </c>
      <c r="I517" s="14">
        <v>7.9710420033409099E-2</v>
      </c>
      <c r="J517" s="14">
        <v>0.11411186552062</v>
      </c>
      <c r="K517" s="14">
        <v>0.161536026430805</v>
      </c>
      <c r="L517" s="14">
        <v>0.18953367280875</v>
      </c>
      <c r="M517" s="14"/>
      <c r="N517" s="14">
        <v>0.165535434744841</v>
      </c>
      <c r="O517" s="14">
        <v>0.12521545439371801</v>
      </c>
      <c r="P517" s="14"/>
      <c r="Q517" s="14">
        <v>0.17077901713150501</v>
      </c>
      <c r="R517" s="14">
        <v>0.13978335780113599</v>
      </c>
      <c r="S517" s="14">
        <v>0.105575174217433</v>
      </c>
      <c r="T517" s="14"/>
      <c r="U517" s="14">
        <v>0.16243637440209599</v>
      </c>
      <c r="V517" s="14">
        <v>2.98809872101648E-2</v>
      </c>
      <c r="W517" s="14"/>
      <c r="X517" s="14">
        <v>0.217494342065537</v>
      </c>
      <c r="Y517" s="14">
        <v>0.177443720762781</v>
      </c>
      <c r="Z517" s="14">
        <v>7.2459349005157297E-2</v>
      </c>
      <c r="AA517" s="14"/>
      <c r="AB517" s="14">
        <v>0.32182678588077301</v>
      </c>
      <c r="AC517" s="14">
        <v>7.4613179167661595E-2</v>
      </c>
      <c r="AD517" s="14">
        <v>2.5752777063931101E-2</v>
      </c>
      <c r="AE517" s="14"/>
      <c r="AF517" s="14">
        <v>0.23876881398939601</v>
      </c>
      <c r="AG517" s="14">
        <v>0.14865483057175699</v>
      </c>
      <c r="AH517" s="14">
        <v>9.9381873629210804E-2</v>
      </c>
      <c r="AI517" s="14"/>
      <c r="AJ517" s="14">
        <v>0.174628469189233</v>
      </c>
      <c r="AK517" s="14">
        <v>0.12703695055113501</v>
      </c>
      <c r="AL517" s="14"/>
      <c r="AM517" s="14">
        <v>0.136200169387488</v>
      </c>
      <c r="AN517" s="14">
        <v>0.166401913981296</v>
      </c>
      <c r="AO517" s="14">
        <v>0.110712413714675</v>
      </c>
      <c r="AP517" s="14">
        <v>0.13397608721301801</v>
      </c>
      <c r="AQ517" s="14">
        <v>0.32160898966934898</v>
      </c>
      <c r="AR517" s="14">
        <v>0.11603072337372899</v>
      </c>
      <c r="AS517" s="14">
        <v>0.265043282987866</v>
      </c>
      <c r="AT517" s="14">
        <v>8.13446809994334E-2</v>
      </c>
      <c r="AU517" s="14">
        <v>9.5930504156937699E-2</v>
      </c>
      <c r="AV517" s="14"/>
      <c r="AW517" s="14">
        <v>0.13647568598531101</v>
      </c>
      <c r="AX517" s="14">
        <v>0.19143728379948499</v>
      </c>
      <c r="AY517" s="14">
        <v>0.150222243959442</v>
      </c>
      <c r="AZ517" s="14">
        <v>0.157797535954429</v>
      </c>
      <c r="BA517" s="14">
        <v>0.33475387881881402</v>
      </c>
      <c r="BB517" s="14">
        <v>0.12637534198174999</v>
      </c>
      <c r="BC517" s="14">
        <v>0.18866744006125899</v>
      </c>
      <c r="BD517" s="14">
        <v>0</v>
      </c>
      <c r="BE517" s="14">
        <v>0</v>
      </c>
      <c r="BF517" s="14">
        <v>6.4276359551897796E-2</v>
      </c>
      <c r="BG517" s="14"/>
      <c r="BH517" s="14">
        <v>8.9831531198577202E-2</v>
      </c>
      <c r="BI517" s="14">
        <v>0.210622470318681</v>
      </c>
    </row>
    <row r="518" spans="2:61" x14ac:dyDescent="0.35">
      <c r="B518" t="s">
        <v>257</v>
      </c>
      <c r="C518" s="14">
        <v>0.37874993374673799</v>
      </c>
      <c r="D518" s="14">
        <v>0.37759193954693199</v>
      </c>
      <c r="E518" s="14">
        <v>0.37832649678067398</v>
      </c>
      <c r="F518" s="14"/>
      <c r="G518" s="14">
        <v>0.428763044800965</v>
      </c>
      <c r="H518" s="14">
        <v>0.29816600389929199</v>
      </c>
      <c r="I518" s="14">
        <v>0.35632516399656899</v>
      </c>
      <c r="J518" s="14">
        <v>0.41443888409874002</v>
      </c>
      <c r="K518" s="14">
        <v>0.36298814834376097</v>
      </c>
      <c r="L518" s="14">
        <v>0.41193781265489399</v>
      </c>
      <c r="M518" s="14"/>
      <c r="N518" s="14">
        <v>0.40787962550608597</v>
      </c>
      <c r="O518" s="14">
        <v>0.36228023024321099</v>
      </c>
      <c r="P518" s="14"/>
      <c r="Q518" s="14">
        <v>0.39600788177171198</v>
      </c>
      <c r="R518" s="14">
        <v>0.37413405808878097</v>
      </c>
      <c r="S518" s="14">
        <v>0.36416777658445998</v>
      </c>
      <c r="T518" s="14"/>
      <c r="U518" s="14">
        <v>0.37633495071547202</v>
      </c>
      <c r="V518" s="14">
        <v>0.39046321983461901</v>
      </c>
      <c r="W518" s="14"/>
      <c r="X518" s="14">
        <v>0.39627604500424102</v>
      </c>
      <c r="Y518" s="14">
        <v>0.42473661606464502</v>
      </c>
      <c r="Z518" s="14">
        <v>0.33166219334789798</v>
      </c>
      <c r="AA518" s="14"/>
      <c r="AB518" s="14">
        <v>0.421023974757474</v>
      </c>
      <c r="AC518" s="14">
        <v>0.46628310355220898</v>
      </c>
      <c r="AD518" s="14">
        <v>0.10727581311783201</v>
      </c>
      <c r="AE518" s="14"/>
      <c r="AF518" s="14">
        <v>0.37973167358646998</v>
      </c>
      <c r="AG518" s="14">
        <v>0.42407037617787702</v>
      </c>
      <c r="AH518" s="14">
        <v>0.31817406027396999</v>
      </c>
      <c r="AI518" s="14"/>
      <c r="AJ518" s="14">
        <v>0.36241858148818201</v>
      </c>
      <c r="AK518" s="14">
        <v>0.38941870825695502</v>
      </c>
      <c r="AL518" s="14"/>
      <c r="AM518" s="14">
        <v>0.524042021103863</v>
      </c>
      <c r="AN518" s="14">
        <v>0.37942872052577897</v>
      </c>
      <c r="AO518" s="14">
        <v>0.45748664095892</v>
      </c>
      <c r="AP518" s="14">
        <v>0.27630105758013501</v>
      </c>
      <c r="AQ518" s="14">
        <v>0.28604035125132599</v>
      </c>
      <c r="AR518" s="14">
        <v>0.39148980205566902</v>
      </c>
      <c r="AS518" s="14">
        <v>0.439291253620885</v>
      </c>
      <c r="AT518" s="14">
        <v>0.28710594424910502</v>
      </c>
      <c r="AU518" s="14">
        <v>0.26567456207901702</v>
      </c>
      <c r="AV518" s="14"/>
      <c r="AW518" s="14">
        <v>0.53490401956066103</v>
      </c>
      <c r="AX518" s="14">
        <v>0.39477656439131797</v>
      </c>
      <c r="AY518" s="14">
        <v>0.36503065345193503</v>
      </c>
      <c r="AZ518" s="14">
        <v>0.24237904708504401</v>
      </c>
      <c r="BA518" s="14">
        <v>0.31910631377124099</v>
      </c>
      <c r="BB518" s="14">
        <v>0.42896696910183402</v>
      </c>
      <c r="BC518" s="14">
        <v>0.40123225528768502</v>
      </c>
      <c r="BD518" s="14">
        <v>0.399297705358657</v>
      </c>
      <c r="BE518" s="14">
        <v>0.24641507018756001</v>
      </c>
      <c r="BF518" s="14">
        <v>0.17126496376338199</v>
      </c>
      <c r="BG518" s="14"/>
      <c r="BH518" s="14">
        <v>0.37149464843264601</v>
      </c>
      <c r="BI518" s="14">
        <v>0.40242021371511799</v>
      </c>
    </row>
    <row r="519" spans="2:61" x14ac:dyDescent="0.35">
      <c r="B519" t="s">
        <v>258</v>
      </c>
      <c r="C519" s="14">
        <v>0.29923025461652902</v>
      </c>
      <c r="D519" s="14">
        <v>0.276594892425016</v>
      </c>
      <c r="E519" s="14">
        <v>0.32204675658189702</v>
      </c>
      <c r="F519" s="14"/>
      <c r="G519" s="14">
        <v>0.257287093096216</v>
      </c>
      <c r="H519" s="14">
        <v>0.317881717662654</v>
      </c>
      <c r="I519" s="14">
        <v>0.380988853235606</v>
      </c>
      <c r="J519" s="14">
        <v>0.32725038034657</v>
      </c>
      <c r="K519" s="14">
        <v>0.27668645085490801</v>
      </c>
      <c r="L519" s="14">
        <v>0.222437497654733</v>
      </c>
      <c r="M519" s="14"/>
      <c r="N519" s="14">
        <v>0.286501560588239</v>
      </c>
      <c r="O519" s="14">
        <v>0.30642696024475702</v>
      </c>
      <c r="P519" s="14"/>
      <c r="Q519" s="14">
        <v>0.28448797851834401</v>
      </c>
      <c r="R519" s="14">
        <v>0.311187915129846</v>
      </c>
      <c r="S519" s="14">
        <v>0.29076086453634797</v>
      </c>
      <c r="T519" s="14"/>
      <c r="U519" s="14">
        <v>0.29229029569461701</v>
      </c>
      <c r="V519" s="14">
        <v>0.33289083245001999</v>
      </c>
      <c r="W519" s="14"/>
      <c r="X519" s="14">
        <v>0.305491902425583</v>
      </c>
      <c r="Y519" s="14">
        <v>0.28761048647696402</v>
      </c>
      <c r="Z519" s="14">
        <v>0.27862190332894399</v>
      </c>
      <c r="AA519" s="14"/>
      <c r="AB519" s="14">
        <v>0.179085856093882</v>
      </c>
      <c r="AC519" s="14">
        <v>0.32488031528839301</v>
      </c>
      <c r="AD519" s="14">
        <v>0.373718704514026</v>
      </c>
      <c r="AE519" s="14"/>
      <c r="AF519" s="14">
        <v>0.28712364807017299</v>
      </c>
      <c r="AG519" s="14">
        <v>0.28295410791138198</v>
      </c>
      <c r="AH519" s="14">
        <v>0.29734452905471398</v>
      </c>
      <c r="AI519" s="14"/>
      <c r="AJ519" s="14">
        <v>0.31160792853994201</v>
      </c>
      <c r="AK519" s="14">
        <v>0.28656372647579498</v>
      </c>
      <c r="AL519" s="14"/>
      <c r="AM519" s="14">
        <v>0.21269068322970899</v>
      </c>
      <c r="AN519" s="14">
        <v>0.32953656714604201</v>
      </c>
      <c r="AO519" s="14">
        <v>0.36248257543460999</v>
      </c>
      <c r="AP519" s="14">
        <v>0.26066524125734303</v>
      </c>
      <c r="AQ519" s="14">
        <v>0.286366958417201</v>
      </c>
      <c r="AR519" s="14">
        <v>0.27760860342440602</v>
      </c>
      <c r="AS519" s="14">
        <v>0.21307551417194801</v>
      </c>
      <c r="AT519" s="14">
        <v>0.28783578919855701</v>
      </c>
      <c r="AU519" s="14">
        <v>0.426114957455897</v>
      </c>
      <c r="AV519" s="14"/>
      <c r="AW519" s="14">
        <v>0.19465010995815801</v>
      </c>
      <c r="AX519" s="14">
        <v>0.314541672780555</v>
      </c>
      <c r="AY519" s="14">
        <v>0.38345273564937299</v>
      </c>
      <c r="AZ519" s="14">
        <v>0.28844802486649102</v>
      </c>
      <c r="BA519" s="14">
        <v>0.26769604157242599</v>
      </c>
      <c r="BB519" s="14">
        <v>0.27264878356946398</v>
      </c>
      <c r="BC519" s="14">
        <v>0.273502508834015</v>
      </c>
      <c r="BD519" s="14">
        <v>0.26649753720227898</v>
      </c>
      <c r="BE519" s="14">
        <v>0.51351330912461202</v>
      </c>
      <c r="BF519" s="14">
        <v>0.44787298978450901</v>
      </c>
      <c r="BG519" s="14"/>
      <c r="BH519" s="14">
        <v>0.33617164424639701</v>
      </c>
      <c r="BI519" s="14">
        <v>0.236832690193198</v>
      </c>
    </row>
    <row r="520" spans="2:61" x14ac:dyDescent="0.35">
      <c r="B520" t="s">
        <v>259</v>
      </c>
      <c r="C520" s="14">
        <v>8.8628007391628696E-2</v>
      </c>
      <c r="D520" s="14">
        <v>6.1955154208703303E-2</v>
      </c>
      <c r="E520" s="14">
        <v>0.11111675190525599</v>
      </c>
      <c r="F520" s="14"/>
      <c r="G520" s="14">
        <v>0.105970334320402</v>
      </c>
      <c r="H520" s="14">
        <v>0.10958825679529</v>
      </c>
      <c r="I520" s="14">
        <v>8.9049919970192098E-2</v>
      </c>
      <c r="J520" s="14">
        <v>4.89960522941848E-2</v>
      </c>
      <c r="K520" s="14">
        <v>0.135878842845578</v>
      </c>
      <c r="L520" s="14">
        <v>6.7297887632809597E-2</v>
      </c>
      <c r="M520" s="14"/>
      <c r="N520" s="14">
        <v>7.0984554061082394E-2</v>
      </c>
      <c r="O520" s="14">
        <v>9.8603480099443294E-2</v>
      </c>
      <c r="P520" s="14"/>
      <c r="Q520" s="14">
        <v>7.9425759216948597E-2</v>
      </c>
      <c r="R520" s="14">
        <v>9.3857173493820403E-2</v>
      </c>
      <c r="S520" s="14">
        <v>8.93291158458452E-2</v>
      </c>
      <c r="T520" s="14"/>
      <c r="U520" s="14">
        <v>8.9214139890480298E-2</v>
      </c>
      <c r="V520" s="14">
        <v>8.5785114685731398E-2</v>
      </c>
      <c r="W520" s="14"/>
      <c r="X520" s="14">
        <v>3.4848662602754397E-2</v>
      </c>
      <c r="Y520" s="14">
        <v>5.4830063229329998E-2</v>
      </c>
      <c r="Z520" s="14">
        <v>0.16214227852339999</v>
      </c>
      <c r="AA520" s="14"/>
      <c r="AB520" s="14">
        <v>4.74602524179326E-2</v>
      </c>
      <c r="AC520" s="14">
        <v>7.5595215824160997E-2</v>
      </c>
      <c r="AD520" s="14">
        <v>0.203659955762659</v>
      </c>
      <c r="AE520" s="14"/>
      <c r="AF520" s="14">
        <v>4.8339134462352697E-2</v>
      </c>
      <c r="AG520" s="14">
        <v>7.0797437865106394E-2</v>
      </c>
      <c r="AH520" s="14">
        <v>0.142239006645653</v>
      </c>
      <c r="AI520" s="14"/>
      <c r="AJ520" s="14">
        <v>6.9099756489245906E-2</v>
      </c>
      <c r="AK520" s="14">
        <v>0.100460091832239</v>
      </c>
      <c r="AL520" s="14"/>
      <c r="AM520" s="14">
        <v>7.8803985976742499E-2</v>
      </c>
      <c r="AN520" s="14">
        <v>5.1161461318000402E-2</v>
      </c>
      <c r="AO520" s="14">
        <v>6.9318369891795004E-2</v>
      </c>
      <c r="AP520" s="14">
        <v>0.21875814202014601</v>
      </c>
      <c r="AQ520" s="14">
        <v>8.7877739673628996E-2</v>
      </c>
      <c r="AR520" s="14">
        <v>0.106384553013773</v>
      </c>
      <c r="AS520" s="14">
        <v>0</v>
      </c>
      <c r="AT520" s="14">
        <v>0.10829277433630501</v>
      </c>
      <c r="AU520" s="14">
        <v>6.9881244038061299E-2</v>
      </c>
      <c r="AV520" s="14"/>
      <c r="AW520" s="14">
        <v>8.7798005866382103E-2</v>
      </c>
      <c r="AX520" s="14">
        <v>4.4243689436012E-2</v>
      </c>
      <c r="AY520" s="14">
        <v>4.5644341585190602E-2</v>
      </c>
      <c r="AZ520" s="14">
        <v>0.17084834612264899</v>
      </c>
      <c r="BA520" s="14">
        <v>5.9555515786943999E-2</v>
      </c>
      <c r="BB520" s="14">
        <v>8.4681649769361905E-2</v>
      </c>
      <c r="BC520" s="14">
        <v>9.0674966211354693E-2</v>
      </c>
      <c r="BD520" s="14">
        <v>0.228291562669759</v>
      </c>
      <c r="BE520" s="14">
        <v>0.186781846989337</v>
      </c>
      <c r="BF520" s="14">
        <v>4.7225318728485899E-2</v>
      </c>
      <c r="BG520" s="14"/>
      <c r="BH520" s="14">
        <v>0.110050100946656</v>
      </c>
      <c r="BI520" s="14">
        <v>7.3044545020179694E-2</v>
      </c>
    </row>
    <row r="521" spans="2:61" x14ac:dyDescent="0.35">
      <c r="B521" t="s">
        <v>260</v>
      </c>
      <c r="C521" s="14">
        <v>5.9090831681249997E-2</v>
      </c>
      <c r="D521" s="14">
        <v>6.7868859964012193E-2</v>
      </c>
      <c r="E521" s="14">
        <v>5.1407132193007798E-2</v>
      </c>
      <c r="F521" s="14"/>
      <c r="G521" s="14">
        <v>3.4408555804177197E-2</v>
      </c>
      <c r="H521" s="14">
        <v>9.2740764202898798E-2</v>
      </c>
      <c r="I521" s="14">
        <v>5.9673248982977302E-2</v>
      </c>
      <c r="J521" s="14">
        <v>4.7193826015361699E-2</v>
      </c>
      <c r="K521" s="14">
        <v>4.1081391682931401E-2</v>
      </c>
      <c r="L521" s="14">
        <v>6.9859596656670797E-2</v>
      </c>
      <c r="M521" s="14"/>
      <c r="N521" s="14">
        <v>3.4501901362656302E-2</v>
      </c>
      <c r="O521" s="14">
        <v>7.2993223617346795E-2</v>
      </c>
      <c r="P521" s="14"/>
      <c r="Q521" s="14">
        <v>4.7099135717961198E-2</v>
      </c>
      <c r="R521" s="14">
        <v>3.6824651603925798E-2</v>
      </c>
      <c r="S521" s="14">
        <v>0.13185476463979801</v>
      </c>
      <c r="T521" s="14"/>
      <c r="U521" s="14">
        <v>5.7181833886194203E-2</v>
      </c>
      <c r="V521" s="14">
        <v>6.8349959809740096E-2</v>
      </c>
      <c r="W521" s="14"/>
      <c r="X521" s="14">
        <v>3.0206045457430601E-2</v>
      </c>
      <c r="Y521" s="14">
        <v>3.36058272705494E-2</v>
      </c>
      <c r="Z521" s="14">
        <v>0.11012319372926201</v>
      </c>
      <c r="AA521" s="14"/>
      <c r="AB521" s="14">
        <v>2.6313798654640798E-3</v>
      </c>
      <c r="AC521" s="14">
        <v>3.4087357884852898E-2</v>
      </c>
      <c r="AD521" s="14">
        <v>0.23528883063968101</v>
      </c>
      <c r="AE521" s="14"/>
      <c r="AF521" s="14">
        <v>2.59752998537192E-2</v>
      </c>
      <c r="AG521" s="14">
        <v>4.2595420778398903E-2</v>
      </c>
      <c r="AH521" s="14">
        <v>0.10858151176323801</v>
      </c>
      <c r="AI521" s="14"/>
      <c r="AJ521" s="14">
        <v>5.4965612952992203E-2</v>
      </c>
      <c r="AK521" s="14">
        <v>5.7820477239895897E-2</v>
      </c>
      <c r="AL521" s="14"/>
      <c r="AM521" s="14">
        <v>3.3022621535915099E-2</v>
      </c>
      <c r="AN521" s="14">
        <v>5.8577422827032197E-2</v>
      </c>
      <c r="AO521" s="14">
        <v>0</v>
      </c>
      <c r="AP521" s="14">
        <v>6.9506344102937295E-2</v>
      </c>
      <c r="AQ521" s="14">
        <v>1.8105960988494599E-2</v>
      </c>
      <c r="AR521" s="14">
        <v>7.6287016589099296E-2</v>
      </c>
      <c r="AS521" s="14">
        <v>6.2864991129843895E-2</v>
      </c>
      <c r="AT521" s="14">
        <v>9.2775121300479199E-2</v>
      </c>
      <c r="AU521" s="14">
        <v>5.2703621777619003E-2</v>
      </c>
      <c r="AV521" s="14"/>
      <c r="AW521" s="14">
        <v>2.9933282229051901E-2</v>
      </c>
      <c r="AX521" s="14">
        <v>4.56154213839512E-2</v>
      </c>
      <c r="AY521" s="14">
        <v>0</v>
      </c>
      <c r="AZ521" s="14">
        <v>8.5833901130410895E-2</v>
      </c>
      <c r="BA521" s="14">
        <v>1.88882500505754E-2</v>
      </c>
      <c r="BB521" s="14">
        <v>6.3761679052754303E-2</v>
      </c>
      <c r="BC521" s="14">
        <v>3.25886230786658E-2</v>
      </c>
      <c r="BD521" s="14">
        <v>6.9785346933123493E-2</v>
      </c>
      <c r="BE521" s="14">
        <v>5.3289773698490098E-2</v>
      </c>
      <c r="BF521" s="14">
        <v>0.18993905504181</v>
      </c>
      <c r="BG521" s="14"/>
      <c r="BH521" s="14">
        <v>5.9652759123235602E-2</v>
      </c>
      <c r="BI521" s="14">
        <v>5.0596632333766399E-2</v>
      </c>
    </row>
    <row r="522" spans="2:61" x14ac:dyDescent="0.35">
      <c r="B522" t="s">
        <v>77</v>
      </c>
      <c r="C522" s="14">
        <v>3.4522646934172702E-2</v>
      </c>
      <c r="D522" s="14">
        <v>4.1796525899177997E-2</v>
      </c>
      <c r="E522" s="14">
        <v>2.80595398172638E-2</v>
      </c>
      <c r="F522" s="14"/>
      <c r="G522" s="14">
        <v>1.5239149262626E-2</v>
      </c>
      <c r="H522" s="14">
        <v>3.6852028067884901E-2</v>
      </c>
      <c r="I522" s="14">
        <v>3.42523937812464E-2</v>
      </c>
      <c r="J522" s="14">
        <v>4.8008991724522602E-2</v>
      </c>
      <c r="K522" s="14">
        <v>2.1829139842015299E-2</v>
      </c>
      <c r="L522" s="14">
        <v>3.8933532592142599E-2</v>
      </c>
      <c r="M522" s="14"/>
      <c r="N522" s="14">
        <v>3.4596923737094602E-2</v>
      </c>
      <c r="O522" s="14">
        <v>3.4480651401524301E-2</v>
      </c>
      <c r="P522" s="14"/>
      <c r="Q522" s="14">
        <v>2.2200227643528501E-2</v>
      </c>
      <c r="R522" s="14">
        <v>4.4212843882490298E-2</v>
      </c>
      <c r="S522" s="14">
        <v>1.8312304176115499E-2</v>
      </c>
      <c r="T522" s="14"/>
      <c r="U522" s="14">
        <v>2.25424054111402E-2</v>
      </c>
      <c r="V522" s="14">
        <v>9.2629886009724896E-2</v>
      </c>
      <c r="W522" s="14"/>
      <c r="X522" s="14">
        <v>1.56830024444546E-2</v>
      </c>
      <c r="Y522" s="14">
        <v>2.17732861957293E-2</v>
      </c>
      <c r="Z522" s="14">
        <v>4.4991082065338001E-2</v>
      </c>
      <c r="AA522" s="14"/>
      <c r="AB522" s="14">
        <v>2.7971750984473701E-2</v>
      </c>
      <c r="AC522" s="14">
        <v>2.4540828282722301E-2</v>
      </c>
      <c r="AD522" s="14">
        <v>5.4303918901871299E-2</v>
      </c>
      <c r="AE522" s="14"/>
      <c r="AF522" s="14">
        <v>2.0061430037889301E-2</v>
      </c>
      <c r="AG522" s="14">
        <v>3.0927826695478999E-2</v>
      </c>
      <c r="AH522" s="14">
        <v>3.4279018633213303E-2</v>
      </c>
      <c r="AI522" s="14"/>
      <c r="AJ522" s="14">
        <v>2.7279651340405501E-2</v>
      </c>
      <c r="AK522" s="14">
        <v>3.87000456439794E-2</v>
      </c>
      <c r="AL522" s="14"/>
      <c r="AM522" s="14">
        <v>1.52405187662824E-2</v>
      </c>
      <c r="AN522" s="14">
        <v>1.4893914201849601E-2</v>
      </c>
      <c r="AO522" s="14">
        <v>0</v>
      </c>
      <c r="AP522" s="14">
        <v>4.0793127826421298E-2</v>
      </c>
      <c r="AQ522" s="14">
        <v>0</v>
      </c>
      <c r="AR522" s="14">
        <v>3.2199301543323698E-2</v>
      </c>
      <c r="AS522" s="14">
        <v>1.97249580894573E-2</v>
      </c>
      <c r="AT522" s="14">
        <v>0.14264568991612001</v>
      </c>
      <c r="AU522" s="14">
        <v>8.96951104924677E-2</v>
      </c>
      <c r="AV522" s="14"/>
      <c r="AW522" s="14">
        <v>1.62388964004361E-2</v>
      </c>
      <c r="AX522" s="14">
        <v>9.38536820867804E-3</v>
      </c>
      <c r="AY522" s="14">
        <v>5.5650025354059302E-2</v>
      </c>
      <c r="AZ522" s="14">
        <v>5.4693144840977002E-2</v>
      </c>
      <c r="BA522" s="14">
        <v>0</v>
      </c>
      <c r="BB522" s="14">
        <v>2.3565576524835499E-2</v>
      </c>
      <c r="BC522" s="14">
        <v>1.33342065270214E-2</v>
      </c>
      <c r="BD522" s="14">
        <v>3.6127847836181899E-2</v>
      </c>
      <c r="BE522" s="14">
        <v>0</v>
      </c>
      <c r="BF522" s="14">
        <v>7.9421313129915905E-2</v>
      </c>
      <c r="BG522" s="14"/>
      <c r="BH522" s="14">
        <v>3.2799316052488703E-2</v>
      </c>
      <c r="BI522" s="14">
        <v>2.6483448419056501E-2</v>
      </c>
    </row>
    <row r="523" spans="2:61" x14ac:dyDescent="0.35">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row>
    <row r="524" spans="2:61" x14ac:dyDescent="0.35">
      <c r="B524" s="6" t="s">
        <v>267</v>
      </c>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row>
    <row r="525" spans="2:61" x14ac:dyDescent="0.35">
      <c r="B525" s="21" t="s">
        <v>182</v>
      </c>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row>
    <row r="526" spans="2:61" x14ac:dyDescent="0.35">
      <c r="B526" t="s">
        <v>256</v>
      </c>
      <c r="C526" s="14">
        <v>0.19091214666369499</v>
      </c>
      <c r="D526" s="14">
        <v>0.22016708423758</v>
      </c>
      <c r="E526" s="14">
        <v>0.165003196506738</v>
      </c>
      <c r="F526" s="14"/>
      <c r="G526" s="14">
        <v>0.33311555584318497</v>
      </c>
      <c r="H526" s="14">
        <v>0.16857893701537599</v>
      </c>
      <c r="I526" s="14">
        <v>9.7677527116058496E-2</v>
      </c>
      <c r="J526" s="14">
        <v>0.161949425498991</v>
      </c>
      <c r="K526" s="14">
        <v>0.21515615537091001</v>
      </c>
      <c r="L526" s="14">
        <v>0.22976384078863599</v>
      </c>
      <c r="M526" s="14"/>
      <c r="N526" s="14">
        <v>0.19719804669337801</v>
      </c>
      <c r="O526" s="14">
        <v>0.18752531957784099</v>
      </c>
      <c r="P526" s="14"/>
      <c r="Q526" s="14">
        <v>0.23160790050018101</v>
      </c>
      <c r="R526" s="14">
        <v>0.18631820991363299</v>
      </c>
      <c r="S526" s="14">
        <v>0.14017356493261199</v>
      </c>
      <c r="T526" s="14"/>
      <c r="U526" s="14">
        <v>0.216878330578892</v>
      </c>
      <c r="V526" s="14">
        <v>7.3234555014304703E-2</v>
      </c>
      <c r="W526" s="14"/>
      <c r="X526" s="14">
        <v>0.26116811059983802</v>
      </c>
      <c r="Y526" s="14">
        <v>0.259419422945809</v>
      </c>
      <c r="Z526" s="14">
        <v>9.5192061417887996E-2</v>
      </c>
      <c r="AA526" s="14"/>
      <c r="AB526" s="14">
        <v>0.45713690382190703</v>
      </c>
      <c r="AC526" s="14">
        <v>0.10050072593292</v>
      </c>
      <c r="AD526" s="14">
        <v>4.4346884491554498E-3</v>
      </c>
      <c r="AE526" s="14"/>
      <c r="AF526" s="14">
        <v>0.28076562075578398</v>
      </c>
      <c r="AG526" s="14">
        <v>0.205768505255992</v>
      </c>
      <c r="AH526" s="14">
        <v>0.14004975960831501</v>
      </c>
      <c r="AI526" s="14"/>
      <c r="AJ526" s="14">
        <v>0.234644534755132</v>
      </c>
      <c r="AK526" s="14">
        <v>0.17470592863600801</v>
      </c>
      <c r="AL526" s="14"/>
      <c r="AM526" s="14">
        <v>0.25897039963750801</v>
      </c>
      <c r="AN526" s="14">
        <v>0.17952725816155399</v>
      </c>
      <c r="AO526" s="14">
        <v>0.23549731857780401</v>
      </c>
      <c r="AP526" s="14">
        <v>0.15364255462259699</v>
      </c>
      <c r="AQ526" s="14">
        <v>0.31545595328719001</v>
      </c>
      <c r="AR526" s="14">
        <v>0.17405379555286801</v>
      </c>
      <c r="AS526" s="14">
        <v>0.350050228741417</v>
      </c>
      <c r="AT526" s="14">
        <v>0.18796413560480599</v>
      </c>
      <c r="AU526" s="14">
        <v>0.116482368364411</v>
      </c>
      <c r="AV526" s="14"/>
      <c r="AW526" s="14">
        <v>0.26381082831557701</v>
      </c>
      <c r="AX526" s="14">
        <v>0.205595180570951</v>
      </c>
      <c r="AY526" s="14">
        <v>0.25801639590421399</v>
      </c>
      <c r="AZ526" s="14">
        <v>0.20409238633524501</v>
      </c>
      <c r="BA526" s="14">
        <v>0.31661663182682798</v>
      </c>
      <c r="BB526" s="14">
        <v>0.18290640078828899</v>
      </c>
      <c r="BC526" s="14">
        <v>0.21636922360793401</v>
      </c>
      <c r="BD526" s="14">
        <v>7.3289969668496199E-2</v>
      </c>
      <c r="BE526" s="14">
        <v>0</v>
      </c>
      <c r="BF526" s="14">
        <v>9.0745593902045202E-2</v>
      </c>
      <c r="BG526" s="14"/>
      <c r="BH526" s="14">
        <v>0.15114532450749801</v>
      </c>
      <c r="BI526" s="14">
        <v>0.25482558015568801</v>
      </c>
    </row>
    <row r="527" spans="2:61" x14ac:dyDescent="0.35">
      <c r="B527" t="s">
        <v>257</v>
      </c>
      <c r="C527" s="14">
        <v>0.34911661379831299</v>
      </c>
      <c r="D527" s="14">
        <v>0.35589455207053</v>
      </c>
      <c r="E527" s="14">
        <v>0.34115173751363698</v>
      </c>
      <c r="F527" s="14"/>
      <c r="G527" s="14">
        <v>0.29281370183807498</v>
      </c>
      <c r="H527" s="14">
        <v>0.32434274450077899</v>
      </c>
      <c r="I527" s="14">
        <v>0.37054980985019298</v>
      </c>
      <c r="J527" s="14">
        <v>0.37153974509156301</v>
      </c>
      <c r="K527" s="14">
        <v>0.32680688190305102</v>
      </c>
      <c r="L527" s="14">
        <v>0.36950889805318099</v>
      </c>
      <c r="M527" s="14"/>
      <c r="N527" s="14">
        <v>0.37977132810736303</v>
      </c>
      <c r="O527" s="14">
        <v>0.33259993102564001</v>
      </c>
      <c r="P527" s="14"/>
      <c r="Q527" s="14">
        <v>0.38764478736112801</v>
      </c>
      <c r="R527" s="14">
        <v>0.35888871404564698</v>
      </c>
      <c r="S527" s="14">
        <v>0.26912050952486599</v>
      </c>
      <c r="T527" s="14"/>
      <c r="U527" s="14">
        <v>0.34072767816164801</v>
      </c>
      <c r="V527" s="14">
        <v>0.38713489732617001</v>
      </c>
      <c r="W527" s="14"/>
      <c r="X527" s="14">
        <v>0.38770023077508498</v>
      </c>
      <c r="Y527" s="14">
        <v>0.37053144929993098</v>
      </c>
      <c r="Z527" s="14">
        <v>0.320125032099007</v>
      </c>
      <c r="AA527" s="14"/>
      <c r="AB527" s="14">
        <v>0.32927505349597902</v>
      </c>
      <c r="AC527" s="14">
        <v>0.43642170387878398</v>
      </c>
      <c r="AD527" s="14">
        <v>0.165472983191498</v>
      </c>
      <c r="AE527" s="14"/>
      <c r="AF527" s="14">
        <v>0.35272383353544801</v>
      </c>
      <c r="AG527" s="14">
        <v>0.38536640557956697</v>
      </c>
      <c r="AH527" s="14">
        <v>0.27815746130068802</v>
      </c>
      <c r="AI527" s="14"/>
      <c r="AJ527" s="14">
        <v>0.34036164201269198</v>
      </c>
      <c r="AK527" s="14">
        <v>0.36043695676115201</v>
      </c>
      <c r="AL527" s="14"/>
      <c r="AM527" s="14">
        <v>0.446024915438194</v>
      </c>
      <c r="AN527" s="14">
        <v>0.36180146293856402</v>
      </c>
      <c r="AO527" s="14">
        <v>0.26575918841762802</v>
      </c>
      <c r="AP527" s="14">
        <v>0.22430486276264999</v>
      </c>
      <c r="AQ527" s="14">
        <v>0.294832324293403</v>
      </c>
      <c r="AR527" s="14">
        <v>0.374917286404651</v>
      </c>
      <c r="AS527" s="14">
        <v>0.402429028015719</v>
      </c>
      <c r="AT527" s="14">
        <v>0.29713560126197902</v>
      </c>
      <c r="AU527" s="14">
        <v>0.27416008780482498</v>
      </c>
      <c r="AV527" s="14"/>
      <c r="AW527" s="14">
        <v>0.43799128850047098</v>
      </c>
      <c r="AX527" s="14">
        <v>0.33481073738994499</v>
      </c>
      <c r="AY527" s="14">
        <v>0.25667456858314103</v>
      </c>
      <c r="AZ527" s="14">
        <v>0.157516100477604</v>
      </c>
      <c r="BA527" s="14">
        <v>0.28302267542642501</v>
      </c>
      <c r="BB527" s="14">
        <v>0.41402394816024901</v>
      </c>
      <c r="BC527" s="14">
        <v>0.42271455172989297</v>
      </c>
      <c r="BD527" s="14">
        <v>0.37813640863842601</v>
      </c>
      <c r="BE527" s="14">
        <v>0.19184596244964799</v>
      </c>
      <c r="BF527" s="14">
        <v>0.15668498954861701</v>
      </c>
      <c r="BG527" s="14"/>
      <c r="BH527" s="14">
        <v>0.33503125110790799</v>
      </c>
      <c r="BI527" s="14">
        <v>0.37056816795811898</v>
      </c>
    </row>
    <row r="528" spans="2:61" x14ac:dyDescent="0.35">
      <c r="B528" t="s">
        <v>258</v>
      </c>
      <c r="C528" s="14">
        <v>0.276774048695551</v>
      </c>
      <c r="D528" s="14">
        <v>0.26657085142138198</v>
      </c>
      <c r="E528" s="14">
        <v>0.28807281887509201</v>
      </c>
      <c r="F528" s="14"/>
      <c r="G528" s="14">
        <v>0.21421908187650701</v>
      </c>
      <c r="H528" s="14">
        <v>0.29536686490757302</v>
      </c>
      <c r="I528" s="14">
        <v>0.30678314706996501</v>
      </c>
      <c r="J528" s="14">
        <v>0.31873141982751102</v>
      </c>
      <c r="K528" s="14">
        <v>0.24321351792811999</v>
      </c>
      <c r="L528" s="14">
        <v>0.25465867832759898</v>
      </c>
      <c r="M528" s="14"/>
      <c r="N528" s="14">
        <v>0.25690029251163599</v>
      </c>
      <c r="O528" s="14">
        <v>0.287481978415001</v>
      </c>
      <c r="P528" s="14"/>
      <c r="Q528" s="14">
        <v>0.212899402945189</v>
      </c>
      <c r="R528" s="14">
        <v>0.28351553407466801</v>
      </c>
      <c r="S528" s="14">
        <v>0.35031616793215697</v>
      </c>
      <c r="T528" s="14"/>
      <c r="U528" s="14">
        <v>0.26269099914087302</v>
      </c>
      <c r="V528" s="14">
        <v>0.34059780347160401</v>
      </c>
      <c r="W528" s="14"/>
      <c r="X528" s="14">
        <v>0.27890836988270301</v>
      </c>
      <c r="Y528" s="14">
        <v>0.252210110362863</v>
      </c>
      <c r="Z528" s="14">
        <v>0.27190872728571802</v>
      </c>
      <c r="AA528" s="14"/>
      <c r="AB528" s="14">
        <v>0.14505858854145001</v>
      </c>
      <c r="AC528" s="14">
        <v>0.32385109278292801</v>
      </c>
      <c r="AD528" s="14">
        <v>0.31585544824852502</v>
      </c>
      <c r="AE528" s="14"/>
      <c r="AF528" s="14">
        <v>0.26827321046514302</v>
      </c>
      <c r="AG528" s="14">
        <v>0.25494316124510102</v>
      </c>
      <c r="AH528" s="14">
        <v>0.303554780744766</v>
      </c>
      <c r="AI528" s="14"/>
      <c r="AJ528" s="14">
        <v>0.254066503603323</v>
      </c>
      <c r="AK528" s="14">
        <v>0.27912621955655997</v>
      </c>
      <c r="AL528" s="14"/>
      <c r="AM528" s="14">
        <v>0.21574466823125199</v>
      </c>
      <c r="AN528" s="14">
        <v>0.308133653613825</v>
      </c>
      <c r="AO528" s="14">
        <v>0.47662442848442299</v>
      </c>
      <c r="AP528" s="14">
        <v>0.23528096119046901</v>
      </c>
      <c r="AQ528" s="14">
        <v>0.27782356396882602</v>
      </c>
      <c r="AR528" s="14">
        <v>0.23071367848649699</v>
      </c>
      <c r="AS528" s="14">
        <v>0.18748655805452899</v>
      </c>
      <c r="AT528" s="14">
        <v>0.26404176596590301</v>
      </c>
      <c r="AU528" s="14">
        <v>0.39572430396395197</v>
      </c>
      <c r="AV528" s="14"/>
      <c r="AW528" s="14">
        <v>0.206536279132185</v>
      </c>
      <c r="AX528" s="14">
        <v>0.32700462258968499</v>
      </c>
      <c r="AY528" s="14">
        <v>0.46542816931535702</v>
      </c>
      <c r="AZ528" s="14">
        <v>0.30705622320199999</v>
      </c>
      <c r="BA528" s="14">
        <v>0.30166439261421801</v>
      </c>
      <c r="BB528" s="14">
        <v>0.214401898809705</v>
      </c>
      <c r="BC528" s="14">
        <v>0.16827071416786901</v>
      </c>
      <c r="BD528" s="14">
        <v>0.26665269969889799</v>
      </c>
      <c r="BE528" s="14">
        <v>0.64706848644610804</v>
      </c>
      <c r="BF528" s="14">
        <v>0.44468568359503202</v>
      </c>
      <c r="BG528" s="14"/>
      <c r="BH528" s="14">
        <v>0.30594871654480299</v>
      </c>
      <c r="BI528" s="14">
        <v>0.22051756595900099</v>
      </c>
    </row>
    <row r="529" spans="2:61" x14ac:dyDescent="0.35">
      <c r="B529" t="s">
        <v>259</v>
      </c>
      <c r="C529" s="14">
        <v>8.0894803969760107E-2</v>
      </c>
      <c r="D529" s="14">
        <v>4.9227768750301097E-2</v>
      </c>
      <c r="E529" s="14">
        <v>0.110834759073457</v>
      </c>
      <c r="F529" s="14"/>
      <c r="G529" s="14">
        <v>6.6902740026475602E-2</v>
      </c>
      <c r="H529" s="14">
        <v>7.4058492887139102E-2</v>
      </c>
      <c r="I529" s="14">
        <v>0.105683661077858</v>
      </c>
      <c r="J529" s="14">
        <v>5.5512202250938399E-2</v>
      </c>
      <c r="K529" s="14">
        <v>0.11817718876031701</v>
      </c>
      <c r="L529" s="14">
        <v>6.5198377616921405E-2</v>
      </c>
      <c r="M529" s="14"/>
      <c r="N529" s="14">
        <v>8.2802935689986201E-2</v>
      </c>
      <c r="O529" s="14">
        <v>7.9866707410330001E-2</v>
      </c>
      <c r="P529" s="14"/>
      <c r="Q529" s="14">
        <v>7.7664251122033803E-2</v>
      </c>
      <c r="R529" s="14">
        <v>7.5961117244499193E-2</v>
      </c>
      <c r="S529" s="14">
        <v>0.112224114419754</v>
      </c>
      <c r="T529" s="14"/>
      <c r="U529" s="14">
        <v>8.2132796492085894E-2</v>
      </c>
      <c r="V529" s="14">
        <v>7.5284276871013606E-2</v>
      </c>
      <c r="W529" s="14"/>
      <c r="X529" s="14">
        <v>4.5505558051578202E-2</v>
      </c>
      <c r="Y529" s="14">
        <v>5.2241830356950798E-2</v>
      </c>
      <c r="Z529" s="14">
        <v>0.12972624373455899</v>
      </c>
      <c r="AA529" s="14"/>
      <c r="AB529" s="14">
        <v>4.9673540620952E-2</v>
      </c>
      <c r="AC529" s="14">
        <v>6.9307752502868497E-2</v>
      </c>
      <c r="AD529" s="14">
        <v>0.170550230848829</v>
      </c>
      <c r="AE529" s="14"/>
      <c r="AF529" s="14">
        <v>4.0526230523730299E-2</v>
      </c>
      <c r="AG529" s="14">
        <v>8.0397171591771899E-2</v>
      </c>
      <c r="AH529" s="14">
        <v>0.103396613615406</v>
      </c>
      <c r="AI529" s="14"/>
      <c r="AJ529" s="14">
        <v>7.2725574715209199E-2</v>
      </c>
      <c r="AK529" s="14">
        <v>8.3909136289694694E-2</v>
      </c>
      <c r="AL529" s="14"/>
      <c r="AM529" s="14">
        <v>3.3278849789992598E-2</v>
      </c>
      <c r="AN529" s="14">
        <v>7.9746593511427599E-2</v>
      </c>
      <c r="AO529" s="14">
        <v>2.2119064520144699E-2</v>
      </c>
      <c r="AP529" s="14">
        <v>0.19210997098281701</v>
      </c>
      <c r="AQ529" s="14">
        <v>6.4979375701867903E-2</v>
      </c>
      <c r="AR529" s="14">
        <v>8.7494081557756301E-2</v>
      </c>
      <c r="AS529" s="14">
        <v>2.9430020623946E-2</v>
      </c>
      <c r="AT529" s="14">
        <v>0.116009280380184</v>
      </c>
      <c r="AU529" s="14">
        <v>9.14667687500232E-2</v>
      </c>
      <c r="AV529" s="14"/>
      <c r="AW529" s="14">
        <v>3.9919722755901201E-2</v>
      </c>
      <c r="AX529" s="14">
        <v>7.5321943941310004E-2</v>
      </c>
      <c r="AY529" s="14">
        <v>1.9880866197288301E-2</v>
      </c>
      <c r="AZ529" s="14">
        <v>0.17070119242027701</v>
      </c>
      <c r="BA529" s="14">
        <v>4.9399237507791002E-2</v>
      </c>
      <c r="BB529" s="14">
        <v>7.2072597659203E-2</v>
      </c>
      <c r="BC529" s="14">
        <v>0.11268819158702</v>
      </c>
      <c r="BD529" s="14">
        <v>0.107786797879935</v>
      </c>
      <c r="BE529" s="14">
        <v>5.6539030403092598E-2</v>
      </c>
      <c r="BF529" s="14">
        <v>0.114798055045412</v>
      </c>
      <c r="BG529" s="14"/>
      <c r="BH529" s="14">
        <v>0.103736981453782</v>
      </c>
      <c r="BI529" s="14">
        <v>6.0640021813609099E-2</v>
      </c>
    </row>
    <row r="530" spans="2:61" x14ac:dyDescent="0.35">
      <c r="B530" t="s">
        <v>260</v>
      </c>
      <c r="C530" s="14">
        <v>7.0273780017438003E-2</v>
      </c>
      <c r="D530" s="14">
        <v>7.8756461365209293E-2</v>
      </c>
      <c r="E530" s="14">
        <v>6.0241306636187202E-2</v>
      </c>
      <c r="F530" s="14"/>
      <c r="G530" s="14">
        <v>6.5969761686181294E-2</v>
      </c>
      <c r="H530" s="14">
        <v>0.11189196884350899</v>
      </c>
      <c r="I530" s="14">
        <v>6.1235193400862899E-2</v>
      </c>
      <c r="J530" s="14">
        <v>5.6547111710001798E-2</v>
      </c>
      <c r="K530" s="14">
        <v>6.5251944133980805E-2</v>
      </c>
      <c r="L530" s="14">
        <v>6.8227597451617397E-2</v>
      </c>
      <c r="M530" s="14"/>
      <c r="N530" s="14">
        <v>4.5631507036343E-2</v>
      </c>
      <c r="O530" s="14">
        <v>8.3550974563210603E-2</v>
      </c>
      <c r="P530" s="14"/>
      <c r="Q530" s="14">
        <v>6.3335890619949903E-2</v>
      </c>
      <c r="R530" s="14">
        <v>5.8639496135370998E-2</v>
      </c>
      <c r="S530" s="14">
        <v>0.11205499980174401</v>
      </c>
      <c r="T530" s="14"/>
      <c r="U530" s="14">
        <v>7.0750957092379704E-2</v>
      </c>
      <c r="V530" s="14">
        <v>6.8111234718027297E-2</v>
      </c>
      <c r="W530" s="14"/>
      <c r="X530" s="14">
        <v>2.1168513445401001E-2</v>
      </c>
      <c r="Y530" s="14">
        <v>4.1181633726940302E-2</v>
      </c>
      <c r="Z530" s="14">
        <v>0.13302372853175201</v>
      </c>
      <c r="AA530" s="14"/>
      <c r="AB530" s="14">
        <v>6.4245638359855502E-3</v>
      </c>
      <c r="AC530" s="14">
        <v>4.96895759081376E-2</v>
      </c>
      <c r="AD530" s="14">
        <v>0.24703621031872999</v>
      </c>
      <c r="AE530" s="14"/>
      <c r="AF530" s="14">
        <v>4.9301125554475099E-2</v>
      </c>
      <c r="AG530" s="14">
        <v>4.9605865618163998E-2</v>
      </c>
      <c r="AH530" s="14">
        <v>0.122805818162822</v>
      </c>
      <c r="AI530" s="14"/>
      <c r="AJ530" s="14">
        <v>6.1647182190183197E-2</v>
      </c>
      <c r="AK530" s="14">
        <v>7.0268621013040197E-2</v>
      </c>
      <c r="AL530" s="14"/>
      <c r="AM530" s="14">
        <v>4.5981166903054399E-2</v>
      </c>
      <c r="AN530" s="14">
        <v>6.2547173715146204E-2</v>
      </c>
      <c r="AO530" s="14">
        <v>0</v>
      </c>
      <c r="AP530" s="14">
        <v>8.7460885564466406E-2</v>
      </c>
      <c r="AQ530" s="14">
        <v>4.6908782748713101E-2</v>
      </c>
      <c r="AR530" s="14">
        <v>0.10300509947596601</v>
      </c>
      <c r="AS530" s="14">
        <v>3.0604164564389E-2</v>
      </c>
      <c r="AT530" s="14">
        <v>7.5486632887200894E-2</v>
      </c>
      <c r="AU530" s="14">
        <v>7.0370518175287999E-2</v>
      </c>
      <c r="AV530" s="14"/>
      <c r="AW530" s="14">
        <v>4.6353775703431098E-2</v>
      </c>
      <c r="AX530" s="14">
        <v>5.2019017851124401E-2</v>
      </c>
      <c r="AY530" s="14">
        <v>0</v>
      </c>
      <c r="AZ530" s="14">
        <v>8.2417274643515004E-2</v>
      </c>
      <c r="BA530" s="14">
        <v>4.9297062624738E-2</v>
      </c>
      <c r="BB530" s="14">
        <v>8.7148924593761903E-2</v>
      </c>
      <c r="BC530" s="14">
        <v>4.4249049421181297E-2</v>
      </c>
      <c r="BD530" s="14">
        <v>0.113267736449621</v>
      </c>
      <c r="BE530" s="14">
        <v>0.104546520701151</v>
      </c>
      <c r="BF530" s="14">
        <v>0.159021264196991</v>
      </c>
      <c r="BG530" s="14"/>
      <c r="BH530" s="14">
        <v>6.75393842669927E-2</v>
      </c>
      <c r="BI530" s="14">
        <v>7.0489437993582801E-2</v>
      </c>
    </row>
    <row r="531" spans="2:61" x14ac:dyDescent="0.35">
      <c r="B531" t="s">
        <v>77</v>
      </c>
      <c r="C531" s="14">
        <v>3.2028606855243898E-2</v>
      </c>
      <c r="D531" s="14">
        <v>2.9383282154997099E-2</v>
      </c>
      <c r="E531" s="14">
        <v>3.4696181394888503E-2</v>
      </c>
      <c r="F531" s="14"/>
      <c r="G531" s="14">
        <v>2.6979158729576399E-2</v>
      </c>
      <c r="H531" s="14">
        <v>2.5760991845623499E-2</v>
      </c>
      <c r="I531" s="14">
        <v>5.8070661485061903E-2</v>
      </c>
      <c r="J531" s="14">
        <v>3.5720095620994499E-2</v>
      </c>
      <c r="K531" s="14">
        <v>3.1394311903621699E-2</v>
      </c>
      <c r="L531" s="14">
        <v>1.2642607762045399E-2</v>
      </c>
      <c r="M531" s="14"/>
      <c r="N531" s="14">
        <v>3.7695889961293798E-2</v>
      </c>
      <c r="O531" s="14">
        <v>2.8975089007977101E-2</v>
      </c>
      <c r="P531" s="14"/>
      <c r="Q531" s="14">
        <v>2.6847767451518002E-2</v>
      </c>
      <c r="R531" s="14">
        <v>3.6676928586181601E-2</v>
      </c>
      <c r="S531" s="14">
        <v>1.6110643388867699E-2</v>
      </c>
      <c r="T531" s="14"/>
      <c r="U531" s="14">
        <v>2.6819238534121399E-2</v>
      </c>
      <c r="V531" s="14">
        <v>5.5637232598880301E-2</v>
      </c>
      <c r="W531" s="14"/>
      <c r="X531" s="14">
        <v>5.5492172453950901E-3</v>
      </c>
      <c r="Y531" s="14">
        <v>2.4415553307505399E-2</v>
      </c>
      <c r="Z531" s="14">
        <v>5.00242069310761E-2</v>
      </c>
      <c r="AA531" s="14"/>
      <c r="AB531" s="14">
        <v>1.24313496837268E-2</v>
      </c>
      <c r="AC531" s="14">
        <v>2.0229148994362199E-2</v>
      </c>
      <c r="AD531" s="14">
        <v>9.6650438943261793E-2</v>
      </c>
      <c r="AE531" s="14"/>
      <c r="AF531" s="14">
        <v>8.4099791654191104E-3</v>
      </c>
      <c r="AG531" s="14">
        <v>2.39188907094042E-2</v>
      </c>
      <c r="AH531" s="14">
        <v>5.2035566568002602E-2</v>
      </c>
      <c r="AI531" s="14"/>
      <c r="AJ531" s="14">
        <v>3.6554562723460603E-2</v>
      </c>
      <c r="AK531" s="14">
        <v>3.1553137743545699E-2</v>
      </c>
      <c r="AL531" s="14"/>
      <c r="AM531" s="14">
        <v>0</v>
      </c>
      <c r="AN531" s="14">
        <v>8.2438580594828698E-3</v>
      </c>
      <c r="AO531" s="14">
        <v>0</v>
      </c>
      <c r="AP531" s="14">
        <v>0.107200764877002</v>
      </c>
      <c r="AQ531" s="14">
        <v>0</v>
      </c>
      <c r="AR531" s="14">
        <v>2.9816058522261501E-2</v>
      </c>
      <c r="AS531" s="14">
        <v>0</v>
      </c>
      <c r="AT531" s="14">
        <v>5.9362583899927497E-2</v>
      </c>
      <c r="AU531" s="14">
        <v>5.1795952941500897E-2</v>
      </c>
      <c r="AV531" s="14"/>
      <c r="AW531" s="14">
        <v>5.3881055924343904E-3</v>
      </c>
      <c r="AX531" s="14">
        <v>5.2484976569849903E-3</v>
      </c>
      <c r="AY531" s="14">
        <v>0</v>
      </c>
      <c r="AZ531" s="14">
        <v>7.82168229213588E-2</v>
      </c>
      <c r="BA531" s="14">
        <v>0</v>
      </c>
      <c r="BB531" s="14">
        <v>2.9446229988791501E-2</v>
      </c>
      <c r="BC531" s="14">
        <v>3.5708269486103901E-2</v>
      </c>
      <c r="BD531" s="14">
        <v>6.0866387664623503E-2</v>
      </c>
      <c r="BE531" s="14">
        <v>0</v>
      </c>
      <c r="BF531" s="14">
        <v>3.40644137119024E-2</v>
      </c>
      <c r="BG531" s="14"/>
      <c r="BH531" s="14">
        <v>3.6598342119015997E-2</v>
      </c>
      <c r="BI531" s="14">
        <v>2.2959226120000401E-2</v>
      </c>
    </row>
    <row r="532" spans="2:61" x14ac:dyDescent="0.35">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row>
    <row r="533" spans="2:61" x14ac:dyDescent="0.35">
      <c r="B533" s="6" t="s">
        <v>268</v>
      </c>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row>
    <row r="534" spans="2:61" x14ac:dyDescent="0.35">
      <c r="B534" s="21" t="s">
        <v>182</v>
      </c>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row>
    <row r="535" spans="2:61" x14ac:dyDescent="0.35">
      <c r="B535" t="s">
        <v>256</v>
      </c>
      <c r="C535" s="14">
        <v>0.171407650907687</v>
      </c>
      <c r="D535" s="14">
        <v>0.19325177589661799</v>
      </c>
      <c r="E535" s="14">
        <v>0.14944759470326299</v>
      </c>
      <c r="F535" s="14"/>
      <c r="G535" s="14">
        <v>0.24261446692211999</v>
      </c>
      <c r="H535" s="14">
        <v>0.18440048255091601</v>
      </c>
      <c r="I535" s="14">
        <v>0.11743211933676199</v>
      </c>
      <c r="J535" s="14">
        <v>0.11945555505312</v>
      </c>
      <c r="K535" s="14">
        <v>0.13937317587512801</v>
      </c>
      <c r="L535" s="14">
        <v>0.24699677517981999</v>
      </c>
      <c r="M535" s="14"/>
      <c r="N535" s="14">
        <v>0.20799967475968201</v>
      </c>
      <c r="O535" s="14">
        <v>0.15048657618650799</v>
      </c>
      <c r="P535" s="14"/>
      <c r="Q535" s="14">
        <v>0.18350236569293099</v>
      </c>
      <c r="R535" s="14">
        <v>0.15504520407382</v>
      </c>
      <c r="S535" s="14">
        <v>0.21584810468825999</v>
      </c>
      <c r="T535" s="14"/>
      <c r="U535" s="14">
        <v>0.19004501669981</v>
      </c>
      <c r="V535" s="14">
        <v>8.9905818728277895E-2</v>
      </c>
      <c r="W535" s="14"/>
      <c r="X535" s="14">
        <v>0.51416205430945905</v>
      </c>
      <c r="Y535" s="14">
        <v>0.15534767010311301</v>
      </c>
      <c r="Z535" s="14">
        <v>7.0914981023941101E-2</v>
      </c>
      <c r="AA535" s="14"/>
      <c r="AB535" s="14">
        <v>0.28204231017091902</v>
      </c>
      <c r="AC535" s="14">
        <v>0.14242875330912499</v>
      </c>
      <c r="AD535" s="14">
        <v>0.10242329974218101</v>
      </c>
      <c r="AE535" s="14"/>
      <c r="AF535" s="14">
        <v>0.32763949427243899</v>
      </c>
      <c r="AG535" s="14">
        <v>0.19756397491414401</v>
      </c>
      <c r="AH535" s="14">
        <v>8.9451651892235903E-2</v>
      </c>
      <c r="AI535" s="14"/>
      <c r="AJ535" s="14">
        <v>0.206002808199926</v>
      </c>
      <c r="AK535" s="14">
        <v>0.157335261707442</v>
      </c>
      <c r="AL535" s="14"/>
      <c r="AM535" s="14">
        <v>0.20041022046711901</v>
      </c>
      <c r="AN535" s="14">
        <v>0.33857211769485202</v>
      </c>
      <c r="AO535" s="14">
        <v>0.317698493251243</v>
      </c>
      <c r="AP535" s="14">
        <v>8.8150977750355797E-2</v>
      </c>
      <c r="AQ535" s="14">
        <v>0.125155606475439</v>
      </c>
      <c r="AR535" s="14">
        <v>0.105534378854265</v>
      </c>
      <c r="AS535" s="14">
        <v>0.312298309134459</v>
      </c>
      <c r="AT535" s="14">
        <v>0.116676145989014</v>
      </c>
      <c r="AU535" s="14">
        <v>9.4875493306194394E-2</v>
      </c>
      <c r="AV535" s="14"/>
      <c r="AW535" s="14">
        <v>0.22018162591684201</v>
      </c>
      <c r="AX535" s="14">
        <v>0.362049237869981</v>
      </c>
      <c r="AY535" s="14">
        <v>0.30604647480685498</v>
      </c>
      <c r="AZ535" s="14">
        <v>8.9101192851391203E-2</v>
      </c>
      <c r="BA535" s="14">
        <v>0.15950121398110101</v>
      </c>
      <c r="BB535" s="14">
        <v>0.10613317868889401</v>
      </c>
      <c r="BC535" s="14">
        <v>0.23081513532217901</v>
      </c>
      <c r="BD535" s="14">
        <v>2.1569490828252599E-2</v>
      </c>
      <c r="BE535" s="14">
        <v>0.15613252025294599</v>
      </c>
      <c r="BF535" s="14">
        <v>6.6445556263621697E-2</v>
      </c>
      <c r="BG535" s="14"/>
      <c r="BH535" s="14">
        <v>0.14398417901692401</v>
      </c>
      <c r="BI535" s="14">
        <v>0.21591068894398099</v>
      </c>
    </row>
    <row r="536" spans="2:61" x14ac:dyDescent="0.35">
      <c r="B536" t="s">
        <v>257</v>
      </c>
      <c r="C536" s="14">
        <v>0.38479981023958298</v>
      </c>
      <c r="D536" s="14">
        <v>0.384002068688787</v>
      </c>
      <c r="E536" s="14">
        <v>0.38547631967339502</v>
      </c>
      <c r="F536" s="14"/>
      <c r="G536" s="14">
        <v>0.41684426204143998</v>
      </c>
      <c r="H536" s="14">
        <v>0.258160527858454</v>
      </c>
      <c r="I536" s="14">
        <v>0.357233051900882</v>
      </c>
      <c r="J536" s="14">
        <v>0.34592423671929401</v>
      </c>
      <c r="K536" s="14">
        <v>0.419774638933129</v>
      </c>
      <c r="L536" s="14">
        <v>0.49834765571589201</v>
      </c>
      <c r="M536" s="14"/>
      <c r="N536" s="14">
        <v>0.39083607197651599</v>
      </c>
      <c r="O536" s="14">
        <v>0.38134864603653801</v>
      </c>
      <c r="P536" s="14"/>
      <c r="Q536" s="14">
        <v>0.48210790400843301</v>
      </c>
      <c r="R536" s="14">
        <v>0.36994359247526798</v>
      </c>
      <c r="S536" s="14">
        <v>0.28220219777882499</v>
      </c>
      <c r="T536" s="14"/>
      <c r="U536" s="14">
        <v>0.385435928066727</v>
      </c>
      <c r="V536" s="14">
        <v>0.382018045425149</v>
      </c>
      <c r="W536" s="14"/>
      <c r="X536" s="14">
        <v>0.385073546936745</v>
      </c>
      <c r="Y536" s="14">
        <v>0.52065966998341695</v>
      </c>
      <c r="Z536" s="14">
        <v>0.22929622994997101</v>
      </c>
      <c r="AA536" s="14"/>
      <c r="AB536" s="14">
        <v>0.46804886196613998</v>
      </c>
      <c r="AC536" s="14">
        <v>0.43087975895800201</v>
      </c>
      <c r="AD536" s="14">
        <v>0.15543608197668701</v>
      </c>
      <c r="AE536" s="14"/>
      <c r="AF536" s="14">
        <v>0.43546083453893097</v>
      </c>
      <c r="AG536" s="14">
        <v>0.44494045267617499</v>
      </c>
      <c r="AH536" s="14">
        <v>0.27225377753378399</v>
      </c>
      <c r="AI536" s="14"/>
      <c r="AJ536" s="14">
        <v>0.36134110811272802</v>
      </c>
      <c r="AK536" s="14">
        <v>0.40626251001066199</v>
      </c>
      <c r="AL536" s="14"/>
      <c r="AM536" s="14">
        <v>0.48746164621098198</v>
      </c>
      <c r="AN536" s="14">
        <v>0.46307488204405001</v>
      </c>
      <c r="AO536" s="14">
        <v>0.37415672158881202</v>
      </c>
      <c r="AP536" s="14">
        <v>0.28289510571594501</v>
      </c>
      <c r="AQ536" s="14">
        <v>0.58421249549832299</v>
      </c>
      <c r="AR536" s="14">
        <v>0.34712492300988501</v>
      </c>
      <c r="AS536" s="14">
        <v>0.43165871536741102</v>
      </c>
      <c r="AT536" s="14">
        <v>0.328163288816541</v>
      </c>
      <c r="AU536" s="14">
        <v>0.27452792844752499</v>
      </c>
      <c r="AV536" s="14"/>
      <c r="AW536" s="14">
        <v>0.48932446364482601</v>
      </c>
      <c r="AX536" s="14">
        <v>0.47554915775317502</v>
      </c>
      <c r="AY536" s="14">
        <v>0.34670262706854699</v>
      </c>
      <c r="AZ536" s="14">
        <v>0.25626321700874</v>
      </c>
      <c r="BA536" s="14">
        <v>0.60345398419914997</v>
      </c>
      <c r="BB536" s="14">
        <v>0.38857919932139701</v>
      </c>
      <c r="BC536" s="14">
        <v>0.44154565450255101</v>
      </c>
      <c r="BD536" s="14">
        <v>0.29538446035358101</v>
      </c>
      <c r="BE536" s="14">
        <v>0.25932225758387201</v>
      </c>
      <c r="BF536" s="14">
        <v>7.0421150491891502E-2</v>
      </c>
      <c r="BG536" s="14"/>
      <c r="BH536" s="14">
        <v>0.363283634727045</v>
      </c>
      <c r="BI536" s="14">
        <v>0.413521310877913</v>
      </c>
    </row>
    <row r="537" spans="2:61" x14ac:dyDescent="0.35">
      <c r="B537" t="s">
        <v>258</v>
      </c>
      <c r="C537" s="14">
        <v>0.24011535572074499</v>
      </c>
      <c r="D537" s="14">
        <v>0.22755641587922201</v>
      </c>
      <c r="E537" s="14">
        <v>0.25340593925544802</v>
      </c>
      <c r="F537" s="14"/>
      <c r="G537" s="14">
        <v>0.266421705074259</v>
      </c>
      <c r="H537" s="14">
        <v>0.26924511302564602</v>
      </c>
      <c r="I537" s="14">
        <v>0.25193295677508498</v>
      </c>
      <c r="J537" s="14">
        <v>0.32556033427667103</v>
      </c>
      <c r="K537" s="14">
        <v>0.24074305362246701</v>
      </c>
      <c r="L537" s="14">
        <v>0.113690505652355</v>
      </c>
      <c r="M537" s="14"/>
      <c r="N537" s="14">
        <v>0.22354097721431401</v>
      </c>
      <c r="O537" s="14">
        <v>0.249591568695263</v>
      </c>
      <c r="P537" s="14"/>
      <c r="Q537" s="14">
        <v>0.19700382248953099</v>
      </c>
      <c r="R537" s="14">
        <v>0.27143103020034098</v>
      </c>
      <c r="S537" s="14">
        <v>0.18248384655263999</v>
      </c>
      <c r="T537" s="14"/>
      <c r="U537" s="14">
        <v>0.23501104583049601</v>
      </c>
      <c r="V537" s="14">
        <v>0.26243667584220698</v>
      </c>
      <c r="W537" s="14"/>
      <c r="X537" s="14">
        <v>9.1521057563154096E-2</v>
      </c>
      <c r="Y537" s="14">
        <v>0.218126054075123</v>
      </c>
      <c r="Z537" s="14">
        <v>0.28803130888070699</v>
      </c>
      <c r="AA537" s="14"/>
      <c r="AB537" s="14">
        <v>0.144307374072318</v>
      </c>
      <c r="AC537" s="14">
        <v>0.25150648507741302</v>
      </c>
      <c r="AD537" s="14">
        <v>0.27040038741050998</v>
      </c>
      <c r="AE537" s="14"/>
      <c r="AF537" s="14">
        <v>0.143381282276967</v>
      </c>
      <c r="AG537" s="14">
        <v>0.20834782027787799</v>
      </c>
      <c r="AH537" s="14">
        <v>0.294385922516474</v>
      </c>
      <c r="AI537" s="14"/>
      <c r="AJ537" s="14">
        <v>0.21948004417934999</v>
      </c>
      <c r="AK537" s="14">
        <v>0.243586103020378</v>
      </c>
      <c r="AL537" s="14"/>
      <c r="AM537" s="14">
        <v>0.22968640198044701</v>
      </c>
      <c r="AN537" s="14">
        <v>0.137524289706105</v>
      </c>
      <c r="AO537" s="14">
        <v>0.26951553340130402</v>
      </c>
      <c r="AP537" s="14">
        <v>0.20954927595764899</v>
      </c>
      <c r="AQ537" s="14">
        <v>0.19528466542638401</v>
      </c>
      <c r="AR537" s="14">
        <v>0.293619551228474</v>
      </c>
      <c r="AS537" s="14">
        <v>0.210398411372858</v>
      </c>
      <c r="AT537" s="14">
        <v>0.13512885250713999</v>
      </c>
      <c r="AU537" s="14">
        <v>0.34107584720967199</v>
      </c>
      <c r="AV537" s="14"/>
      <c r="AW537" s="14">
        <v>0.17075578104363701</v>
      </c>
      <c r="AX537" s="14">
        <v>0.14337419925854999</v>
      </c>
      <c r="AY537" s="14">
        <v>0.300382865754524</v>
      </c>
      <c r="AZ537" s="14">
        <v>0.232248051238337</v>
      </c>
      <c r="BA537" s="14">
        <v>0.15190924828279301</v>
      </c>
      <c r="BB537" s="14">
        <v>0.29074121073924902</v>
      </c>
      <c r="BC537" s="14">
        <v>0.24895328805636699</v>
      </c>
      <c r="BD537" s="14">
        <v>0.22596864137575401</v>
      </c>
      <c r="BE537" s="14">
        <v>0.29070323576045998</v>
      </c>
      <c r="BF537" s="14">
        <v>0.40104445800863497</v>
      </c>
      <c r="BG537" s="14"/>
      <c r="BH537" s="14">
        <v>0.25632695735896899</v>
      </c>
      <c r="BI537" s="14">
        <v>0.21063883089080099</v>
      </c>
    </row>
    <row r="538" spans="2:61" x14ac:dyDescent="0.35">
      <c r="B538" t="s">
        <v>259</v>
      </c>
      <c r="C538" s="14">
        <v>0.11533024839002599</v>
      </c>
      <c r="D538" s="14">
        <v>0.108967394169836</v>
      </c>
      <c r="E538" s="14">
        <v>0.120786892531015</v>
      </c>
      <c r="F538" s="14"/>
      <c r="G538" s="14">
        <v>3.8297562126369998E-2</v>
      </c>
      <c r="H538" s="14">
        <v>0.14459739204978</v>
      </c>
      <c r="I538" s="14">
        <v>0.16728123024962199</v>
      </c>
      <c r="J538" s="14">
        <v>9.1256695396347301E-2</v>
      </c>
      <c r="K538" s="14">
        <v>0.13251713456721201</v>
      </c>
      <c r="L538" s="14">
        <v>9.4335657290926106E-2</v>
      </c>
      <c r="M538" s="14"/>
      <c r="N538" s="14">
        <v>9.9111189110429002E-2</v>
      </c>
      <c r="O538" s="14">
        <v>0.124603311625559</v>
      </c>
      <c r="P538" s="14"/>
      <c r="Q538" s="14">
        <v>7.6376951615720598E-2</v>
      </c>
      <c r="R538" s="14">
        <v>0.12031355177399999</v>
      </c>
      <c r="S538" s="14">
        <v>0.17470054849802599</v>
      </c>
      <c r="T538" s="14"/>
      <c r="U538" s="14">
        <v>0.11424946974632</v>
      </c>
      <c r="V538" s="14">
        <v>0.12005653002364799</v>
      </c>
      <c r="W538" s="14"/>
      <c r="X538" s="14">
        <v>9.24334119064181E-3</v>
      </c>
      <c r="Y538" s="14">
        <v>7.5115606802039006E-2</v>
      </c>
      <c r="Z538" s="14">
        <v>0.22033003261874201</v>
      </c>
      <c r="AA538" s="14"/>
      <c r="AB538" s="14">
        <v>6.8935232229030696E-2</v>
      </c>
      <c r="AC538" s="14">
        <v>0.120921961635717</v>
      </c>
      <c r="AD538" s="14">
        <v>0.19948035936689301</v>
      </c>
      <c r="AE538" s="14"/>
      <c r="AF538" s="14">
        <v>7.30791846235785E-2</v>
      </c>
      <c r="AG538" s="14">
        <v>9.6721700136383704E-2</v>
      </c>
      <c r="AH538" s="14">
        <v>0.16972719395872801</v>
      </c>
      <c r="AI538" s="14"/>
      <c r="AJ538" s="14">
        <v>0.15208539808318899</v>
      </c>
      <c r="AK538" s="14">
        <v>9.6212730511495898E-2</v>
      </c>
      <c r="AL538" s="14"/>
      <c r="AM538" s="14">
        <v>4.3881783844292699E-2</v>
      </c>
      <c r="AN538" s="14">
        <v>3.3386548651668797E-2</v>
      </c>
      <c r="AO538" s="14">
        <v>1.8882090596116601E-2</v>
      </c>
      <c r="AP538" s="14">
        <v>0.188592962784142</v>
      </c>
      <c r="AQ538" s="14">
        <v>9.5347232599854101E-2</v>
      </c>
      <c r="AR538" s="14">
        <v>0.14814825085812799</v>
      </c>
      <c r="AS538" s="14">
        <v>1.52511856799111E-2</v>
      </c>
      <c r="AT538" s="14">
        <v>0.16392316253854899</v>
      </c>
      <c r="AU538" s="14">
        <v>0.20099649499278299</v>
      </c>
      <c r="AV538" s="14"/>
      <c r="AW538" s="14">
        <v>6.5421819421657104E-2</v>
      </c>
      <c r="AX538" s="14">
        <v>1.90274051182945E-2</v>
      </c>
      <c r="AY538" s="14">
        <v>4.6868032370074003E-2</v>
      </c>
      <c r="AZ538" s="14">
        <v>0.189552004498313</v>
      </c>
      <c r="BA538" s="14">
        <v>8.5135553536955594E-2</v>
      </c>
      <c r="BB538" s="14">
        <v>0.11663627786459101</v>
      </c>
      <c r="BC538" s="14">
        <v>7.8685922118903295E-2</v>
      </c>
      <c r="BD538" s="14">
        <v>0.16381284117916001</v>
      </c>
      <c r="BE538" s="14">
        <v>0.29384198640272102</v>
      </c>
      <c r="BF538" s="14">
        <v>0.30546504114638501</v>
      </c>
      <c r="BG538" s="14"/>
      <c r="BH538" s="14">
        <v>0.123744062011708</v>
      </c>
      <c r="BI538" s="14">
        <v>0.108572581163087</v>
      </c>
    </row>
    <row r="539" spans="2:61" x14ac:dyDescent="0.35">
      <c r="B539" t="s">
        <v>260</v>
      </c>
      <c r="C539" s="14">
        <v>6.2481144356262203E-2</v>
      </c>
      <c r="D539" s="14">
        <v>6.2834582727940305E-2</v>
      </c>
      <c r="E539" s="14">
        <v>6.2524864651050394E-2</v>
      </c>
      <c r="F539" s="14"/>
      <c r="G539" s="14">
        <v>1.2350539808462801E-2</v>
      </c>
      <c r="H539" s="14">
        <v>0.11025652286618901</v>
      </c>
      <c r="I539" s="14">
        <v>9.3458467840832102E-2</v>
      </c>
      <c r="J539" s="14">
        <v>7.3516275071436196E-2</v>
      </c>
      <c r="K539" s="14">
        <v>4.9557705411169301E-2</v>
      </c>
      <c r="L539" s="14">
        <v>2.3387259584916598E-2</v>
      </c>
      <c r="M539" s="14"/>
      <c r="N539" s="14">
        <v>5.8842343767881201E-2</v>
      </c>
      <c r="O539" s="14">
        <v>6.4561587332384804E-2</v>
      </c>
      <c r="P539" s="14"/>
      <c r="Q539" s="14">
        <v>4.5155725234122403E-2</v>
      </c>
      <c r="R539" s="14">
        <v>4.8380979159257001E-2</v>
      </c>
      <c r="S539" s="14">
        <v>0.137236049647881</v>
      </c>
      <c r="T539" s="14"/>
      <c r="U539" s="14">
        <v>5.7730877002552299E-2</v>
      </c>
      <c r="V539" s="14">
        <v>8.3254224467885801E-2</v>
      </c>
      <c r="W539" s="14"/>
      <c r="X539" s="14">
        <v>0</v>
      </c>
      <c r="Y539" s="14">
        <v>1.7388118684750199E-2</v>
      </c>
      <c r="Z539" s="14">
        <v>0.14681630627481601</v>
      </c>
      <c r="AA539" s="14"/>
      <c r="AB539" s="14">
        <v>1.57561549824667E-2</v>
      </c>
      <c r="AC539" s="14">
        <v>4.0242527888387898E-2</v>
      </c>
      <c r="AD539" s="14">
        <v>0.208670568827452</v>
      </c>
      <c r="AE539" s="14"/>
      <c r="AF539" s="14">
        <v>2.0439204288085201E-2</v>
      </c>
      <c r="AG539" s="14">
        <v>3.42236932802093E-2</v>
      </c>
      <c r="AH539" s="14">
        <v>0.13161910345251601</v>
      </c>
      <c r="AI539" s="14"/>
      <c r="AJ539" s="14">
        <v>4.9864044294124901E-2</v>
      </c>
      <c r="AK539" s="14">
        <v>6.3218066056305103E-2</v>
      </c>
      <c r="AL539" s="14"/>
      <c r="AM539" s="14">
        <v>2.2033311756375899E-2</v>
      </c>
      <c r="AN539" s="14">
        <v>2.07546165886585E-2</v>
      </c>
      <c r="AO539" s="14">
        <v>1.97471611625245E-2</v>
      </c>
      <c r="AP539" s="14">
        <v>0.18832917996477899</v>
      </c>
      <c r="AQ539" s="14">
        <v>0</v>
      </c>
      <c r="AR539" s="14">
        <v>9.1507158680329201E-2</v>
      </c>
      <c r="AS539" s="14">
        <v>3.03933784453604E-2</v>
      </c>
      <c r="AT539" s="14">
        <v>0.191148837219313</v>
      </c>
      <c r="AU539" s="14">
        <v>2.54799428897137E-2</v>
      </c>
      <c r="AV539" s="14"/>
      <c r="AW539" s="14">
        <v>3.6706218842723203E-2</v>
      </c>
      <c r="AX539" s="14">
        <v>0</v>
      </c>
      <c r="AY539" s="14">
        <v>0</v>
      </c>
      <c r="AZ539" s="14">
        <v>0.179692621400076</v>
      </c>
      <c r="BA539" s="14">
        <v>0</v>
      </c>
      <c r="BB539" s="14">
        <v>7.9266801649532703E-2</v>
      </c>
      <c r="BC539" s="14">
        <v>0</v>
      </c>
      <c r="BD539" s="14">
        <v>0.249965209883318</v>
      </c>
      <c r="BE539" s="14">
        <v>0</v>
      </c>
      <c r="BF539" s="14">
        <v>7.2803455604043901E-2</v>
      </c>
      <c r="BG539" s="14"/>
      <c r="BH539" s="14">
        <v>7.7903379218825605E-2</v>
      </c>
      <c r="BI539" s="14">
        <v>4.2941370096707898E-2</v>
      </c>
    </row>
    <row r="540" spans="2:61" x14ac:dyDescent="0.35">
      <c r="B540" t="s">
        <v>77</v>
      </c>
      <c r="C540" s="14">
        <v>2.5865790385696301E-2</v>
      </c>
      <c r="D540" s="14">
        <v>2.33877626375966E-2</v>
      </c>
      <c r="E540" s="14">
        <v>2.8358389185828101E-2</v>
      </c>
      <c r="F540" s="14"/>
      <c r="G540" s="14">
        <v>2.3471464027347799E-2</v>
      </c>
      <c r="H540" s="14">
        <v>3.33399616490151E-2</v>
      </c>
      <c r="I540" s="14">
        <v>1.2662173896816601E-2</v>
      </c>
      <c r="J540" s="14">
        <v>4.4286903483131398E-2</v>
      </c>
      <c r="K540" s="14">
        <v>1.8034291590894699E-2</v>
      </c>
      <c r="L540" s="14">
        <v>2.3242146576091201E-2</v>
      </c>
      <c r="M540" s="14"/>
      <c r="N540" s="14">
        <v>1.9669743171177201E-2</v>
      </c>
      <c r="O540" s="14">
        <v>2.9408310123746999E-2</v>
      </c>
      <c r="P540" s="14"/>
      <c r="Q540" s="14">
        <v>1.58532309592622E-2</v>
      </c>
      <c r="R540" s="14">
        <v>3.4885642317314697E-2</v>
      </c>
      <c r="S540" s="14">
        <v>7.5292528343679499E-3</v>
      </c>
      <c r="T540" s="14"/>
      <c r="U540" s="14">
        <v>1.7527662654093602E-2</v>
      </c>
      <c r="V540" s="14">
        <v>6.2328705512832802E-2</v>
      </c>
      <c r="W540" s="14"/>
      <c r="X540" s="14">
        <v>0</v>
      </c>
      <c r="Y540" s="14">
        <v>1.33628803515577E-2</v>
      </c>
      <c r="Z540" s="14">
        <v>4.46111412518235E-2</v>
      </c>
      <c r="AA540" s="14"/>
      <c r="AB540" s="14">
        <v>2.0910066579125301E-2</v>
      </c>
      <c r="AC540" s="14">
        <v>1.4020513131355701E-2</v>
      </c>
      <c r="AD540" s="14">
        <v>6.3589302676276396E-2</v>
      </c>
      <c r="AE540" s="14"/>
      <c r="AF540" s="14">
        <v>0</v>
      </c>
      <c r="AG540" s="14">
        <v>1.8202358715209799E-2</v>
      </c>
      <c r="AH540" s="14">
        <v>4.2562350646262001E-2</v>
      </c>
      <c r="AI540" s="14"/>
      <c r="AJ540" s="14">
        <v>1.12265971306826E-2</v>
      </c>
      <c r="AK540" s="14">
        <v>3.33853286937165E-2</v>
      </c>
      <c r="AL540" s="14"/>
      <c r="AM540" s="14">
        <v>1.6526635740782999E-2</v>
      </c>
      <c r="AN540" s="14">
        <v>6.6875453146662597E-3</v>
      </c>
      <c r="AO540" s="14">
        <v>0</v>
      </c>
      <c r="AP540" s="14">
        <v>4.2482497827129602E-2</v>
      </c>
      <c r="AQ540" s="14">
        <v>0</v>
      </c>
      <c r="AR540" s="14">
        <v>1.4065737368918901E-2</v>
      </c>
      <c r="AS540" s="14">
        <v>0</v>
      </c>
      <c r="AT540" s="14">
        <v>6.4959712929442595E-2</v>
      </c>
      <c r="AU540" s="14">
        <v>6.3044293154112099E-2</v>
      </c>
      <c r="AV540" s="14"/>
      <c r="AW540" s="14">
        <v>1.7610091130314202E-2</v>
      </c>
      <c r="AX540" s="14">
        <v>0</v>
      </c>
      <c r="AY540" s="14">
        <v>0</v>
      </c>
      <c r="AZ540" s="14">
        <v>5.3142913003142597E-2</v>
      </c>
      <c r="BA540" s="14">
        <v>0</v>
      </c>
      <c r="BB540" s="14">
        <v>1.8643331736336099E-2</v>
      </c>
      <c r="BC540" s="14">
        <v>0</v>
      </c>
      <c r="BD540" s="14">
        <v>4.3299356379935199E-2</v>
      </c>
      <c r="BE540" s="14">
        <v>0</v>
      </c>
      <c r="BF540" s="14">
        <v>8.3820338485422599E-2</v>
      </c>
      <c r="BG540" s="14"/>
      <c r="BH540" s="14">
        <v>3.47577876665284E-2</v>
      </c>
      <c r="BI540" s="14">
        <v>8.4152180275101299E-3</v>
      </c>
    </row>
    <row r="541" spans="2:61" x14ac:dyDescent="0.35">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row>
    <row r="542" spans="2:61" x14ac:dyDescent="0.35">
      <c r="B542" s="6" t="s">
        <v>269</v>
      </c>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row>
    <row r="543" spans="2:61" x14ac:dyDescent="0.35">
      <c r="B543" s="21" t="s">
        <v>81</v>
      </c>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row>
    <row r="544" spans="2:61" x14ac:dyDescent="0.35">
      <c r="B544" t="s">
        <v>172</v>
      </c>
      <c r="C544" s="14">
        <v>0.30301264450510701</v>
      </c>
      <c r="D544" s="14">
        <v>0.30651063628130298</v>
      </c>
      <c r="E544" s="14">
        <v>0.29560440525208098</v>
      </c>
      <c r="F544" s="14"/>
      <c r="G544" s="14">
        <v>0.24456659830077301</v>
      </c>
      <c r="H544" s="14">
        <v>0.31165134338206402</v>
      </c>
      <c r="I544" s="14">
        <v>0.20086171666689501</v>
      </c>
      <c r="J544" s="14">
        <v>0.34393672389919899</v>
      </c>
      <c r="K544" s="14">
        <v>0.304362300094073</v>
      </c>
      <c r="L544" s="14">
        <v>0.39120328370046897</v>
      </c>
      <c r="M544" s="14"/>
      <c r="N544" s="14">
        <v>0.29752916460022599</v>
      </c>
      <c r="O544" s="14">
        <v>0.30610348799186499</v>
      </c>
      <c r="P544" s="14"/>
      <c r="Q544" s="14">
        <v>0.33262313915184299</v>
      </c>
      <c r="R544" s="14">
        <v>0.28683688299374499</v>
      </c>
      <c r="S544" s="14">
        <v>0.32512013026532899</v>
      </c>
      <c r="T544" s="14"/>
      <c r="U544" s="14">
        <v>0.31503944128467998</v>
      </c>
      <c r="V544" s="14">
        <v>0.25134158024609798</v>
      </c>
      <c r="W544" s="14"/>
      <c r="X544" s="14">
        <v>0.49885043990964101</v>
      </c>
      <c r="Y544" s="14">
        <v>0.27391190053017</v>
      </c>
      <c r="Z544" s="14">
        <v>0.29224938653754101</v>
      </c>
      <c r="AA544" s="14"/>
      <c r="AB544" s="14">
        <v>0.35463802772230102</v>
      </c>
      <c r="AC544" s="14">
        <v>0.29937015723254601</v>
      </c>
      <c r="AD544" s="14">
        <v>0.26029869765269198</v>
      </c>
      <c r="AE544" s="14"/>
      <c r="AF544" s="14">
        <v>0.42856364576614098</v>
      </c>
      <c r="AG544" s="14">
        <v>0.31802179386013202</v>
      </c>
      <c r="AH544" s="14">
        <v>0.26369703599918298</v>
      </c>
      <c r="AI544" s="14"/>
      <c r="AJ544" s="14">
        <v>0.31067563407792598</v>
      </c>
      <c r="AK544" s="14">
        <v>0.30335851362579203</v>
      </c>
      <c r="AL544" s="14"/>
      <c r="AM544" s="14">
        <v>0.30650927702036901</v>
      </c>
      <c r="AN544" s="14">
        <v>0.40336609378197502</v>
      </c>
      <c r="AO544" s="14">
        <v>0.21856906854779801</v>
      </c>
      <c r="AP544" s="14">
        <v>0.21192745912827399</v>
      </c>
      <c r="AQ544" s="14">
        <v>0.32833102068917502</v>
      </c>
      <c r="AR544" s="14">
        <v>0.272225630525118</v>
      </c>
      <c r="AS544" s="14">
        <v>0.46076432407927298</v>
      </c>
      <c r="AT544" s="14">
        <v>0.32061606519101299</v>
      </c>
      <c r="AU544" s="14">
        <v>0.26647635961820498</v>
      </c>
      <c r="AV544" s="14"/>
      <c r="AW544" s="14">
        <v>0.299655083154173</v>
      </c>
      <c r="AX544" s="14">
        <v>0.384821749203904</v>
      </c>
      <c r="AY544" s="14">
        <v>0.258938912211015</v>
      </c>
      <c r="AZ544" s="14">
        <v>0.23075090364015399</v>
      </c>
      <c r="BA544" s="14">
        <v>0.40725104465613998</v>
      </c>
      <c r="BB544" s="14">
        <v>0.26664798759389002</v>
      </c>
      <c r="BC544" s="14">
        <v>0.37660495283693202</v>
      </c>
      <c r="BD544" s="14">
        <v>0.41580011932331101</v>
      </c>
      <c r="BE544" s="14">
        <v>0.15333204779267101</v>
      </c>
      <c r="BF544" s="14">
        <v>0.25557186552100197</v>
      </c>
      <c r="BG544" s="14"/>
      <c r="BH544" s="14">
        <v>0.28180295974610098</v>
      </c>
      <c r="BI544" s="14">
        <v>0.33927498596857097</v>
      </c>
    </row>
    <row r="545" spans="2:61" x14ac:dyDescent="0.35">
      <c r="B545" t="s">
        <v>173</v>
      </c>
      <c r="C545" s="14">
        <v>0.39209905866542399</v>
      </c>
      <c r="D545" s="14">
        <v>0.36396487119960103</v>
      </c>
      <c r="E545" s="14">
        <v>0.42121421287508898</v>
      </c>
      <c r="F545" s="14"/>
      <c r="G545" s="14">
        <v>0.37423046930529003</v>
      </c>
      <c r="H545" s="14">
        <v>0.37911743580193302</v>
      </c>
      <c r="I545" s="14">
        <v>0.40282131510476599</v>
      </c>
      <c r="J545" s="14">
        <v>0.36859990990001801</v>
      </c>
      <c r="K545" s="14">
        <v>0.54152533599637998</v>
      </c>
      <c r="L545" s="14">
        <v>0.31318676784323901</v>
      </c>
      <c r="M545" s="14"/>
      <c r="N545" s="14">
        <v>0.43386699948381302</v>
      </c>
      <c r="O545" s="14">
        <v>0.36855594916686002</v>
      </c>
      <c r="P545" s="14"/>
      <c r="Q545" s="14">
        <v>0.37616080173446598</v>
      </c>
      <c r="R545" s="14">
        <v>0.42539729586303199</v>
      </c>
      <c r="S545" s="14">
        <v>0.32864720861670899</v>
      </c>
      <c r="T545" s="14"/>
      <c r="U545" s="14">
        <v>0.40007746452883702</v>
      </c>
      <c r="V545" s="14">
        <v>0.35782120982432097</v>
      </c>
      <c r="W545" s="14"/>
      <c r="X545" s="14">
        <v>0.33567029137754401</v>
      </c>
      <c r="Y545" s="14">
        <v>0.468057068123096</v>
      </c>
      <c r="Z545" s="14">
        <v>0.33357449153197</v>
      </c>
      <c r="AA545" s="14"/>
      <c r="AB545" s="14">
        <v>0.40562485747277</v>
      </c>
      <c r="AC545" s="14">
        <v>0.43546533769234702</v>
      </c>
      <c r="AD545" s="14">
        <v>0.27116296628682102</v>
      </c>
      <c r="AE545" s="14"/>
      <c r="AF545" s="14">
        <v>0.36399608392484001</v>
      </c>
      <c r="AG545" s="14">
        <v>0.42275618361043099</v>
      </c>
      <c r="AH545" s="14">
        <v>0.36941690564252999</v>
      </c>
      <c r="AI545" s="14"/>
      <c r="AJ545" s="14">
        <v>0.40936975755635602</v>
      </c>
      <c r="AK545" s="14">
        <v>0.38538849333914499</v>
      </c>
      <c r="AL545" s="14"/>
      <c r="AM545" s="14">
        <v>0.45972192522885102</v>
      </c>
      <c r="AN545" s="14">
        <v>0.39208250137137401</v>
      </c>
      <c r="AO545" s="14">
        <v>0.25073323937662501</v>
      </c>
      <c r="AP545" s="14">
        <v>0.388698955639941</v>
      </c>
      <c r="AQ545" s="14">
        <v>0.25599075314308301</v>
      </c>
      <c r="AR545" s="14">
        <v>0.42183510652626599</v>
      </c>
      <c r="AS545" s="14">
        <v>0.34893502908969498</v>
      </c>
      <c r="AT545" s="14">
        <v>0.50375567379682995</v>
      </c>
      <c r="AU545" s="14">
        <v>0.35355778234310697</v>
      </c>
      <c r="AV545" s="14"/>
      <c r="AW545" s="14">
        <v>0.47730897538362899</v>
      </c>
      <c r="AX545" s="14">
        <v>0.39611917264198199</v>
      </c>
      <c r="AY545" s="14">
        <v>0.284465625025763</v>
      </c>
      <c r="AZ545" s="14">
        <v>0.33882118259516902</v>
      </c>
      <c r="BA545" s="14">
        <v>0.225209551701854</v>
      </c>
      <c r="BB545" s="14">
        <v>0.45066229641745997</v>
      </c>
      <c r="BC545" s="14">
        <v>0.43254737615483202</v>
      </c>
      <c r="BD545" s="14">
        <v>0.34592849982260598</v>
      </c>
      <c r="BE545" s="14">
        <v>0.40996733418645098</v>
      </c>
      <c r="BF545" s="14">
        <v>0.24630195861565801</v>
      </c>
      <c r="BG545" s="14"/>
      <c r="BH545" s="14">
        <v>0.38060026104110101</v>
      </c>
      <c r="BI545" s="14">
        <v>0.41292603701518399</v>
      </c>
    </row>
    <row r="546" spans="2:61" x14ac:dyDescent="0.35">
      <c r="B546" t="s">
        <v>73</v>
      </c>
      <c r="C546" s="14">
        <v>0.186940143128177</v>
      </c>
      <c r="D546" s="14">
        <v>0.20758366144083401</v>
      </c>
      <c r="E546" s="14">
        <v>0.16835064565836799</v>
      </c>
      <c r="F546" s="14"/>
      <c r="G546" s="14">
        <v>0.20460882698925101</v>
      </c>
      <c r="H546" s="14">
        <v>0.180627602241722</v>
      </c>
      <c r="I546" s="14">
        <v>0.247219012836289</v>
      </c>
      <c r="J546" s="14">
        <v>0.17910091894123401</v>
      </c>
      <c r="K546" s="14">
        <v>9.5306233316581807E-2</v>
      </c>
      <c r="L546" s="14">
        <v>0.19752900100812301</v>
      </c>
      <c r="M546" s="14"/>
      <c r="N546" s="14">
        <v>0.142998197163129</v>
      </c>
      <c r="O546" s="14">
        <v>0.211708662360028</v>
      </c>
      <c r="P546" s="14"/>
      <c r="Q546" s="14">
        <v>0.15297976437543001</v>
      </c>
      <c r="R546" s="14">
        <v>0.197507548416502</v>
      </c>
      <c r="S546" s="14">
        <v>0.17583396070117099</v>
      </c>
      <c r="T546" s="14"/>
      <c r="U546" s="14">
        <v>0.17266388787981701</v>
      </c>
      <c r="V546" s="14">
        <v>0.248275618885857</v>
      </c>
      <c r="W546" s="14"/>
      <c r="X546" s="14">
        <v>7.4408231733830404E-2</v>
      </c>
      <c r="Y546" s="14">
        <v>0.16486013290216101</v>
      </c>
      <c r="Z546" s="14">
        <v>0.22095127263747799</v>
      </c>
      <c r="AA546" s="14"/>
      <c r="AB546" s="14">
        <v>0.136780804034416</v>
      </c>
      <c r="AC546" s="14">
        <v>0.16382455416776701</v>
      </c>
      <c r="AD546" s="14">
        <v>0.29864709904915898</v>
      </c>
      <c r="AE546" s="14"/>
      <c r="AF546" s="14">
        <v>0.161278053171694</v>
      </c>
      <c r="AG546" s="14">
        <v>0.141234813433777</v>
      </c>
      <c r="AH546" s="14">
        <v>0.232221241681554</v>
      </c>
      <c r="AI546" s="14"/>
      <c r="AJ546" s="14">
        <v>0.17960382927836099</v>
      </c>
      <c r="AK546" s="14">
        <v>0.188281033624705</v>
      </c>
      <c r="AL546" s="14"/>
      <c r="AM546" s="14">
        <v>0.15237062715615701</v>
      </c>
      <c r="AN546" s="14">
        <v>8.6995881351672202E-2</v>
      </c>
      <c r="AO546" s="14">
        <v>0.41500873221303802</v>
      </c>
      <c r="AP546" s="14">
        <v>0.23836405500300201</v>
      </c>
      <c r="AQ546" s="14">
        <v>0.25519352303766002</v>
      </c>
      <c r="AR546" s="14">
        <v>0.17329515034082699</v>
      </c>
      <c r="AS546" s="14">
        <v>0.12138512876066999</v>
      </c>
      <c r="AT546" s="14">
        <v>0.125418817920254</v>
      </c>
      <c r="AU546" s="14">
        <v>0.26507008600681098</v>
      </c>
      <c r="AV546" s="14"/>
      <c r="AW546" s="14">
        <v>0.122956280884019</v>
      </c>
      <c r="AX546" s="14">
        <v>9.1815586482581299E-2</v>
      </c>
      <c r="AY546" s="14">
        <v>0.37659355238532199</v>
      </c>
      <c r="AZ546" s="14">
        <v>0.28649454975837402</v>
      </c>
      <c r="BA546" s="14">
        <v>0.264462999558148</v>
      </c>
      <c r="BB546" s="14">
        <v>0.16026212877412799</v>
      </c>
      <c r="BC546" s="14">
        <v>0.11024103702584601</v>
      </c>
      <c r="BD546" s="14">
        <v>0.177328113217983</v>
      </c>
      <c r="BE546" s="14">
        <v>0.24519812301454799</v>
      </c>
      <c r="BF546" s="14">
        <v>0.29091633255536797</v>
      </c>
      <c r="BG546" s="14"/>
      <c r="BH546" s="14">
        <v>0.20901166288488801</v>
      </c>
      <c r="BI546" s="14">
        <v>0.14826327140381801</v>
      </c>
    </row>
    <row r="547" spans="2:61" x14ac:dyDescent="0.35">
      <c r="B547" t="s">
        <v>174</v>
      </c>
      <c r="C547" s="14">
        <v>6.3649912930894795E-2</v>
      </c>
      <c r="D547" s="14">
        <v>6.8266011055143697E-2</v>
      </c>
      <c r="E547" s="14">
        <v>5.9620795025503E-2</v>
      </c>
      <c r="F547" s="14"/>
      <c r="G547" s="14">
        <v>8.6208167649765494E-2</v>
      </c>
      <c r="H547" s="14">
        <v>7.1414468888221005E-2</v>
      </c>
      <c r="I547" s="14">
        <v>8.41982502694337E-2</v>
      </c>
      <c r="J547" s="14">
        <v>5.2955935586194297E-2</v>
      </c>
      <c r="K547" s="14">
        <v>2.76124084043795E-2</v>
      </c>
      <c r="L547" s="14">
        <v>6.0832986114937398E-2</v>
      </c>
      <c r="M547" s="14"/>
      <c r="N547" s="14">
        <v>7.0044566379016293E-2</v>
      </c>
      <c r="O547" s="14">
        <v>6.0045473176751803E-2</v>
      </c>
      <c r="P547" s="14"/>
      <c r="Q547" s="14">
        <v>8.2164932480942504E-2</v>
      </c>
      <c r="R547" s="14">
        <v>4.0158227921633302E-2</v>
      </c>
      <c r="S547" s="14">
        <v>0.11401665342881701</v>
      </c>
      <c r="T547" s="14"/>
      <c r="U547" s="14">
        <v>6.4314393090439695E-2</v>
      </c>
      <c r="V547" s="14">
        <v>6.0795088188117297E-2</v>
      </c>
      <c r="W547" s="14"/>
      <c r="X547" s="14">
        <v>7.4173747102340398E-2</v>
      </c>
      <c r="Y547" s="14">
        <v>5.7825036010104497E-2</v>
      </c>
      <c r="Z547" s="14">
        <v>7.1355449874483501E-2</v>
      </c>
      <c r="AA547" s="14"/>
      <c r="AB547" s="14">
        <v>4.90918640397923E-2</v>
      </c>
      <c r="AC547" s="14">
        <v>7.0145244446642899E-2</v>
      </c>
      <c r="AD547" s="14">
        <v>7.4203227783998196E-2</v>
      </c>
      <c r="AE547" s="14"/>
      <c r="AF547" s="14">
        <v>2.0625215241809099E-2</v>
      </c>
      <c r="AG547" s="14">
        <v>6.8104502105245199E-2</v>
      </c>
      <c r="AH547" s="14">
        <v>7.3746061818357106E-2</v>
      </c>
      <c r="AI547" s="14"/>
      <c r="AJ547" s="14">
        <v>7.1546452270083202E-2</v>
      </c>
      <c r="AK547" s="14">
        <v>5.5975398662654503E-2</v>
      </c>
      <c r="AL547" s="14"/>
      <c r="AM547" s="14">
        <v>6.4741407278727195E-2</v>
      </c>
      <c r="AN547" s="14">
        <v>7.8167013296396595E-2</v>
      </c>
      <c r="AO547" s="14">
        <v>6.3239132481816104E-2</v>
      </c>
      <c r="AP547" s="14">
        <v>9.5006502136159396E-2</v>
      </c>
      <c r="AQ547" s="14">
        <v>0.12022450286066499</v>
      </c>
      <c r="AR547" s="14">
        <v>6.0972930341123797E-2</v>
      </c>
      <c r="AS547" s="14">
        <v>6.8915518070361503E-2</v>
      </c>
      <c r="AT547" s="14">
        <v>0</v>
      </c>
      <c r="AU547" s="14">
        <v>3.2055572255867998E-2</v>
      </c>
      <c r="AV547" s="14"/>
      <c r="AW547" s="14">
        <v>8.5587128594983297E-2</v>
      </c>
      <c r="AX547" s="14">
        <v>7.86781145898377E-2</v>
      </c>
      <c r="AY547" s="14">
        <v>6.0524547012751402E-2</v>
      </c>
      <c r="AZ547" s="14">
        <v>0.107088520195879</v>
      </c>
      <c r="BA547" s="14">
        <v>8.62333815121612E-2</v>
      </c>
      <c r="BB547" s="14">
        <v>5.7658872510423502E-2</v>
      </c>
      <c r="BC547" s="14">
        <v>6.2013056713387998E-2</v>
      </c>
      <c r="BD547" s="14">
        <v>0</v>
      </c>
      <c r="BE547" s="14">
        <v>4.0889533072413199E-2</v>
      </c>
      <c r="BF547" s="14">
        <v>5.6747091215019502E-2</v>
      </c>
      <c r="BG547" s="14"/>
      <c r="BH547" s="14">
        <v>6.9339253845707799E-2</v>
      </c>
      <c r="BI547" s="14">
        <v>5.8649884782004398E-2</v>
      </c>
    </row>
    <row r="548" spans="2:61" x14ac:dyDescent="0.35">
      <c r="B548" t="s">
        <v>175</v>
      </c>
      <c r="C548" s="14">
        <v>3.2624986349564102E-2</v>
      </c>
      <c r="D548" s="14">
        <v>2.99298101590421E-2</v>
      </c>
      <c r="E548" s="14">
        <v>3.5385284661898803E-2</v>
      </c>
      <c r="F548" s="14"/>
      <c r="G548" s="14">
        <v>5.4934247976356702E-2</v>
      </c>
      <c r="H548" s="14">
        <v>4.8675305767855802E-2</v>
      </c>
      <c r="I548" s="14">
        <v>4.6715678220587101E-2</v>
      </c>
      <c r="J548" s="14">
        <v>2.9496361171578798E-2</v>
      </c>
      <c r="K548" s="14">
        <v>1.32486283261679E-2</v>
      </c>
      <c r="L548" s="14">
        <v>1.0569983184284299E-2</v>
      </c>
      <c r="M548" s="14"/>
      <c r="N548" s="14">
        <v>2.7942846840292801E-2</v>
      </c>
      <c r="O548" s="14">
        <v>3.5264142625752698E-2</v>
      </c>
      <c r="P548" s="14"/>
      <c r="Q548" s="14">
        <v>3.9307586944936398E-2</v>
      </c>
      <c r="R548" s="14">
        <v>2.8104546548343299E-2</v>
      </c>
      <c r="S548" s="14">
        <v>4.3966264201149401E-2</v>
      </c>
      <c r="T548" s="14"/>
      <c r="U548" s="14">
        <v>3.0737155252702E-2</v>
      </c>
      <c r="V548" s="14">
        <v>4.0735728029492803E-2</v>
      </c>
      <c r="W548" s="14"/>
      <c r="X548" s="14">
        <v>1.6897289876644499E-2</v>
      </c>
      <c r="Y548" s="14">
        <v>2.08084145474846E-2</v>
      </c>
      <c r="Z548" s="14">
        <v>5.8260248308838303E-2</v>
      </c>
      <c r="AA548" s="14"/>
      <c r="AB548" s="14">
        <v>3.6257554735230998E-2</v>
      </c>
      <c r="AC548" s="14">
        <v>2.0444879784622099E-2</v>
      </c>
      <c r="AD548" s="14">
        <v>6.8361324269316903E-2</v>
      </c>
      <c r="AE548" s="14"/>
      <c r="AF548" s="14">
        <v>2.55370018955157E-2</v>
      </c>
      <c r="AG548" s="14">
        <v>2.3281654113764198E-2</v>
      </c>
      <c r="AH548" s="14">
        <v>5.1604283066610399E-2</v>
      </c>
      <c r="AI548" s="14"/>
      <c r="AJ548" s="14">
        <v>1.87448911686902E-2</v>
      </c>
      <c r="AK548" s="14">
        <v>3.6787159585395003E-2</v>
      </c>
      <c r="AL548" s="14"/>
      <c r="AM548" s="14">
        <v>9.3451975493025197E-3</v>
      </c>
      <c r="AN548" s="14">
        <v>1.3619893515895201E-2</v>
      </c>
      <c r="AO548" s="14">
        <v>5.2449827380723402E-2</v>
      </c>
      <c r="AP548" s="14">
        <v>4.90597783596914E-2</v>
      </c>
      <c r="AQ548" s="14">
        <v>4.0260200269416797E-2</v>
      </c>
      <c r="AR548" s="14">
        <v>5.0516226579617102E-2</v>
      </c>
      <c r="AS548" s="14">
        <v>0</v>
      </c>
      <c r="AT548" s="14">
        <v>1.7277940390336002E-2</v>
      </c>
      <c r="AU548" s="14">
        <v>4.1715846108613598E-2</v>
      </c>
      <c r="AV548" s="14"/>
      <c r="AW548" s="14">
        <v>1.44925319831961E-2</v>
      </c>
      <c r="AX548" s="14">
        <v>1.8524089920733601E-2</v>
      </c>
      <c r="AY548" s="14">
        <v>1.9477363365149099E-2</v>
      </c>
      <c r="AZ548" s="14">
        <v>2.1405761744272899E-2</v>
      </c>
      <c r="BA548" s="14">
        <v>1.6843022571697001E-2</v>
      </c>
      <c r="BB548" s="14">
        <v>4.4909806913952799E-2</v>
      </c>
      <c r="BC548" s="14">
        <v>1.8593577269001599E-2</v>
      </c>
      <c r="BD548" s="14">
        <v>6.0943267636100001E-2</v>
      </c>
      <c r="BE548" s="14">
        <v>3.1431645634931102E-2</v>
      </c>
      <c r="BF548" s="14">
        <v>6.4605112686854205E-2</v>
      </c>
      <c r="BG548" s="14"/>
      <c r="BH548" s="14">
        <v>4.5083263335094902E-2</v>
      </c>
      <c r="BI548" s="14">
        <v>1.8951294403973199E-2</v>
      </c>
    </row>
    <row r="549" spans="2:61" x14ac:dyDescent="0.35">
      <c r="B549" t="s">
        <v>77</v>
      </c>
      <c r="C549" s="14">
        <v>2.1673254420832899E-2</v>
      </c>
      <c r="D549" s="14">
        <v>2.3745009864076402E-2</v>
      </c>
      <c r="E549" s="14">
        <v>1.9824656527059101E-2</v>
      </c>
      <c r="F549" s="14"/>
      <c r="G549" s="14">
        <v>3.5451689778564201E-2</v>
      </c>
      <c r="H549" s="14">
        <v>8.5138439182039592E-3</v>
      </c>
      <c r="I549" s="14">
        <v>1.8184026902029599E-2</v>
      </c>
      <c r="J549" s="14">
        <v>2.59101505017767E-2</v>
      </c>
      <c r="K549" s="14">
        <v>1.7945093862417799E-2</v>
      </c>
      <c r="L549" s="14">
        <v>2.6677978148947901E-2</v>
      </c>
      <c r="M549" s="14"/>
      <c r="N549" s="14">
        <v>2.7618225533523201E-2</v>
      </c>
      <c r="O549" s="14">
        <v>1.8322284678742001E-2</v>
      </c>
      <c r="P549" s="14"/>
      <c r="Q549" s="14">
        <v>1.6763775312381799E-2</v>
      </c>
      <c r="R549" s="14">
        <v>2.1995498256744399E-2</v>
      </c>
      <c r="S549" s="14">
        <v>1.2415782786824999E-2</v>
      </c>
      <c r="T549" s="14"/>
      <c r="U549" s="14">
        <v>1.7167657963524399E-2</v>
      </c>
      <c r="V549" s="14">
        <v>4.1030774826114398E-2</v>
      </c>
      <c r="W549" s="14"/>
      <c r="X549" s="14">
        <v>0</v>
      </c>
      <c r="Y549" s="14">
        <v>1.45374478869836E-2</v>
      </c>
      <c r="Z549" s="14">
        <v>2.36091511096897E-2</v>
      </c>
      <c r="AA549" s="14"/>
      <c r="AB549" s="14">
        <v>1.76068919954901E-2</v>
      </c>
      <c r="AC549" s="14">
        <v>1.07498266760753E-2</v>
      </c>
      <c r="AD549" s="14">
        <v>2.7326684958012801E-2</v>
      </c>
      <c r="AE549" s="14"/>
      <c r="AF549" s="14">
        <v>0</v>
      </c>
      <c r="AG549" s="14">
        <v>2.6601052876649999E-2</v>
      </c>
      <c r="AH549" s="14">
        <v>9.31447179176478E-3</v>
      </c>
      <c r="AI549" s="14"/>
      <c r="AJ549" s="14">
        <v>1.00594356485839E-2</v>
      </c>
      <c r="AK549" s="14">
        <v>3.0209401162308799E-2</v>
      </c>
      <c r="AL549" s="14"/>
      <c r="AM549" s="14">
        <v>7.31156576659315E-3</v>
      </c>
      <c r="AN549" s="14">
        <v>2.5768616682687501E-2</v>
      </c>
      <c r="AO549" s="14">
        <v>0</v>
      </c>
      <c r="AP549" s="14">
        <v>1.6943249732932299E-2</v>
      </c>
      <c r="AQ549" s="14">
        <v>0</v>
      </c>
      <c r="AR549" s="14">
        <v>2.11549556870478E-2</v>
      </c>
      <c r="AS549" s="14">
        <v>0</v>
      </c>
      <c r="AT549" s="14">
        <v>3.2931502701567403E-2</v>
      </c>
      <c r="AU549" s="14">
        <v>4.1124353667395003E-2</v>
      </c>
      <c r="AV549" s="14"/>
      <c r="AW549" s="14">
        <v>0</v>
      </c>
      <c r="AX549" s="14">
        <v>3.0041287160961699E-2</v>
      </c>
      <c r="AY549" s="14">
        <v>0</v>
      </c>
      <c r="AZ549" s="14">
        <v>1.54390820661522E-2</v>
      </c>
      <c r="BA549" s="14">
        <v>0</v>
      </c>
      <c r="BB549" s="14">
        <v>1.9858907790144702E-2</v>
      </c>
      <c r="BC549" s="14">
        <v>0</v>
      </c>
      <c r="BD549" s="14">
        <v>0</v>
      </c>
      <c r="BE549" s="14">
        <v>0.119181316298986</v>
      </c>
      <c r="BF549" s="14">
        <v>8.5857639406098502E-2</v>
      </c>
      <c r="BG549" s="14"/>
      <c r="BH549" s="14">
        <v>1.41625991471068E-2</v>
      </c>
      <c r="BI549" s="14">
        <v>2.1934526426449202E-2</v>
      </c>
    </row>
    <row r="550" spans="2:61" x14ac:dyDescent="0.35">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row>
    <row r="551" spans="2:61" x14ac:dyDescent="0.35">
      <c r="B551" s="6" t="s">
        <v>274</v>
      </c>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row>
    <row r="552" spans="2:61" x14ac:dyDescent="0.35">
      <c r="B552" s="21" t="s">
        <v>81</v>
      </c>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row>
    <row r="553" spans="2:61" x14ac:dyDescent="0.35">
      <c r="B553" t="s">
        <v>270</v>
      </c>
      <c r="C553" s="14">
        <v>0.36045339472271198</v>
      </c>
      <c r="D553" s="14">
        <v>0.35179796705711303</v>
      </c>
      <c r="E553" s="14">
        <v>0.36849007853641003</v>
      </c>
      <c r="F553" s="14"/>
      <c r="G553" s="14">
        <v>0.337757446453959</v>
      </c>
      <c r="H553" s="14">
        <v>0.37218321525155201</v>
      </c>
      <c r="I553" s="14">
        <v>0.33144512464729697</v>
      </c>
      <c r="J553" s="14">
        <v>0.33705941515860899</v>
      </c>
      <c r="K553" s="14">
        <v>0.35363949335482497</v>
      </c>
      <c r="L553" s="14">
        <v>0.41855599708103097</v>
      </c>
      <c r="M553" s="14"/>
      <c r="N553" s="14">
        <v>0.38465694796832001</v>
      </c>
      <c r="O553" s="14">
        <v>0.34681070865414698</v>
      </c>
      <c r="P553" s="14"/>
      <c r="Q553" s="14">
        <v>0.342523150357535</v>
      </c>
      <c r="R553" s="14">
        <v>0.38046228876136701</v>
      </c>
      <c r="S553" s="14">
        <v>0.36278266537232601</v>
      </c>
      <c r="T553" s="14"/>
      <c r="U553" s="14">
        <v>0.38923058776381197</v>
      </c>
      <c r="V553" s="14">
        <v>0.23681713329139401</v>
      </c>
      <c r="W553" s="14"/>
      <c r="X553" s="14">
        <v>0.54571106723332297</v>
      </c>
      <c r="Y553" s="14">
        <v>0.38874201360404598</v>
      </c>
      <c r="Z553" s="14">
        <v>0.28044020788151303</v>
      </c>
      <c r="AA553" s="14"/>
      <c r="AB553" s="14">
        <v>0.44145270646833201</v>
      </c>
      <c r="AC553" s="14">
        <v>0.34441216606936398</v>
      </c>
      <c r="AD553" s="14">
        <v>0.31032245663532099</v>
      </c>
      <c r="AE553" s="14"/>
      <c r="AF553" s="14">
        <v>0.44233038297877397</v>
      </c>
      <c r="AG553" s="14">
        <v>0.38578491661195402</v>
      </c>
      <c r="AH553" s="14">
        <v>0.31446543160193702</v>
      </c>
      <c r="AI553" s="14"/>
      <c r="AJ553" s="14">
        <v>0.40143842431868898</v>
      </c>
      <c r="AK553" s="14">
        <v>0.34907265958538097</v>
      </c>
      <c r="AL553" s="14"/>
      <c r="AM553" s="14">
        <v>0.43155755046532701</v>
      </c>
      <c r="AN553" s="14">
        <v>0.48854363017264701</v>
      </c>
      <c r="AO553" s="14">
        <v>0.240787297942614</v>
      </c>
      <c r="AP553" s="14">
        <v>0.40403576077907699</v>
      </c>
      <c r="AQ553" s="14">
        <v>0.272976871182597</v>
      </c>
      <c r="AR553" s="14">
        <v>0.29197583454324999</v>
      </c>
      <c r="AS553" s="14">
        <v>0.355602660527369</v>
      </c>
      <c r="AT553" s="14">
        <v>0.325999289701636</v>
      </c>
      <c r="AU553" s="14">
        <v>0.32998341223899602</v>
      </c>
      <c r="AV553" s="14"/>
      <c r="AW553" s="14">
        <v>0.470240798969778</v>
      </c>
      <c r="AX553" s="14">
        <v>0.46807273249856202</v>
      </c>
      <c r="AY553" s="14">
        <v>0.31396633013075698</v>
      </c>
      <c r="AZ553" s="14">
        <v>0.29109743904246699</v>
      </c>
      <c r="BA553" s="14">
        <v>0.35323290967554499</v>
      </c>
      <c r="BB553" s="14">
        <v>0.32748642765098801</v>
      </c>
      <c r="BC553" s="14">
        <v>0.35065657531134697</v>
      </c>
      <c r="BD553" s="14">
        <v>0.40450638083850599</v>
      </c>
      <c r="BE553" s="14">
        <v>0.124279639880083</v>
      </c>
      <c r="BF553" s="14">
        <v>0.34018474600773202</v>
      </c>
      <c r="BG553" s="14"/>
      <c r="BH553" s="14">
        <v>0.32239601018152497</v>
      </c>
      <c r="BI553" s="14">
        <v>0.42055967387302701</v>
      </c>
    </row>
    <row r="554" spans="2:61" x14ac:dyDescent="0.35">
      <c r="B554" t="s">
        <v>271</v>
      </c>
      <c r="C554" s="14">
        <v>0.438179208618722</v>
      </c>
      <c r="D554" s="14">
        <v>0.40847786957580801</v>
      </c>
      <c r="E554" s="14">
        <v>0.46553589938425199</v>
      </c>
      <c r="F554" s="14"/>
      <c r="G554" s="14">
        <v>0.43817802634700198</v>
      </c>
      <c r="H554" s="14">
        <v>0.42571141022307402</v>
      </c>
      <c r="I554" s="14">
        <v>0.41979716223119001</v>
      </c>
      <c r="J554" s="14">
        <v>0.46675528423115897</v>
      </c>
      <c r="K554" s="14">
        <v>0.45799566408293002</v>
      </c>
      <c r="L554" s="14">
        <v>0.425638560880087</v>
      </c>
      <c r="M554" s="14"/>
      <c r="N554" s="14">
        <v>0.48000181504232597</v>
      </c>
      <c r="O554" s="14">
        <v>0.41460528605386499</v>
      </c>
      <c r="P554" s="14"/>
      <c r="Q554" s="14">
        <v>0.45410541597693499</v>
      </c>
      <c r="R554" s="14">
        <v>0.42995373255956598</v>
      </c>
      <c r="S554" s="14">
        <v>0.44118694438099199</v>
      </c>
      <c r="T554" s="14"/>
      <c r="U554" s="14">
        <v>0.43706967604888203</v>
      </c>
      <c r="V554" s="14">
        <v>0.442946124511994</v>
      </c>
      <c r="W554" s="14"/>
      <c r="X554" s="14">
        <v>0.40606484702566997</v>
      </c>
      <c r="Y554" s="14">
        <v>0.49546010748272001</v>
      </c>
      <c r="Z554" s="14">
        <v>0.37460015494679</v>
      </c>
      <c r="AA554" s="14"/>
      <c r="AB554" s="14">
        <v>0.41400235719004802</v>
      </c>
      <c r="AC554" s="14">
        <v>0.49616644767130702</v>
      </c>
      <c r="AD554" s="14">
        <v>0.32668086608727898</v>
      </c>
      <c r="AE554" s="14"/>
      <c r="AF554" s="14">
        <v>0.409416558863408</v>
      </c>
      <c r="AG554" s="14">
        <v>0.46308711348099602</v>
      </c>
      <c r="AH554" s="14">
        <v>0.412475682920114</v>
      </c>
      <c r="AI554" s="14"/>
      <c r="AJ554" s="14">
        <v>0.40871253618707398</v>
      </c>
      <c r="AK554" s="14">
        <v>0.45734346097740602</v>
      </c>
      <c r="AL554" s="14"/>
      <c r="AM554" s="14">
        <v>0.45652120283316799</v>
      </c>
      <c r="AN554" s="14">
        <v>0.45652942042469602</v>
      </c>
      <c r="AO554" s="14">
        <v>0.60253523725717095</v>
      </c>
      <c r="AP554" s="14">
        <v>0.30956149302560099</v>
      </c>
      <c r="AQ554" s="14">
        <v>0.55931864314073398</v>
      </c>
      <c r="AR554" s="14">
        <v>0.423153575840445</v>
      </c>
      <c r="AS554" s="14">
        <v>0.455878287654574</v>
      </c>
      <c r="AT554" s="14">
        <v>0.45873033330360602</v>
      </c>
      <c r="AU554" s="14">
        <v>0.410387598580924</v>
      </c>
      <c r="AV554" s="14"/>
      <c r="AW554" s="14">
        <v>0.40107439243922799</v>
      </c>
      <c r="AX554" s="14">
        <v>0.48857135759042097</v>
      </c>
      <c r="AY554" s="14">
        <v>0.51135041840579498</v>
      </c>
      <c r="AZ554" s="14">
        <v>0.40725811759501801</v>
      </c>
      <c r="BA554" s="14">
        <v>0.50211042247122495</v>
      </c>
      <c r="BB554" s="14">
        <v>0.42822196705760601</v>
      </c>
      <c r="BC554" s="14">
        <v>0.48649656740465003</v>
      </c>
      <c r="BD554" s="14">
        <v>0.292384948361682</v>
      </c>
      <c r="BE554" s="14">
        <v>0.61439377525496697</v>
      </c>
      <c r="BF554" s="14">
        <v>0.30436619168537898</v>
      </c>
      <c r="BG554" s="14"/>
      <c r="BH554" s="14">
        <v>0.44815155081712099</v>
      </c>
      <c r="BI554" s="14">
        <v>0.43817922399155301</v>
      </c>
    </row>
    <row r="555" spans="2:61" x14ac:dyDescent="0.35">
      <c r="B555" t="s">
        <v>272</v>
      </c>
      <c r="C555" s="14">
        <v>0.13296208193145601</v>
      </c>
      <c r="D555" s="14">
        <v>0.16685645510682101</v>
      </c>
      <c r="E555" s="14">
        <v>0.101423489548948</v>
      </c>
      <c r="F555" s="14"/>
      <c r="G555" s="14">
        <v>0.154050723077547</v>
      </c>
      <c r="H555" s="14">
        <v>0.13798163409372999</v>
      </c>
      <c r="I555" s="14">
        <v>0.17390442010332799</v>
      </c>
      <c r="J555" s="14">
        <v>0.15117880664911301</v>
      </c>
      <c r="K555" s="14">
        <v>0.11723738395600899</v>
      </c>
      <c r="L555" s="14">
        <v>7.2055658484629803E-2</v>
      </c>
      <c r="M555" s="14"/>
      <c r="N555" s="14">
        <v>9.9637804956490106E-2</v>
      </c>
      <c r="O555" s="14">
        <v>0.15174579705864999</v>
      </c>
      <c r="P555" s="14"/>
      <c r="Q555" s="14">
        <v>0.13827609227418</v>
      </c>
      <c r="R555" s="14">
        <v>0.14023313148914901</v>
      </c>
      <c r="S555" s="14">
        <v>9.3111813903049706E-2</v>
      </c>
      <c r="T555" s="14"/>
      <c r="U555" s="14">
        <v>0.12166325041663199</v>
      </c>
      <c r="V555" s="14">
        <v>0.18150556860995501</v>
      </c>
      <c r="W555" s="14"/>
      <c r="X555" s="14">
        <v>2.9358585738765399E-2</v>
      </c>
      <c r="Y555" s="14">
        <v>9.1557750701330001E-2</v>
      </c>
      <c r="Z555" s="14">
        <v>0.227444432228528</v>
      </c>
      <c r="AA555" s="14"/>
      <c r="AB555" s="14">
        <v>0.11632418690539401</v>
      </c>
      <c r="AC555" s="14">
        <v>0.123093329254851</v>
      </c>
      <c r="AD555" s="14">
        <v>0.190843857210752</v>
      </c>
      <c r="AE555" s="14"/>
      <c r="AF555" s="14">
        <v>0.135721296026765</v>
      </c>
      <c r="AG555" s="14">
        <v>0.103488235375593</v>
      </c>
      <c r="AH555" s="14">
        <v>0.173750774426643</v>
      </c>
      <c r="AI555" s="14"/>
      <c r="AJ555" s="14">
        <v>0.137175810836319</v>
      </c>
      <c r="AK555" s="14">
        <v>0.123394244595863</v>
      </c>
      <c r="AL555" s="14"/>
      <c r="AM555" s="14">
        <v>0.10767550577109899</v>
      </c>
      <c r="AN555" s="14">
        <v>3.9243892571603899E-2</v>
      </c>
      <c r="AO555" s="14">
        <v>0.10683060783656401</v>
      </c>
      <c r="AP555" s="14">
        <v>0.164798968546152</v>
      </c>
      <c r="AQ555" s="14">
        <v>0.13358911626467401</v>
      </c>
      <c r="AR555" s="14">
        <v>0.191311085542408</v>
      </c>
      <c r="AS555" s="14">
        <v>0.15067181842603</v>
      </c>
      <c r="AT555" s="14">
        <v>0.106080943289925</v>
      </c>
      <c r="AU555" s="14">
        <v>0.15657488983482101</v>
      </c>
      <c r="AV555" s="14"/>
      <c r="AW555" s="14">
        <v>0.114910335417528</v>
      </c>
      <c r="AX555" s="14">
        <v>3.5861808033822301E-2</v>
      </c>
      <c r="AY555" s="14">
        <v>0.12596021635448901</v>
      </c>
      <c r="AZ555" s="14">
        <v>0.20947821785513199</v>
      </c>
      <c r="BA555" s="14">
        <v>8.4859174822002295E-2</v>
      </c>
      <c r="BB555" s="14">
        <v>0.172554389081575</v>
      </c>
      <c r="BC555" s="14">
        <v>0.10430112664947599</v>
      </c>
      <c r="BD555" s="14">
        <v>0.19388414702517601</v>
      </c>
      <c r="BE555" s="14">
        <v>8.7038382126847294E-2</v>
      </c>
      <c r="BF555" s="14">
        <v>0.20806777387747</v>
      </c>
      <c r="BG555" s="14"/>
      <c r="BH555" s="14">
        <v>0.14580076333674399</v>
      </c>
      <c r="BI555" s="14">
        <v>0.114881165753417</v>
      </c>
    </row>
    <row r="556" spans="2:61" x14ac:dyDescent="0.35">
      <c r="B556" t="s">
        <v>273</v>
      </c>
      <c r="C556" s="14">
        <v>3.4226897845159601E-2</v>
      </c>
      <c r="D556" s="14">
        <v>3.8490878091014501E-2</v>
      </c>
      <c r="E556" s="14">
        <v>3.03615491846011E-2</v>
      </c>
      <c r="F556" s="14"/>
      <c r="G556" s="14">
        <v>4.7394850487999102E-2</v>
      </c>
      <c r="H556" s="14">
        <v>2.80663486816949E-2</v>
      </c>
      <c r="I556" s="14">
        <v>5.35068848905529E-2</v>
      </c>
      <c r="J556" s="14">
        <v>6.5565717440336096E-3</v>
      </c>
      <c r="K556" s="14">
        <v>1.8282007958304199E-2</v>
      </c>
      <c r="L556" s="14">
        <v>4.9581850813285901E-2</v>
      </c>
      <c r="M556" s="14"/>
      <c r="N556" s="14">
        <v>2.2930882297198502E-2</v>
      </c>
      <c r="O556" s="14">
        <v>4.0594061888497998E-2</v>
      </c>
      <c r="P556" s="14"/>
      <c r="Q556" s="14">
        <v>4.0438412518340697E-2</v>
      </c>
      <c r="R556" s="14">
        <v>1.74658489575347E-2</v>
      </c>
      <c r="S556" s="14">
        <v>8.3033011660737704E-2</v>
      </c>
      <c r="T556" s="14"/>
      <c r="U556" s="14">
        <v>2.4138490278750199E-2</v>
      </c>
      <c r="V556" s="14">
        <v>7.7570006171426606E-2</v>
      </c>
      <c r="W556" s="14"/>
      <c r="X556" s="14">
        <v>1.8865500002241801E-2</v>
      </c>
      <c r="Y556" s="14">
        <v>1.46469543268036E-2</v>
      </c>
      <c r="Z556" s="14">
        <v>6.9712978362476793E-2</v>
      </c>
      <c r="AA556" s="14"/>
      <c r="AB556" s="14">
        <v>2.4189080969829801E-2</v>
      </c>
      <c r="AC556" s="14">
        <v>1.6595558683021799E-2</v>
      </c>
      <c r="AD556" s="14">
        <v>0.104814827809471</v>
      </c>
      <c r="AE556" s="14"/>
      <c r="AF556" s="14">
        <v>1.25317621310529E-2</v>
      </c>
      <c r="AG556" s="14">
        <v>2.2752687241984901E-2</v>
      </c>
      <c r="AH556" s="14">
        <v>6.2309835096407203E-2</v>
      </c>
      <c r="AI556" s="14"/>
      <c r="AJ556" s="14">
        <v>4.3736588702360003E-2</v>
      </c>
      <c r="AK556" s="14">
        <v>2.63776418926653E-2</v>
      </c>
      <c r="AL556" s="14"/>
      <c r="AM556" s="14">
        <v>4.2457409304057902E-3</v>
      </c>
      <c r="AN556" s="14">
        <v>1.27201877426568E-2</v>
      </c>
      <c r="AO556" s="14">
        <v>4.9846856963650502E-2</v>
      </c>
      <c r="AP556" s="14">
        <v>2.2713019352033001E-2</v>
      </c>
      <c r="AQ556" s="14">
        <v>3.4115369411993897E-2</v>
      </c>
      <c r="AR556" s="14">
        <v>5.80251352016855E-2</v>
      </c>
      <c r="AS556" s="14">
        <v>1.4134559389904501E-2</v>
      </c>
      <c r="AT556" s="14">
        <v>4.4229720775390502E-2</v>
      </c>
      <c r="AU556" s="14">
        <v>5.8530419213926502E-2</v>
      </c>
      <c r="AV556" s="14"/>
      <c r="AW556" s="14">
        <v>1.3774473173466001E-2</v>
      </c>
      <c r="AX556" s="14">
        <v>7.4941018771949204E-3</v>
      </c>
      <c r="AY556" s="14">
        <v>4.8723035108958902E-2</v>
      </c>
      <c r="AZ556" s="14">
        <v>1.38073070964808E-2</v>
      </c>
      <c r="BA556" s="14">
        <v>3.6309367476000803E-2</v>
      </c>
      <c r="BB556" s="14">
        <v>4.8307549386511002E-2</v>
      </c>
      <c r="BC556" s="14">
        <v>4.0578762036617602E-2</v>
      </c>
      <c r="BD556" s="14">
        <v>6.5925167394700196E-2</v>
      </c>
      <c r="BE556" s="14">
        <v>5.5106886439117299E-2</v>
      </c>
      <c r="BF556" s="14">
        <v>0.100245751557677</v>
      </c>
      <c r="BG556" s="14"/>
      <c r="BH556" s="14">
        <v>5.0144933945440603E-2</v>
      </c>
      <c r="BI556" s="14">
        <v>1.92298810704284E-2</v>
      </c>
    </row>
    <row r="557" spans="2:61" x14ac:dyDescent="0.35">
      <c r="B557" t="s">
        <v>77</v>
      </c>
      <c r="C557" s="14">
        <v>3.4178416881949697E-2</v>
      </c>
      <c r="D557" s="14">
        <v>3.4376830169244602E-2</v>
      </c>
      <c r="E557" s="14">
        <v>3.4188983345789299E-2</v>
      </c>
      <c r="F557" s="14"/>
      <c r="G557" s="14">
        <v>2.2618953633492499E-2</v>
      </c>
      <c r="H557" s="14">
        <v>3.60573917499485E-2</v>
      </c>
      <c r="I557" s="14">
        <v>2.13464081276321E-2</v>
      </c>
      <c r="J557" s="14">
        <v>3.8449922217085701E-2</v>
      </c>
      <c r="K557" s="14">
        <v>5.2845450647932002E-2</v>
      </c>
      <c r="L557" s="14">
        <v>3.4167932740966502E-2</v>
      </c>
      <c r="M557" s="14"/>
      <c r="N557" s="14">
        <v>1.2772549735665301E-2</v>
      </c>
      <c r="O557" s="14">
        <v>4.6244146344839802E-2</v>
      </c>
      <c r="P557" s="14"/>
      <c r="Q557" s="14">
        <v>2.4656928873009101E-2</v>
      </c>
      <c r="R557" s="14">
        <v>3.1884998232383402E-2</v>
      </c>
      <c r="S557" s="14">
        <v>1.9885564682894499E-2</v>
      </c>
      <c r="T557" s="14"/>
      <c r="U557" s="14">
        <v>2.7897995491923899E-2</v>
      </c>
      <c r="V557" s="14">
        <v>6.1161167415230699E-2</v>
      </c>
      <c r="W557" s="14"/>
      <c r="X557" s="14">
        <v>0</v>
      </c>
      <c r="Y557" s="14">
        <v>9.5931738851005692E-3</v>
      </c>
      <c r="Z557" s="14">
        <v>4.78022265806924E-2</v>
      </c>
      <c r="AA557" s="14"/>
      <c r="AB557" s="14">
        <v>4.0316684663964002E-3</v>
      </c>
      <c r="AC557" s="14">
        <v>1.9732498321455499E-2</v>
      </c>
      <c r="AD557" s="14">
        <v>6.7337992257176404E-2</v>
      </c>
      <c r="AE557" s="14"/>
      <c r="AF557" s="14">
        <v>0</v>
      </c>
      <c r="AG557" s="14">
        <v>2.4887047289472799E-2</v>
      </c>
      <c r="AH557" s="14">
        <v>3.6998275954898803E-2</v>
      </c>
      <c r="AI557" s="14"/>
      <c r="AJ557" s="14">
        <v>8.9366399555578391E-3</v>
      </c>
      <c r="AK557" s="14">
        <v>4.3811992948685201E-2</v>
      </c>
      <c r="AL557" s="14"/>
      <c r="AM557" s="14">
        <v>0</v>
      </c>
      <c r="AN557" s="14">
        <v>2.9628690883961801E-3</v>
      </c>
      <c r="AO557" s="14">
        <v>0</v>
      </c>
      <c r="AP557" s="14">
        <v>9.8890758297136505E-2</v>
      </c>
      <c r="AQ557" s="14">
        <v>0</v>
      </c>
      <c r="AR557" s="14">
        <v>3.5534368872211397E-2</v>
      </c>
      <c r="AS557" s="14">
        <v>2.37126740021225E-2</v>
      </c>
      <c r="AT557" s="14">
        <v>6.4959712929442595E-2</v>
      </c>
      <c r="AU557" s="14">
        <v>4.4523680131332302E-2</v>
      </c>
      <c r="AV557" s="14"/>
      <c r="AW557" s="14">
        <v>0</v>
      </c>
      <c r="AX557" s="14">
        <v>0</v>
      </c>
      <c r="AY557" s="14">
        <v>0</v>
      </c>
      <c r="AZ557" s="14">
        <v>7.8358918410902603E-2</v>
      </c>
      <c r="BA557" s="14">
        <v>2.34881255552272E-2</v>
      </c>
      <c r="BB557" s="14">
        <v>2.3429666823321101E-2</v>
      </c>
      <c r="BC557" s="14">
        <v>1.7966968597908101E-2</v>
      </c>
      <c r="BD557" s="14">
        <v>4.3299356379935199E-2</v>
      </c>
      <c r="BE557" s="14">
        <v>0.119181316298986</v>
      </c>
      <c r="BF557" s="14">
        <v>4.7135536871741102E-2</v>
      </c>
      <c r="BG557" s="14"/>
      <c r="BH557" s="14">
        <v>3.3506741719169099E-2</v>
      </c>
      <c r="BI557" s="14">
        <v>7.15005531157413E-3</v>
      </c>
    </row>
    <row r="558" spans="2:61" x14ac:dyDescent="0.35">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row>
    <row r="559" spans="2:61" x14ac:dyDescent="0.35">
      <c r="B559" s="6" t="s">
        <v>286</v>
      </c>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row>
    <row r="560" spans="2:61" x14ac:dyDescent="0.35">
      <c r="B560" s="21" t="s">
        <v>81</v>
      </c>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row>
    <row r="561" spans="2:61" x14ac:dyDescent="0.35">
      <c r="B561" t="s">
        <v>275</v>
      </c>
      <c r="C561" s="14">
        <v>0.49497994105460502</v>
      </c>
      <c r="D561" s="14">
        <v>0.49961485360089097</v>
      </c>
      <c r="E561" s="14">
        <v>0.49113150065272598</v>
      </c>
      <c r="F561" s="14"/>
      <c r="G561" s="14">
        <v>0.417203240348612</v>
      </c>
      <c r="H561" s="14">
        <v>0.43138125560943802</v>
      </c>
      <c r="I561" s="14">
        <v>0.49036038182268699</v>
      </c>
      <c r="J561" s="14">
        <v>0.52153478386413699</v>
      </c>
      <c r="K561" s="14">
        <v>0.58828598609071003</v>
      </c>
      <c r="L561" s="14">
        <v>0.50121692196815504</v>
      </c>
      <c r="M561" s="14"/>
      <c r="N561" s="14">
        <v>0.52818734644339504</v>
      </c>
      <c r="O561" s="14">
        <v>0.47626210230284899</v>
      </c>
      <c r="P561" s="14"/>
      <c r="Q561" s="14">
        <v>0.60682491429591001</v>
      </c>
      <c r="R561" s="14">
        <v>0.48111156960010898</v>
      </c>
      <c r="S561" s="14">
        <v>0.37003619356684803</v>
      </c>
      <c r="T561" s="14"/>
      <c r="U561" s="14">
        <v>0.51751705324248098</v>
      </c>
      <c r="V561" s="14">
        <v>0.39815311397707798</v>
      </c>
      <c r="W561" s="14"/>
      <c r="X561" s="14">
        <v>0.542241038053909</v>
      </c>
      <c r="Y561" s="14">
        <v>0.51700522248147995</v>
      </c>
      <c r="Z561" s="14">
        <v>0.47427166525941</v>
      </c>
      <c r="AA561" s="14"/>
      <c r="AB561" s="14">
        <v>0.58004764551134302</v>
      </c>
      <c r="AC561" s="14">
        <v>0.48967510996789099</v>
      </c>
      <c r="AD561" s="14">
        <v>0.38252035080715502</v>
      </c>
      <c r="AE561" s="14"/>
      <c r="AF561" s="14">
        <v>0.49167226401031799</v>
      </c>
      <c r="AG561" s="14">
        <v>0.54940438584686602</v>
      </c>
      <c r="AH561" s="14">
        <v>0.42250574720267298</v>
      </c>
      <c r="AI561" s="14"/>
      <c r="AJ561" s="14">
        <v>0.49820620464917997</v>
      </c>
      <c r="AK561" s="14">
        <v>0.501492024940843</v>
      </c>
      <c r="AL561" s="14"/>
      <c r="AM561" s="14">
        <v>0.46895825316047801</v>
      </c>
      <c r="AN561" s="14">
        <v>0.48268749794677801</v>
      </c>
      <c r="AO561" s="14">
        <v>0.63928406297493201</v>
      </c>
      <c r="AP561" s="14">
        <v>0.35748102396237302</v>
      </c>
      <c r="AQ561" s="14">
        <v>0.69587704187208799</v>
      </c>
      <c r="AR561" s="14">
        <v>0.54703900828895302</v>
      </c>
      <c r="AS561" s="14">
        <v>0.66005465164728605</v>
      </c>
      <c r="AT561" s="14">
        <v>0.55926757891342604</v>
      </c>
      <c r="AU561" s="14">
        <v>0.39172347928589002</v>
      </c>
      <c r="AV561" s="14"/>
      <c r="AW561" s="14">
        <v>0.46816977569974599</v>
      </c>
      <c r="AX561" s="14">
        <v>0.47987348771635202</v>
      </c>
      <c r="AY561" s="14">
        <v>0.534959937600063</v>
      </c>
      <c r="AZ561" s="14">
        <v>0.40334470172407699</v>
      </c>
      <c r="BA561" s="14">
        <v>0.73794380988913599</v>
      </c>
      <c r="BB561" s="14">
        <v>0.54910947702185098</v>
      </c>
      <c r="BC561" s="14">
        <v>0.59964828114494095</v>
      </c>
      <c r="BD561" s="14">
        <v>0.46850372575305699</v>
      </c>
      <c r="BE561" s="14">
        <v>0.31166669523534002</v>
      </c>
      <c r="BF561" s="14">
        <v>0.36774067268909899</v>
      </c>
      <c r="BG561" s="14"/>
      <c r="BH561" s="14">
        <v>0.47157358393624599</v>
      </c>
      <c r="BI561" s="14">
        <v>0.53925713584398705</v>
      </c>
    </row>
    <row r="562" spans="2:61" x14ac:dyDescent="0.35">
      <c r="B562" t="s">
        <v>276</v>
      </c>
      <c r="C562" s="14">
        <v>0.47866654200998698</v>
      </c>
      <c r="D562" s="14">
        <v>0.45782598861525903</v>
      </c>
      <c r="E562" s="14">
        <v>0.49781177743123001</v>
      </c>
      <c r="F562" s="14"/>
      <c r="G562" s="14">
        <v>0.37580810438533402</v>
      </c>
      <c r="H562" s="14">
        <v>0.41089586834901998</v>
      </c>
      <c r="I562" s="14">
        <v>0.45311240239672801</v>
      </c>
      <c r="J562" s="14">
        <v>0.50245000821497798</v>
      </c>
      <c r="K562" s="14">
        <v>0.56525867499305105</v>
      </c>
      <c r="L562" s="14">
        <v>0.53034846557875703</v>
      </c>
      <c r="M562" s="14"/>
      <c r="N562" s="14">
        <v>0.49273292483438502</v>
      </c>
      <c r="O562" s="14">
        <v>0.47073782001424702</v>
      </c>
      <c r="P562" s="14"/>
      <c r="Q562" s="14">
        <v>0.40635617019664899</v>
      </c>
      <c r="R562" s="14">
        <v>0.523294673059849</v>
      </c>
      <c r="S562" s="14">
        <v>0.49032607921903598</v>
      </c>
      <c r="T562" s="14"/>
      <c r="U562" s="14">
        <v>0.48850289942491298</v>
      </c>
      <c r="V562" s="14">
        <v>0.43640632381751698</v>
      </c>
      <c r="W562" s="14"/>
      <c r="X562" s="14">
        <v>0.46851271985019399</v>
      </c>
      <c r="Y562" s="14">
        <v>0.49943340556311</v>
      </c>
      <c r="Z562" s="14">
        <v>0.48177441075195299</v>
      </c>
      <c r="AA562" s="14"/>
      <c r="AB562" s="14">
        <v>0.507463128209243</v>
      </c>
      <c r="AC562" s="14">
        <v>0.48141910165892898</v>
      </c>
      <c r="AD562" s="14">
        <v>0.476384866229145</v>
      </c>
      <c r="AE562" s="14"/>
      <c r="AF562" s="14">
        <v>0.54072547453142095</v>
      </c>
      <c r="AG562" s="14">
        <v>0.46334964443709997</v>
      </c>
      <c r="AH562" s="14">
        <v>0.52683887218917502</v>
      </c>
      <c r="AI562" s="14"/>
      <c r="AJ562" s="14">
        <v>0.50574131510610798</v>
      </c>
      <c r="AK562" s="14">
        <v>0.47624064182166398</v>
      </c>
      <c r="AL562" s="14"/>
      <c r="AM562" s="14">
        <v>0.548700034633954</v>
      </c>
      <c r="AN562" s="14">
        <v>0.42536118528545103</v>
      </c>
      <c r="AO562" s="14">
        <v>0.42996463136621599</v>
      </c>
      <c r="AP562" s="14">
        <v>0.53018964856927997</v>
      </c>
      <c r="AQ562" s="14">
        <v>0.41919786266673198</v>
      </c>
      <c r="AR562" s="14">
        <v>0.490340397608856</v>
      </c>
      <c r="AS562" s="14">
        <v>0.37270568277079102</v>
      </c>
      <c r="AT562" s="14">
        <v>0.56736642350950595</v>
      </c>
      <c r="AU562" s="14">
        <v>0.50544130945085997</v>
      </c>
      <c r="AV562" s="14"/>
      <c r="AW562" s="14">
        <v>0.505972475667817</v>
      </c>
      <c r="AX562" s="14">
        <v>0.42655078044404399</v>
      </c>
      <c r="AY562" s="14">
        <v>0.51412209730307801</v>
      </c>
      <c r="AZ562" s="14">
        <v>0.49411215769581401</v>
      </c>
      <c r="BA562" s="14">
        <v>0.46009200608314099</v>
      </c>
      <c r="BB562" s="14">
        <v>0.453831461934317</v>
      </c>
      <c r="BC562" s="14">
        <v>0.46615108464615101</v>
      </c>
      <c r="BD562" s="14">
        <v>0.43448064454278901</v>
      </c>
      <c r="BE562" s="14">
        <v>0.42780465999563699</v>
      </c>
      <c r="BF562" s="14">
        <v>0.52882081644131995</v>
      </c>
      <c r="BG562" s="14"/>
      <c r="BH562" s="14">
        <v>0.46720559347791002</v>
      </c>
      <c r="BI562" s="14">
        <v>0.49351442284024499</v>
      </c>
    </row>
    <row r="563" spans="2:61" x14ac:dyDescent="0.35">
      <c r="B563" t="s">
        <v>277</v>
      </c>
      <c r="C563" s="14">
        <v>0.454073960052085</v>
      </c>
      <c r="D563" s="14">
        <v>0.46171852331539198</v>
      </c>
      <c r="E563" s="14">
        <v>0.44591715781774799</v>
      </c>
      <c r="F563" s="14"/>
      <c r="G563" s="14">
        <v>0.40450203924714101</v>
      </c>
      <c r="H563" s="14">
        <v>0.39039461847859003</v>
      </c>
      <c r="I563" s="14">
        <v>0.41614821420863501</v>
      </c>
      <c r="J563" s="14">
        <v>0.51120141833283295</v>
      </c>
      <c r="K563" s="14">
        <v>0.52561099760788499</v>
      </c>
      <c r="L563" s="14">
        <v>0.46544097592011002</v>
      </c>
      <c r="M563" s="14"/>
      <c r="N563" s="14">
        <v>0.49472886557708601</v>
      </c>
      <c r="O563" s="14">
        <v>0.43115822914280699</v>
      </c>
      <c r="P563" s="14"/>
      <c r="Q563" s="14">
        <v>0.56856226140552002</v>
      </c>
      <c r="R563" s="14">
        <v>0.46460942605366001</v>
      </c>
      <c r="S563" s="14">
        <v>0.25198750836940798</v>
      </c>
      <c r="T563" s="14"/>
      <c r="U563" s="14">
        <v>0.46921940831988401</v>
      </c>
      <c r="V563" s="14">
        <v>0.38900414595111599</v>
      </c>
      <c r="W563" s="14"/>
      <c r="X563" s="14">
        <v>0.50922491682604698</v>
      </c>
      <c r="Y563" s="14">
        <v>0.50487806459096496</v>
      </c>
      <c r="Z563" s="14">
        <v>0.385963760369262</v>
      </c>
      <c r="AA563" s="14"/>
      <c r="AB563" s="14">
        <v>0.60287993052781996</v>
      </c>
      <c r="AC563" s="14">
        <v>0.45405995817755002</v>
      </c>
      <c r="AD563" s="14">
        <v>0.25055622307946002</v>
      </c>
      <c r="AE563" s="14"/>
      <c r="AF563" s="14">
        <v>0.47600596055989097</v>
      </c>
      <c r="AG563" s="14">
        <v>0.49825320648758897</v>
      </c>
      <c r="AH563" s="14">
        <v>0.38351118650286598</v>
      </c>
      <c r="AI563" s="14"/>
      <c r="AJ563" s="14">
        <v>0.45972610420163601</v>
      </c>
      <c r="AK563" s="14">
        <v>0.46807604406214598</v>
      </c>
      <c r="AL563" s="14"/>
      <c r="AM563" s="14">
        <v>0.45613154085616398</v>
      </c>
      <c r="AN563" s="14">
        <v>0.45967321954396201</v>
      </c>
      <c r="AO563" s="14">
        <v>0.51361801389364503</v>
      </c>
      <c r="AP563" s="14">
        <v>0.31863773596796102</v>
      </c>
      <c r="AQ563" s="14">
        <v>0.53021983951700802</v>
      </c>
      <c r="AR563" s="14">
        <v>0.46765172148364498</v>
      </c>
      <c r="AS563" s="14">
        <v>0.59090875226405004</v>
      </c>
      <c r="AT563" s="14">
        <v>0.48462418424675002</v>
      </c>
      <c r="AU563" s="14">
        <v>0.43090746246318701</v>
      </c>
      <c r="AV563" s="14"/>
      <c r="AW563" s="14">
        <v>0.44856410145345899</v>
      </c>
      <c r="AX563" s="14">
        <v>0.46594423793884598</v>
      </c>
      <c r="AY563" s="14">
        <v>0.54555474727912501</v>
      </c>
      <c r="AZ563" s="14">
        <v>0.34578462603497601</v>
      </c>
      <c r="BA563" s="14">
        <v>0.497363297120123</v>
      </c>
      <c r="BB563" s="14">
        <v>0.482398781522831</v>
      </c>
      <c r="BC563" s="14">
        <v>0.59104943646400498</v>
      </c>
      <c r="BD563" s="14">
        <v>0.40720569633880099</v>
      </c>
      <c r="BE563" s="14">
        <v>0.392900528845885</v>
      </c>
      <c r="BF563" s="14">
        <v>0.27919511245052098</v>
      </c>
      <c r="BG563" s="14"/>
      <c r="BH563" s="14">
        <v>0.40038298350634499</v>
      </c>
      <c r="BI563" s="14">
        <v>0.52513577556031699</v>
      </c>
    </row>
    <row r="564" spans="2:61" x14ac:dyDescent="0.35">
      <c r="B564" t="s">
        <v>278</v>
      </c>
      <c r="C564" s="14">
        <v>0.38420643855338199</v>
      </c>
      <c r="D564" s="14">
        <v>0.408180617086918</v>
      </c>
      <c r="E564" s="14">
        <v>0.36127217058566702</v>
      </c>
      <c r="F564" s="14"/>
      <c r="G564" s="14">
        <v>0.44329877994056799</v>
      </c>
      <c r="H564" s="14">
        <v>0.32366696961987201</v>
      </c>
      <c r="I564" s="14">
        <v>0.35638815755701397</v>
      </c>
      <c r="J564" s="14">
        <v>0.417075088294383</v>
      </c>
      <c r="K564" s="14">
        <v>0.36262505152906099</v>
      </c>
      <c r="L564" s="14">
        <v>0.41234213632309302</v>
      </c>
      <c r="M564" s="14"/>
      <c r="N564" s="14">
        <v>0.45791336524599202</v>
      </c>
      <c r="O564" s="14">
        <v>0.34266045347664698</v>
      </c>
      <c r="P564" s="14"/>
      <c r="Q564" s="14">
        <v>0.44042923938921702</v>
      </c>
      <c r="R564" s="14">
        <v>0.39246834441606598</v>
      </c>
      <c r="S564" s="14">
        <v>0.26509029937666501</v>
      </c>
      <c r="T564" s="14"/>
      <c r="U564" s="14">
        <v>0.39877232589371697</v>
      </c>
      <c r="V564" s="14">
        <v>0.321626608317098</v>
      </c>
      <c r="W564" s="14"/>
      <c r="X564" s="14">
        <v>0.42507545326149898</v>
      </c>
      <c r="Y564" s="14">
        <v>0.44466475105719899</v>
      </c>
      <c r="Z564" s="14">
        <v>0.30935792592360201</v>
      </c>
      <c r="AA564" s="14"/>
      <c r="AB564" s="14">
        <v>0.49579718284116098</v>
      </c>
      <c r="AC564" s="14">
        <v>0.38941769170643198</v>
      </c>
      <c r="AD564" s="14">
        <v>0.23345272462765601</v>
      </c>
      <c r="AE564" s="14"/>
      <c r="AF564" s="14">
        <v>0.35281249640988599</v>
      </c>
      <c r="AG564" s="14">
        <v>0.42333639320794297</v>
      </c>
      <c r="AH564" s="14">
        <v>0.33855225933343303</v>
      </c>
      <c r="AI564" s="14"/>
      <c r="AJ564" s="14">
        <v>0.446473048174031</v>
      </c>
      <c r="AK564" s="14">
        <v>0.35918870844022699</v>
      </c>
      <c r="AL564" s="14"/>
      <c r="AM564" s="14">
        <v>0.41427509199517698</v>
      </c>
      <c r="AN564" s="14">
        <v>0.43694342357796401</v>
      </c>
      <c r="AO564" s="14">
        <v>0.52004547231357801</v>
      </c>
      <c r="AP564" s="14">
        <v>0.307646972754476</v>
      </c>
      <c r="AQ564" s="14">
        <v>0.45828404630827502</v>
      </c>
      <c r="AR564" s="14">
        <v>0.350607852527694</v>
      </c>
      <c r="AS564" s="14">
        <v>0.45973056779240901</v>
      </c>
      <c r="AT564" s="14">
        <v>0.33225736781164</v>
      </c>
      <c r="AU564" s="14">
        <v>0.36174905344900099</v>
      </c>
      <c r="AV564" s="14"/>
      <c r="AW564" s="14">
        <v>0.371593267717019</v>
      </c>
      <c r="AX564" s="14">
        <v>0.44563145870616799</v>
      </c>
      <c r="AY564" s="14">
        <v>0.56611308724310905</v>
      </c>
      <c r="AZ564" s="14">
        <v>0.32888330343477801</v>
      </c>
      <c r="BA564" s="14">
        <v>0.49152286917654098</v>
      </c>
      <c r="BB564" s="14">
        <v>0.34965237161935098</v>
      </c>
      <c r="BC564" s="14">
        <v>0.426554945722534</v>
      </c>
      <c r="BD564" s="14">
        <v>0.32909631610323897</v>
      </c>
      <c r="BE564" s="14">
        <v>0.45665941008613897</v>
      </c>
      <c r="BF564" s="14">
        <v>0.245504036119637</v>
      </c>
      <c r="BG564" s="14"/>
      <c r="BH564" s="14">
        <v>0.339193417930644</v>
      </c>
      <c r="BI564" s="14">
        <v>0.44063024763098602</v>
      </c>
    </row>
    <row r="565" spans="2:61" x14ac:dyDescent="0.35">
      <c r="B565" t="s">
        <v>279</v>
      </c>
      <c r="C565" s="14">
        <v>0.359180029705441</v>
      </c>
      <c r="D565" s="14">
        <v>0.36176959121401198</v>
      </c>
      <c r="E565" s="14">
        <v>0.35881012677762097</v>
      </c>
      <c r="F565" s="14"/>
      <c r="G565" s="14">
        <v>0.29888418886769302</v>
      </c>
      <c r="H565" s="14">
        <v>0.28963919602295801</v>
      </c>
      <c r="I565" s="14">
        <v>0.33133465722622002</v>
      </c>
      <c r="J565" s="14">
        <v>0.34473188884028499</v>
      </c>
      <c r="K565" s="14">
        <v>0.386481607958722</v>
      </c>
      <c r="L565" s="14">
        <v>0.46874177451763199</v>
      </c>
      <c r="M565" s="14"/>
      <c r="N565" s="14">
        <v>0.36276824710475503</v>
      </c>
      <c r="O565" s="14">
        <v>0.35715747859371599</v>
      </c>
      <c r="P565" s="14"/>
      <c r="Q565" s="14">
        <v>0.283611957074692</v>
      </c>
      <c r="R565" s="14">
        <v>0.396670229568927</v>
      </c>
      <c r="S565" s="14">
        <v>0.39924773946815101</v>
      </c>
      <c r="T565" s="14"/>
      <c r="U565" s="14">
        <v>0.36536462167262201</v>
      </c>
      <c r="V565" s="14">
        <v>0.33260899380877101</v>
      </c>
      <c r="W565" s="14"/>
      <c r="X565" s="14">
        <v>0.39162852858753899</v>
      </c>
      <c r="Y565" s="14">
        <v>0.36432235731440998</v>
      </c>
      <c r="Z565" s="14">
        <v>0.36740617987923702</v>
      </c>
      <c r="AA565" s="14"/>
      <c r="AB565" s="14">
        <v>0.38507723475115502</v>
      </c>
      <c r="AC565" s="14">
        <v>0.348538388284444</v>
      </c>
      <c r="AD565" s="14">
        <v>0.39505584611236999</v>
      </c>
      <c r="AE565" s="14"/>
      <c r="AF565" s="14">
        <v>0.35562751635205098</v>
      </c>
      <c r="AG565" s="14">
        <v>0.35763712063743103</v>
      </c>
      <c r="AH565" s="14">
        <v>0.397406592073131</v>
      </c>
      <c r="AI565" s="14"/>
      <c r="AJ565" s="14">
        <v>0.35188246546858398</v>
      </c>
      <c r="AK565" s="14">
        <v>0.371415039087093</v>
      </c>
      <c r="AL565" s="14"/>
      <c r="AM565" s="14">
        <v>0.41673025614224901</v>
      </c>
      <c r="AN565" s="14">
        <v>0.375246548654802</v>
      </c>
      <c r="AO565" s="14">
        <v>0.23629047732302699</v>
      </c>
      <c r="AP565" s="14">
        <v>0.280629766952951</v>
      </c>
      <c r="AQ565" s="14">
        <v>0.40484665776997297</v>
      </c>
      <c r="AR565" s="14">
        <v>0.35748985304179598</v>
      </c>
      <c r="AS565" s="14">
        <v>0.220171980606751</v>
      </c>
      <c r="AT565" s="14">
        <v>0.44886147347088301</v>
      </c>
      <c r="AU565" s="14">
        <v>0.40046831537080502</v>
      </c>
      <c r="AV565" s="14"/>
      <c r="AW565" s="14">
        <v>0.385147439656568</v>
      </c>
      <c r="AX565" s="14">
        <v>0.38119893508518499</v>
      </c>
      <c r="AY565" s="14">
        <v>0.27823522652468002</v>
      </c>
      <c r="AZ565" s="14">
        <v>0.32935331919710897</v>
      </c>
      <c r="BA565" s="14">
        <v>0.42117590012255601</v>
      </c>
      <c r="BB565" s="14">
        <v>0.38159027791158101</v>
      </c>
      <c r="BC565" s="14">
        <v>0.172785775658265</v>
      </c>
      <c r="BD565" s="14">
        <v>0.32697209069956301</v>
      </c>
      <c r="BE565" s="14">
        <v>0.390170459860531</v>
      </c>
      <c r="BF565" s="14">
        <v>0.36682276976899197</v>
      </c>
      <c r="BG565" s="14"/>
      <c r="BH565" s="14">
        <v>0.340751847467268</v>
      </c>
      <c r="BI565" s="14">
        <v>0.38780850940494599</v>
      </c>
    </row>
    <row r="566" spans="2:61" x14ac:dyDescent="0.35">
      <c r="B566" t="s">
        <v>280</v>
      </c>
      <c r="C566" s="14">
        <v>0.32363054326371898</v>
      </c>
      <c r="D566" s="14">
        <v>0.33651901118173899</v>
      </c>
      <c r="E566" s="14">
        <v>0.31091162454158999</v>
      </c>
      <c r="F566" s="14"/>
      <c r="G566" s="14">
        <v>0.31748877884411297</v>
      </c>
      <c r="H566" s="14">
        <v>0.31165306123464398</v>
      </c>
      <c r="I566" s="14">
        <v>0.29034665282717897</v>
      </c>
      <c r="J566" s="14">
        <v>0.366976426377288</v>
      </c>
      <c r="K566" s="14">
        <v>0.28774693568691601</v>
      </c>
      <c r="L566" s="14">
        <v>0.35643647280944801</v>
      </c>
      <c r="M566" s="14"/>
      <c r="N566" s="14">
        <v>0.36148376316609598</v>
      </c>
      <c r="O566" s="14">
        <v>0.30229402334980099</v>
      </c>
      <c r="P566" s="14"/>
      <c r="Q566" s="14">
        <v>0.399380741513638</v>
      </c>
      <c r="R566" s="14">
        <v>0.30257995031792501</v>
      </c>
      <c r="S566" s="14">
        <v>0.25379419862179597</v>
      </c>
      <c r="T566" s="14"/>
      <c r="U566" s="14">
        <v>0.33831909268708699</v>
      </c>
      <c r="V566" s="14">
        <v>0.260523716480414</v>
      </c>
      <c r="W566" s="14"/>
      <c r="X566" s="14">
        <v>0.34672176589647202</v>
      </c>
      <c r="Y566" s="14">
        <v>0.37802723616135903</v>
      </c>
      <c r="Z566" s="14">
        <v>0.25793519175520302</v>
      </c>
      <c r="AA566" s="14"/>
      <c r="AB566" s="14">
        <v>0.46698273783808403</v>
      </c>
      <c r="AC566" s="14">
        <v>0.30683822097239599</v>
      </c>
      <c r="AD566" s="14">
        <v>0.18493776042092</v>
      </c>
      <c r="AE566" s="14"/>
      <c r="AF566" s="14">
        <v>0.45949890326881399</v>
      </c>
      <c r="AG566" s="14">
        <v>0.34008237639498101</v>
      </c>
      <c r="AH566" s="14">
        <v>0.26415929544142602</v>
      </c>
      <c r="AI566" s="14"/>
      <c r="AJ566" s="14">
        <v>0.31610965456118201</v>
      </c>
      <c r="AK566" s="14">
        <v>0.33044249188915598</v>
      </c>
      <c r="AL566" s="14"/>
      <c r="AM566" s="14">
        <v>0.34987172298637198</v>
      </c>
      <c r="AN566" s="14">
        <v>0.289883292065863</v>
      </c>
      <c r="AO566" s="14">
        <v>0.46559594169985902</v>
      </c>
      <c r="AP566" s="14">
        <v>0.23919899307036599</v>
      </c>
      <c r="AQ566" s="14">
        <v>0.57058814765122201</v>
      </c>
      <c r="AR566" s="14">
        <v>0.29379729326730802</v>
      </c>
      <c r="AS566" s="14">
        <v>0.45012454096969001</v>
      </c>
      <c r="AT566" s="14">
        <v>0.26619242095387002</v>
      </c>
      <c r="AU566" s="14">
        <v>0.31410419740648399</v>
      </c>
      <c r="AV566" s="14"/>
      <c r="AW566" s="14">
        <v>0.36360028949541701</v>
      </c>
      <c r="AX566" s="14">
        <v>0.304269029864009</v>
      </c>
      <c r="AY566" s="14">
        <v>0.58406217864523602</v>
      </c>
      <c r="AZ566" s="14">
        <v>0.239373253747098</v>
      </c>
      <c r="BA566" s="14">
        <v>0.58180483308377895</v>
      </c>
      <c r="BB566" s="14">
        <v>0.31634927276855102</v>
      </c>
      <c r="BC566" s="14">
        <v>0.33045178766267902</v>
      </c>
      <c r="BD566" s="14">
        <v>0.20326749776803901</v>
      </c>
      <c r="BE566" s="14">
        <v>0.33298251805503698</v>
      </c>
      <c r="BF566" s="14">
        <v>0.20794813985233701</v>
      </c>
      <c r="BG566" s="14"/>
      <c r="BH566" s="14">
        <v>0.29111791628411099</v>
      </c>
      <c r="BI566" s="14">
        <v>0.36086236203612099</v>
      </c>
    </row>
    <row r="567" spans="2:61" x14ac:dyDescent="0.35">
      <c r="B567" t="s">
        <v>281</v>
      </c>
      <c r="C567" s="14">
        <v>0.30432185980467302</v>
      </c>
      <c r="D567" s="14">
        <v>0.35907475579700499</v>
      </c>
      <c r="E567" s="14">
        <v>0.25157566090831601</v>
      </c>
      <c r="F567" s="14"/>
      <c r="G567" s="14">
        <v>0.30575785352943402</v>
      </c>
      <c r="H567" s="14">
        <v>0.27049755716837398</v>
      </c>
      <c r="I567" s="14">
        <v>0.26702352170264398</v>
      </c>
      <c r="J567" s="14">
        <v>0.28473651505150999</v>
      </c>
      <c r="K567" s="14">
        <v>0.27525256281285598</v>
      </c>
      <c r="L567" s="14">
        <v>0.40606336012512501</v>
      </c>
      <c r="M567" s="14"/>
      <c r="N567" s="14">
        <v>0.38247708426639399</v>
      </c>
      <c r="O567" s="14">
        <v>0.260268526761809</v>
      </c>
      <c r="P567" s="14"/>
      <c r="Q567" s="14">
        <v>0.34706362735034602</v>
      </c>
      <c r="R567" s="14">
        <v>0.28362492891998098</v>
      </c>
      <c r="S567" s="14">
        <v>0.26784311839747299</v>
      </c>
      <c r="T567" s="14"/>
      <c r="U567" s="14">
        <v>0.31553428393252703</v>
      </c>
      <c r="V567" s="14">
        <v>0.25614960760584798</v>
      </c>
      <c r="W567" s="14"/>
      <c r="X567" s="14">
        <v>0.35890448531086999</v>
      </c>
      <c r="Y567" s="14">
        <v>0.36106304987986099</v>
      </c>
      <c r="Z567" s="14">
        <v>0.23125379621703801</v>
      </c>
      <c r="AA567" s="14"/>
      <c r="AB567" s="14">
        <v>0.38973784997227501</v>
      </c>
      <c r="AC567" s="14">
        <v>0.29377215979913801</v>
      </c>
      <c r="AD567" s="14">
        <v>0.23097946107058701</v>
      </c>
      <c r="AE567" s="14"/>
      <c r="AF567" s="14">
        <v>0.43504424930931901</v>
      </c>
      <c r="AG567" s="14">
        <v>0.32392246398068297</v>
      </c>
      <c r="AH567" s="14">
        <v>0.24086987001660201</v>
      </c>
      <c r="AI567" s="14"/>
      <c r="AJ567" s="14">
        <v>0.33724100137587298</v>
      </c>
      <c r="AK567" s="14">
        <v>0.28235235438029399</v>
      </c>
      <c r="AL567" s="14"/>
      <c r="AM567" s="14">
        <v>0.339037032354228</v>
      </c>
      <c r="AN567" s="14">
        <v>0.255389939213789</v>
      </c>
      <c r="AO567" s="14">
        <v>0.39984737743853299</v>
      </c>
      <c r="AP567" s="14">
        <v>0.29377134745712902</v>
      </c>
      <c r="AQ567" s="14">
        <v>0.521773465544485</v>
      </c>
      <c r="AR567" s="14">
        <v>0.28006325647181002</v>
      </c>
      <c r="AS567" s="14">
        <v>0.25671208486170699</v>
      </c>
      <c r="AT567" s="14">
        <v>0.25141302127390902</v>
      </c>
      <c r="AU567" s="14">
        <v>0.33076735998332601</v>
      </c>
      <c r="AV567" s="14"/>
      <c r="AW567" s="14">
        <v>0.33313677217100102</v>
      </c>
      <c r="AX567" s="14">
        <v>0.25010040571439202</v>
      </c>
      <c r="AY567" s="14">
        <v>0.42242995699515801</v>
      </c>
      <c r="AZ567" s="14">
        <v>0.276545438678924</v>
      </c>
      <c r="BA567" s="14">
        <v>0.546888257784231</v>
      </c>
      <c r="BB567" s="14">
        <v>0.29257835210226601</v>
      </c>
      <c r="BC567" s="14">
        <v>0.238601623484512</v>
      </c>
      <c r="BD567" s="14">
        <v>0.142392392608688</v>
      </c>
      <c r="BE567" s="14">
        <v>0.62292215581353905</v>
      </c>
      <c r="BF567" s="14">
        <v>0.22764909927907101</v>
      </c>
      <c r="BG567" s="14"/>
      <c r="BH567" s="14">
        <v>0.27581823360692997</v>
      </c>
      <c r="BI567" s="14">
        <v>0.34209643615296798</v>
      </c>
    </row>
    <row r="568" spans="2:61" x14ac:dyDescent="0.35">
      <c r="B568" t="s">
        <v>282</v>
      </c>
      <c r="C568" s="14">
        <v>0.26718476511577599</v>
      </c>
      <c r="D568" s="14">
        <v>0.28772278497834097</v>
      </c>
      <c r="E568" s="14">
        <v>0.24684273213487901</v>
      </c>
      <c r="F568" s="14"/>
      <c r="G568" s="14">
        <v>0.31625501215396701</v>
      </c>
      <c r="H568" s="14">
        <v>0.23954605667405399</v>
      </c>
      <c r="I568" s="14">
        <v>0.24369253209348801</v>
      </c>
      <c r="J568" s="14">
        <v>0.20781583209733201</v>
      </c>
      <c r="K568" s="14">
        <v>0.30827892519695099</v>
      </c>
      <c r="L568" s="14">
        <v>0.30788551481374499</v>
      </c>
      <c r="M568" s="14"/>
      <c r="N568" s="14">
        <v>0.28389230126146597</v>
      </c>
      <c r="O568" s="14">
        <v>0.25776731849949402</v>
      </c>
      <c r="P568" s="14"/>
      <c r="Q568" s="14">
        <v>0.33766904531942199</v>
      </c>
      <c r="R568" s="14">
        <v>0.23426294979265699</v>
      </c>
      <c r="S568" s="14">
        <v>0.26583310977213997</v>
      </c>
      <c r="T568" s="14"/>
      <c r="U568" s="14">
        <v>0.29877624525176999</v>
      </c>
      <c r="V568" s="14">
        <v>0.131457403120539</v>
      </c>
      <c r="W568" s="14"/>
      <c r="X568" s="14">
        <v>0.41373108204180398</v>
      </c>
      <c r="Y568" s="14">
        <v>0.28637336789040901</v>
      </c>
      <c r="Z568" s="14">
        <v>0.199763113945752</v>
      </c>
      <c r="AA568" s="14"/>
      <c r="AB568" s="14">
        <v>0.36170140309856003</v>
      </c>
      <c r="AC568" s="14">
        <v>0.24431775210599099</v>
      </c>
      <c r="AD568" s="14">
        <v>0.189705903690674</v>
      </c>
      <c r="AE568" s="14"/>
      <c r="AF568" s="14">
        <v>0.38132558323361898</v>
      </c>
      <c r="AG568" s="14">
        <v>0.288850995441086</v>
      </c>
      <c r="AH568" s="14">
        <v>0.20127510337457299</v>
      </c>
      <c r="AI568" s="14"/>
      <c r="AJ568" s="14">
        <v>0.30728358627364699</v>
      </c>
      <c r="AK568" s="14">
        <v>0.25212349509585202</v>
      </c>
      <c r="AL568" s="14"/>
      <c r="AM568" s="14">
        <v>0.24147072965824401</v>
      </c>
      <c r="AN568" s="14">
        <v>0.30120283225211703</v>
      </c>
      <c r="AO568" s="14">
        <v>0.35226973077329699</v>
      </c>
      <c r="AP568" s="14">
        <v>0.14838241837757801</v>
      </c>
      <c r="AQ568" s="14">
        <v>0.44853642509346497</v>
      </c>
      <c r="AR568" s="14">
        <v>0.23719110179708</v>
      </c>
      <c r="AS568" s="14">
        <v>0.41390080184067701</v>
      </c>
      <c r="AT568" s="14">
        <v>0.26674095074416299</v>
      </c>
      <c r="AU568" s="14">
        <v>0.27014124312829502</v>
      </c>
      <c r="AV568" s="14"/>
      <c r="AW568" s="14">
        <v>0.26286190612635002</v>
      </c>
      <c r="AX568" s="14">
        <v>0.33417064415373099</v>
      </c>
      <c r="AY568" s="14">
        <v>0.30302236516391201</v>
      </c>
      <c r="AZ568" s="14">
        <v>0.18991426633387601</v>
      </c>
      <c r="BA568" s="14">
        <v>0.46776342210782601</v>
      </c>
      <c r="BB568" s="14">
        <v>0.245579069678102</v>
      </c>
      <c r="BC568" s="14">
        <v>0.35237034336978701</v>
      </c>
      <c r="BD568" s="14">
        <v>0.19002811634674099</v>
      </c>
      <c r="BE568" s="14">
        <v>0.36543429655207499</v>
      </c>
      <c r="BF568" s="14">
        <v>0.18969390441543599</v>
      </c>
      <c r="BG568" s="14"/>
      <c r="BH568" s="14">
        <v>0.26869155669689099</v>
      </c>
      <c r="BI568" s="14">
        <v>0.28140002477398202</v>
      </c>
    </row>
    <row r="569" spans="2:61" x14ac:dyDescent="0.35">
      <c r="B569" t="s">
        <v>283</v>
      </c>
      <c r="C569" s="14">
        <v>0.222869600140361</v>
      </c>
      <c r="D569" s="14">
        <v>0.22580544551460199</v>
      </c>
      <c r="E569" s="14">
        <v>0.220173104723795</v>
      </c>
      <c r="F569" s="14"/>
      <c r="G569" s="14">
        <v>0.24695722197262801</v>
      </c>
      <c r="H569" s="14">
        <v>0.18527543069470401</v>
      </c>
      <c r="I569" s="14">
        <v>0.167791640063152</v>
      </c>
      <c r="J569" s="14">
        <v>0.20730905842192099</v>
      </c>
      <c r="K569" s="14">
        <v>0.190947235966617</v>
      </c>
      <c r="L569" s="14">
        <v>0.33068690837131598</v>
      </c>
      <c r="M569" s="14"/>
      <c r="N569" s="14">
        <v>0.25997149072360998</v>
      </c>
      <c r="O569" s="14">
        <v>0.201956577963778</v>
      </c>
      <c r="P569" s="14"/>
      <c r="Q569" s="14">
        <v>0.27006849196741101</v>
      </c>
      <c r="R569" s="14">
        <v>0.20963669997564799</v>
      </c>
      <c r="S569" s="14">
        <v>0.18185055815015699</v>
      </c>
      <c r="T569" s="14"/>
      <c r="U569" s="14">
        <v>0.24289246621876801</v>
      </c>
      <c r="V569" s="14">
        <v>0.136844799127328</v>
      </c>
      <c r="W569" s="14"/>
      <c r="X569" s="14">
        <v>0.30163913970613498</v>
      </c>
      <c r="Y569" s="14">
        <v>0.26274850016602902</v>
      </c>
      <c r="Z569" s="14">
        <v>0.14955400931205001</v>
      </c>
      <c r="AA569" s="14"/>
      <c r="AB569" s="14">
        <v>0.33384091998333698</v>
      </c>
      <c r="AC569" s="14">
        <v>0.208474949545224</v>
      </c>
      <c r="AD569" s="14">
        <v>0.11501037567950501</v>
      </c>
      <c r="AE569" s="14"/>
      <c r="AF569" s="14">
        <v>0.33082247281364902</v>
      </c>
      <c r="AG569" s="14">
        <v>0.24273238529489</v>
      </c>
      <c r="AH569" s="14">
        <v>0.17294189631347601</v>
      </c>
      <c r="AI569" s="14"/>
      <c r="AJ569" s="14">
        <v>0.25396878976470499</v>
      </c>
      <c r="AK569" s="14">
        <v>0.20875224558795699</v>
      </c>
      <c r="AL569" s="14"/>
      <c r="AM569" s="14">
        <v>0.235891821232836</v>
      </c>
      <c r="AN569" s="14">
        <v>0.23533304543188399</v>
      </c>
      <c r="AO569" s="14">
        <v>0.40185792037904999</v>
      </c>
      <c r="AP569" s="14">
        <v>0.16626271519922101</v>
      </c>
      <c r="AQ569" s="14">
        <v>0.39762612301204597</v>
      </c>
      <c r="AR569" s="14">
        <v>0.19515016701194501</v>
      </c>
      <c r="AS569" s="14">
        <v>0.234377496864937</v>
      </c>
      <c r="AT569" s="14">
        <v>0.100904386907976</v>
      </c>
      <c r="AU569" s="14">
        <v>0.206728523155286</v>
      </c>
      <c r="AV569" s="14"/>
      <c r="AW569" s="14">
        <v>0.25163782027131998</v>
      </c>
      <c r="AX569" s="14">
        <v>0.23838985478817801</v>
      </c>
      <c r="AY569" s="14">
        <v>0.34723942280720099</v>
      </c>
      <c r="AZ569" s="14">
        <v>0.187922284384758</v>
      </c>
      <c r="BA569" s="14">
        <v>0.47207206592737699</v>
      </c>
      <c r="BB569" s="14">
        <v>0.202507360691179</v>
      </c>
      <c r="BC569" s="14">
        <v>0.23906665162417701</v>
      </c>
      <c r="BD569" s="14">
        <v>8.5015321390270501E-2</v>
      </c>
      <c r="BE569" s="14">
        <v>0.23627733961639</v>
      </c>
      <c r="BF569" s="14">
        <v>0.118528582863914</v>
      </c>
      <c r="BG569" s="14"/>
      <c r="BH569" s="14">
        <v>0.203576866737078</v>
      </c>
      <c r="BI569" s="14">
        <v>0.24475093799851899</v>
      </c>
    </row>
    <row r="570" spans="2:61" x14ac:dyDescent="0.35">
      <c r="B570" t="s">
        <v>284</v>
      </c>
      <c r="C570" s="14">
        <v>0.210210361284245</v>
      </c>
      <c r="D570" s="14">
        <v>0.224331978224621</v>
      </c>
      <c r="E570" s="14">
        <v>0.19565290681904601</v>
      </c>
      <c r="F570" s="14"/>
      <c r="G570" s="14">
        <v>0.173719229311843</v>
      </c>
      <c r="H570" s="14">
        <v>0.200676107622621</v>
      </c>
      <c r="I570" s="14">
        <v>0.244168682951619</v>
      </c>
      <c r="J570" s="14">
        <v>0.16634501938774399</v>
      </c>
      <c r="K570" s="14">
        <v>0.26738953954435402</v>
      </c>
      <c r="L570" s="14">
        <v>0.20270449193499299</v>
      </c>
      <c r="M570" s="14"/>
      <c r="N570" s="14">
        <v>0.244498638278694</v>
      </c>
      <c r="O570" s="14">
        <v>0.19088327347526199</v>
      </c>
      <c r="P570" s="14"/>
      <c r="Q570" s="14">
        <v>0.24054682421333001</v>
      </c>
      <c r="R570" s="14">
        <v>0.19006305676784699</v>
      </c>
      <c r="S570" s="14">
        <v>0.22389521380676999</v>
      </c>
      <c r="T570" s="14"/>
      <c r="U570" s="14">
        <v>0.23420102735175399</v>
      </c>
      <c r="V570" s="14">
        <v>0.10713858991315101</v>
      </c>
      <c r="W570" s="14"/>
      <c r="X570" s="14">
        <v>0.31963849643866799</v>
      </c>
      <c r="Y570" s="14">
        <v>0.22691132984925999</v>
      </c>
      <c r="Z570" s="14">
        <v>0.14814238073632899</v>
      </c>
      <c r="AA570" s="14"/>
      <c r="AB570" s="14">
        <v>0.245621435636033</v>
      </c>
      <c r="AC570" s="14">
        <v>0.220388284510454</v>
      </c>
      <c r="AD570" s="14">
        <v>0.13927602958921201</v>
      </c>
      <c r="AE570" s="14"/>
      <c r="AF570" s="14">
        <v>0.29565431189628499</v>
      </c>
      <c r="AG570" s="14">
        <v>0.22148505633419599</v>
      </c>
      <c r="AH570" s="14">
        <v>0.169809845895534</v>
      </c>
      <c r="AI570" s="14"/>
      <c r="AJ570" s="14">
        <v>0.24842677018706799</v>
      </c>
      <c r="AK570" s="14">
        <v>0.19570223839488299</v>
      </c>
      <c r="AL570" s="14"/>
      <c r="AM570" s="14">
        <v>0.17957840142078901</v>
      </c>
      <c r="AN570" s="14">
        <v>0.23931335423116301</v>
      </c>
      <c r="AO570" s="14">
        <v>0.26530734753824298</v>
      </c>
      <c r="AP570" s="14">
        <v>0.18233500366741501</v>
      </c>
      <c r="AQ570" s="14">
        <v>0.21392807480484299</v>
      </c>
      <c r="AR570" s="14">
        <v>0.19950253500498399</v>
      </c>
      <c r="AS570" s="14">
        <v>0.27648332920133301</v>
      </c>
      <c r="AT570" s="14">
        <v>0.18233964414572601</v>
      </c>
      <c r="AU570" s="14">
        <v>0.23347318871629</v>
      </c>
      <c r="AV570" s="14"/>
      <c r="AW570" s="14">
        <v>0.14317106716064501</v>
      </c>
      <c r="AX570" s="14">
        <v>0.269581684858128</v>
      </c>
      <c r="AY570" s="14">
        <v>0.246563615177366</v>
      </c>
      <c r="AZ570" s="14">
        <v>0.20651837916755</v>
      </c>
      <c r="BA570" s="14">
        <v>0.27247618167737703</v>
      </c>
      <c r="BB570" s="14">
        <v>0.20432175118738299</v>
      </c>
      <c r="BC570" s="14">
        <v>0.26711967609332998</v>
      </c>
      <c r="BD570" s="14">
        <v>0.13740342427365701</v>
      </c>
      <c r="BE570" s="14">
        <v>0.28614681903835099</v>
      </c>
      <c r="BF570" s="14">
        <v>0.200443919883531</v>
      </c>
      <c r="BG570" s="14"/>
      <c r="BH570" s="14">
        <v>0.214741701385015</v>
      </c>
      <c r="BI570" s="14">
        <v>0.222318925947353</v>
      </c>
    </row>
    <row r="571" spans="2:61" x14ac:dyDescent="0.35">
      <c r="B571" t="s">
        <v>285</v>
      </c>
      <c r="C571" s="14">
        <v>0.16082027569776899</v>
      </c>
      <c r="D571" s="14">
        <v>0.18128875207110201</v>
      </c>
      <c r="E571" s="14">
        <v>0.14224502301108299</v>
      </c>
      <c r="F571" s="14"/>
      <c r="G571" s="14">
        <v>0.150460345725664</v>
      </c>
      <c r="H571" s="14">
        <v>0.14010634254746099</v>
      </c>
      <c r="I571" s="14">
        <v>0.16504074031355401</v>
      </c>
      <c r="J571" s="14">
        <v>0.15361208720318401</v>
      </c>
      <c r="K571" s="14">
        <v>0.12773951461830901</v>
      </c>
      <c r="L571" s="14">
        <v>0.20989270586813299</v>
      </c>
      <c r="M571" s="14"/>
      <c r="N571" s="14">
        <v>0.161226433632912</v>
      </c>
      <c r="O571" s="14">
        <v>0.16059133884923299</v>
      </c>
      <c r="P571" s="14"/>
      <c r="Q571" s="14">
        <v>0.167910213244509</v>
      </c>
      <c r="R571" s="14">
        <v>0.144621579374521</v>
      </c>
      <c r="S571" s="14">
        <v>0.19696437176369799</v>
      </c>
      <c r="T571" s="14"/>
      <c r="U571" s="14">
        <v>0.17419155634244601</v>
      </c>
      <c r="V571" s="14">
        <v>0.103372867707151</v>
      </c>
      <c r="W571" s="14"/>
      <c r="X571" s="14">
        <v>0.20865854059085601</v>
      </c>
      <c r="Y571" s="14">
        <v>0.16474561716026601</v>
      </c>
      <c r="Z571" s="14">
        <v>0.14562900037217699</v>
      </c>
      <c r="AA571" s="14"/>
      <c r="AB571" s="14">
        <v>0.17376607447811701</v>
      </c>
      <c r="AC571" s="14">
        <v>0.16013966339654301</v>
      </c>
      <c r="AD571" s="14">
        <v>0.145388506874089</v>
      </c>
      <c r="AE571" s="14"/>
      <c r="AF571" s="14">
        <v>0.24678692750972001</v>
      </c>
      <c r="AG571" s="14">
        <v>0.14639695455773599</v>
      </c>
      <c r="AH571" s="14">
        <v>0.15418516470809901</v>
      </c>
      <c r="AI571" s="14"/>
      <c r="AJ571" s="14">
        <v>0.188609487918312</v>
      </c>
      <c r="AK571" s="14">
        <v>0.14751561030139099</v>
      </c>
      <c r="AL571" s="14"/>
      <c r="AM571" s="14">
        <v>0.21928810911608901</v>
      </c>
      <c r="AN571" s="14">
        <v>0.130594539918091</v>
      </c>
      <c r="AO571" s="14">
        <v>0.24749014480946099</v>
      </c>
      <c r="AP571" s="14">
        <v>0.14105052098711801</v>
      </c>
      <c r="AQ571" s="14">
        <v>0.18288793567021</v>
      </c>
      <c r="AR571" s="14">
        <v>0.17801674823010799</v>
      </c>
      <c r="AS571" s="14">
        <v>0.13943670313024101</v>
      </c>
      <c r="AT571" s="14">
        <v>0.12763558017969001</v>
      </c>
      <c r="AU571" s="14">
        <v>0.14209420717805701</v>
      </c>
      <c r="AV571" s="14"/>
      <c r="AW571" s="14">
        <v>0.19943899847169499</v>
      </c>
      <c r="AX571" s="14">
        <v>0.16590962179041299</v>
      </c>
      <c r="AY571" s="14">
        <v>0.19388269214029999</v>
      </c>
      <c r="AZ571" s="14">
        <v>0.14128541913762899</v>
      </c>
      <c r="BA571" s="14">
        <v>0.194096647045121</v>
      </c>
      <c r="BB571" s="14">
        <v>0.150468757151514</v>
      </c>
      <c r="BC571" s="14">
        <v>0.16118444230495799</v>
      </c>
      <c r="BD571" s="14">
        <v>0.13012209344216599</v>
      </c>
      <c r="BE571" s="14">
        <v>0.30247364759159601</v>
      </c>
      <c r="BF571" s="14">
        <v>9.5728831746533904E-2</v>
      </c>
      <c r="BG571" s="14"/>
      <c r="BH571" s="14">
        <v>0.16961481306788501</v>
      </c>
      <c r="BI571" s="14">
        <v>0.15611999258408901</v>
      </c>
    </row>
    <row r="572" spans="2:61" x14ac:dyDescent="0.35">
      <c r="B572" t="s">
        <v>77</v>
      </c>
      <c r="C572" s="14">
        <v>6.5099218001059306E-2</v>
      </c>
      <c r="D572" s="14">
        <v>5.7321484885336699E-2</v>
      </c>
      <c r="E572" s="14">
        <v>7.28951134449317E-2</v>
      </c>
      <c r="F572" s="14"/>
      <c r="G572" s="14">
        <v>6.2678396278462598E-2</v>
      </c>
      <c r="H572" s="14">
        <v>6.4063986621122601E-2</v>
      </c>
      <c r="I572" s="14">
        <v>6.6788186118444295E-2</v>
      </c>
      <c r="J572" s="14">
        <v>9.2079881543178102E-2</v>
      </c>
      <c r="K572" s="14">
        <v>4.3203084943108101E-2</v>
      </c>
      <c r="L572" s="14">
        <v>5.7352810511838798E-2</v>
      </c>
      <c r="M572" s="14"/>
      <c r="N572" s="14">
        <v>4.0631920061664002E-2</v>
      </c>
      <c r="O572" s="14">
        <v>7.88905676159668E-2</v>
      </c>
      <c r="P572" s="14"/>
      <c r="Q572" s="14">
        <v>4.47199448570232E-2</v>
      </c>
      <c r="R572" s="14">
        <v>6.7695616345080298E-2</v>
      </c>
      <c r="S572" s="14">
        <v>5.6032832910079197E-2</v>
      </c>
      <c r="T572" s="14"/>
      <c r="U572" s="14">
        <v>4.6653454612794597E-2</v>
      </c>
      <c r="V572" s="14">
        <v>0.14434826850138499</v>
      </c>
      <c r="W572" s="14"/>
      <c r="X572" s="14">
        <v>8.4350012222875297E-3</v>
      </c>
      <c r="Y572" s="14">
        <v>4.5305349270307202E-2</v>
      </c>
      <c r="Z572" s="14">
        <v>7.7230901052607895E-2</v>
      </c>
      <c r="AA572" s="14"/>
      <c r="AB572" s="14">
        <v>2.04158789931916E-2</v>
      </c>
      <c r="AC572" s="14">
        <v>4.6673145254309101E-2</v>
      </c>
      <c r="AD572" s="14">
        <v>0.111761134055993</v>
      </c>
      <c r="AE572" s="14"/>
      <c r="AF572" s="14">
        <v>0</v>
      </c>
      <c r="AG572" s="14">
        <v>4.3221113376778503E-2</v>
      </c>
      <c r="AH572" s="14">
        <v>8.0448283185331995E-2</v>
      </c>
      <c r="AI572" s="14"/>
      <c r="AJ572" s="14">
        <v>2.31100347409369E-2</v>
      </c>
      <c r="AK572" s="14">
        <v>7.7675054650293895E-2</v>
      </c>
      <c r="AL572" s="14"/>
      <c r="AM572" s="14">
        <v>6.1123886528811899E-2</v>
      </c>
      <c r="AN572" s="14">
        <v>1.85649592354835E-2</v>
      </c>
      <c r="AO572" s="14">
        <v>1.7240286235997399E-2</v>
      </c>
      <c r="AP572" s="14">
        <v>7.8127419724246E-2</v>
      </c>
      <c r="AQ572" s="14">
        <v>0</v>
      </c>
      <c r="AR572" s="14">
        <v>7.0315081866073506E-2</v>
      </c>
      <c r="AS572" s="14">
        <v>2.8840210160803698E-2</v>
      </c>
      <c r="AT572" s="14">
        <v>5.76217726662469E-2</v>
      </c>
      <c r="AU572" s="14">
        <v>0.111244504531016</v>
      </c>
      <c r="AV572" s="14"/>
      <c r="AW572" s="14">
        <v>5.0295573302359599E-2</v>
      </c>
      <c r="AX572" s="14">
        <v>2.00899347434343E-2</v>
      </c>
      <c r="AY572" s="14">
        <v>1.6851595521409701E-2</v>
      </c>
      <c r="AZ572" s="14">
        <v>8.6303301941402594E-2</v>
      </c>
      <c r="BA572" s="14">
        <v>2.34881255552272E-2</v>
      </c>
      <c r="BB572" s="14">
        <v>5.3186467887727698E-2</v>
      </c>
      <c r="BC572" s="14">
        <v>1.9545029109815201E-2</v>
      </c>
      <c r="BD572" s="14">
        <v>4.2598556182269397E-2</v>
      </c>
      <c r="BE572" s="14">
        <v>0.21456231080246699</v>
      </c>
      <c r="BF572" s="14">
        <v>0.13082416167931299</v>
      </c>
      <c r="BG572" s="14"/>
      <c r="BH572" s="14">
        <v>6.8610131674399805E-2</v>
      </c>
      <c r="BI572" s="14">
        <v>3.0536994391717798E-2</v>
      </c>
    </row>
    <row r="573" spans="2:61" x14ac:dyDescent="0.35">
      <c r="B573" t="s">
        <v>235</v>
      </c>
      <c r="C573" s="14">
        <v>1.16051717141621E-2</v>
      </c>
      <c r="D573" s="14">
        <v>5.8445321127480803E-3</v>
      </c>
      <c r="E573" s="14">
        <v>1.7165309026734799E-2</v>
      </c>
      <c r="F573" s="14"/>
      <c r="G573" s="14">
        <v>5.9517752828300704E-3</v>
      </c>
      <c r="H573" s="14">
        <v>1.6849357500569699E-2</v>
      </c>
      <c r="I573" s="14">
        <v>5.4814440750357704E-3</v>
      </c>
      <c r="J573" s="14">
        <v>2.23115855142853E-2</v>
      </c>
      <c r="K573" s="14">
        <v>1.16116437057283E-2</v>
      </c>
      <c r="L573" s="14">
        <v>6.9375486071126596E-3</v>
      </c>
      <c r="M573" s="14"/>
      <c r="N573" s="14">
        <v>1.52046638173559E-2</v>
      </c>
      <c r="O573" s="14">
        <v>9.5762654510264996E-3</v>
      </c>
      <c r="P573" s="14"/>
      <c r="Q573" s="14">
        <v>5.9424521532788401E-3</v>
      </c>
      <c r="R573" s="14">
        <v>1.5390288822570999E-2</v>
      </c>
      <c r="S573" s="14">
        <v>1.3583421086417901E-2</v>
      </c>
      <c r="T573" s="14"/>
      <c r="U573" s="14">
        <v>1.34803824822812E-2</v>
      </c>
      <c r="V573" s="14">
        <v>3.5486511065102901E-3</v>
      </c>
      <c r="W573" s="14"/>
      <c r="X573" s="14">
        <v>8.0577893022515095E-3</v>
      </c>
      <c r="Y573" s="14">
        <v>1.3492217922214901E-3</v>
      </c>
      <c r="Z573" s="14">
        <v>2.4496894141401299E-2</v>
      </c>
      <c r="AA573" s="14"/>
      <c r="AB573" s="14">
        <v>3.2889326822203302E-3</v>
      </c>
      <c r="AC573" s="14">
        <v>8.9541065125836802E-3</v>
      </c>
      <c r="AD573" s="14">
        <v>2.6168008621130001E-2</v>
      </c>
      <c r="AE573" s="14"/>
      <c r="AF573" s="14">
        <v>0</v>
      </c>
      <c r="AG573" s="14">
        <v>1.0149021048851599E-2</v>
      </c>
      <c r="AH573" s="14">
        <v>1.6551173344289401E-2</v>
      </c>
      <c r="AI573" s="14"/>
      <c r="AJ573" s="14">
        <v>1.13492997588002E-2</v>
      </c>
      <c r="AK573" s="14">
        <v>1.0840671338712899E-2</v>
      </c>
      <c r="AL573" s="14"/>
      <c r="AM573" s="14">
        <v>7.1442441208791497E-3</v>
      </c>
      <c r="AN573" s="14">
        <v>6.5877697119763401E-3</v>
      </c>
      <c r="AO573" s="14">
        <v>0</v>
      </c>
      <c r="AP573" s="14">
        <v>2.9645796556529099E-2</v>
      </c>
      <c r="AQ573" s="14">
        <v>0</v>
      </c>
      <c r="AR573" s="14">
        <v>1.25579381503882E-2</v>
      </c>
      <c r="AS573" s="14">
        <v>0</v>
      </c>
      <c r="AT573" s="14">
        <v>3.5520454408917199E-2</v>
      </c>
      <c r="AU573" s="14">
        <v>1.1833863306283001E-2</v>
      </c>
      <c r="AV573" s="14"/>
      <c r="AW573" s="14">
        <v>5.1569846041849502E-3</v>
      </c>
      <c r="AX573" s="14">
        <v>7.6800817096529996E-3</v>
      </c>
      <c r="AY573" s="14">
        <v>0</v>
      </c>
      <c r="AZ573" s="14">
        <v>2.2612915193227799E-2</v>
      </c>
      <c r="BA573" s="14">
        <v>0</v>
      </c>
      <c r="BB573" s="14">
        <v>1.3166929246107101E-2</v>
      </c>
      <c r="BC573" s="14">
        <v>0</v>
      </c>
      <c r="BD573" s="14">
        <v>3.7864646872504203E-2</v>
      </c>
      <c r="BE573" s="14">
        <v>0</v>
      </c>
      <c r="BF573" s="14">
        <v>1.98696870603009E-2</v>
      </c>
      <c r="BG573" s="14"/>
      <c r="BH573" s="14">
        <v>8.7901086924755505E-3</v>
      </c>
      <c r="BI573" s="14">
        <v>1.32442677954888E-2</v>
      </c>
    </row>
    <row r="574" spans="2:61" x14ac:dyDescent="0.35">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row>
    <row r="575" spans="2:61" x14ac:dyDescent="0.35">
      <c r="B575" s="6" t="s">
        <v>152</v>
      </c>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row>
    <row r="576" spans="2:61" x14ac:dyDescent="0.35">
      <c r="B576" s="21" t="s">
        <v>81</v>
      </c>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row>
    <row r="577" spans="2:61" x14ac:dyDescent="0.35">
      <c r="B577" t="s">
        <v>287</v>
      </c>
      <c r="C577" s="14">
        <v>0.70076199806848505</v>
      </c>
      <c r="D577" s="14">
        <v>0.70405947152757398</v>
      </c>
      <c r="E577" s="14">
        <v>0.70051351160310804</v>
      </c>
      <c r="F577" s="14"/>
      <c r="G577" s="14">
        <v>0.59338403052113697</v>
      </c>
      <c r="H577" s="14">
        <v>0.761383965093135</v>
      </c>
      <c r="I577" s="14">
        <v>0.76270975336626201</v>
      </c>
      <c r="J577" s="14">
        <v>0.71744123015966899</v>
      </c>
      <c r="K577" s="14">
        <v>0.733567743035899</v>
      </c>
      <c r="L577" s="14">
        <v>0.61330443213392205</v>
      </c>
      <c r="M577" s="14"/>
      <c r="N577" s="14">
        <v>0.69724924889056905</v>
      </c>
      <c r="O577" s="14">
        <v>0.70274201041566497</v>
      </c>
      <c r="P577" s="14"/>
      <c r="Q577" s="14">
        <v>0.60041901409744103</v>
      </c>
      <c r="R577" s="14">
        <v>0.73209036276451001</v>
      </c>
      <c r="S577" s="14">
        <v>0.79906293686754604</v>
      </c>
      <c r="T577" s="14"/>
      <c r="U577" s="14">
        <v>0.70363620396568705</v>
      </c>
      <c r="V577" s="14">
        <v>0.68841346667397896</v>
      </c>
      <c r="W577" s="14"/>
      <c r="X577" s="14">
        <v>0.61435784775199997</v>
      </c>
      <c r="Y577" s="14">
        <v>0.68268633533513501</v>
      </c>
      <c r="Z577" s="14">
        <v>0.78095599044205699</v>
      </c>
      <c r="AA577" s="14"/>
      <c r="AB577" s="14">
        <v>0.61387235130217499</v>
      </c>
      <c r="AC577" s="14">
        <v>0.72877252286735505</v>
      </c>
      <c r="AD577" s="14">
        <v>0.79810087729810697</v>
      </c>
      <c r="AE577" s="14"/>
      <c r="AF577" s="14">
        <v>0.73766876833663297</v>
      </c>
      <c r="AG577" s="14">
        <v>0.66125852335572499</v>
      </c>
      <c r="AH577" s="14">
        <v>0.79934202982460001</v>
      </c>
      <c r="AI577" s="14"/>
      <c r="AJ577" s="14">
        <v>0.71738496811901897</v>
      </c>
      <c r="AK577" s="14">
        <v>0.69499993101128499</v>
      </c>
      <c r="AL577" s="14"/>
      <c r="AM577" s="14">
        <v>0.723299768434438</v>
      </c>
      <c r="AN577" s="14">
        <v>0.67039771089363598</v>
      </c>
      <c r="AO577" s="14">
        <v>0.43073827700893103</v>
      </c>
      <c r="AP577" s="14">
        <v>0.81585786351001199</v>
      </c>
      <c r="AQ577" s="14">
        <v>0.59179906651018799</v>
      </c>
      <c r="AR577" s="14">
        <v>0.75049517223627904</v>
      </c>
      <c r="AS577" s="14">
        <v>0.58524613973834905</v>
      </c>
      <c r="AT577" s="14">
        <v>0.73321893621489598</v>
      </c>
      <c r="AU577" s="14">
        <v>0.693066747535941</v>
      </c>
      <c r="AV577" s="14"/>
      <c r="AW577" s="14">
        <v>0.70735690428319098</v>
      </c>
      <c r="AX577" s="14">
        <v>0.68025810006740695</v>
      </c>
      <c r="AY577" s="14">
        <v>0.39540025463404699</v>
      </c>
      <c r="AZ577" s="14">
        <v>0.84889876793799901</v>
      </c>
      <c r="BA577" s="14">
        <v>0.53849787272544802</v>
      </c>
      <c r="BB577" s="14">
        <v>0.76667424689702002</v>
      </c>
      <c r="BC577" s="14">
        <v>0.51223721203936801</v>
      </c>
      <c r="BD577" s="14">
        <v>0.79089438683931201</v>
      </c>
      <c r="BE577" s="14">
        <v>0.53942586567216899</v>
      </c>
      <c r="BF577" s="14">
        <v>0.74820518423942295</v>
      </c>
      <c r="BG577" s="14"/>
      <c r="BH577" s="14">
        <v>0.71096820066225497</v>
      </c>
      <c r="BI577" s="14">
        <v>0.70937198457310102</v>
      </c>
    </row>
    <row r="578" spans="2:61" x14ac:dyDescent="0.35">
      <c r="B578" t="s">
        <v>288</v>
      </c>
      <c r="C578" s="14">
        <v>0.18165234247668699</v>
      </c>
      <c r="D578" s="14">
        <v>0.19005024800461401</v>
      </c>
      <c r="E578" s="14">
        <v>0.17238510437750201</v>
      </c>
      <c r="F578" s="14"/>
      <c r="G578" s="14">
        <v>0.25109620091504797</v>
      </c>
      <c r="H578" s="14">
        <v>0.15046737901096799</v>
      </c>
      <c r="I578" s="14">
        <v>0.14640234095361301</v>
      </c>
      <c r="J578" s="14">
        <v>0.15066673730451699</v>
      </c>
      <c r="K578" s="14">
        <v>0.161303887474364</v>
      </c>
      <c r="L578" s="14">
        <v>0.24476189493829201</v>
      </c>
      <c r="M578" s="14"/>
      <c r="N578" s="14">
        <v>0.19833317662722499</v>
      </c>
      <c r="O578" s="14">
        <v>0.172249946829722</v>
      </c>
      <c r="P578" s="14"/>
      <c r="Q578" s="14">
        <v>0.27316552632760699</v>
      </c>
      <c r="R578" s="14">
        <v>0.14415092126496201</v>
      </c>
      <c r="S578" s="14">
        <v>0.15779059956045299</v>
      </c>
      <c r="T578" s="14"/>
      <c r="U578" s="14">
        <v>0.19441435645558799</v>
      </c>
      <c r="V578" s="14">
        <v>0.12682254394727399</v>
      </c>
      <c r="W578" s="14"/>
      <c r="X578" s="14">
        <v>0.28535721156941102</v>
      </c>
      <c r="Y578" s="14">
        <v>0.187482000852633</v>
      </c>
      <c r="Z578" s="14">
        <v>0.14379343104792</v>
      </c>
      <c r="AA578" s="14"/>
      <c r="AB578" s="14">
        <v>0.27376423189169802</v>
      </c>
      <c r="AC578" s="14">
        <v>0.152939859981742</v>
      </c>
      <c r="AD578" s="14">
        <v>0.14033259806992501</v>
      </c>
      <c r="AE578" s="14"/>
      <c r="AF578" s="14">
        <v>0.22717690719370701</v>
      </c>
      <c r="AG578" s="14">
        <v>0.19883167901026</v>
      </c>
      <c r="AH578" s="14">
        <v>0.14333876610235599</v>
      </c>
      <c r="AI578" s="14"/>
      <c r="AJ578" s="14">
        <v>0.20799182660030799</v>
      </c>
      <c r="AK578" s="14">
        <v>0.16851306138063099</v>
      </c>
      <c r="AL578" s="14"/>
      <c r="AM578" s="14">
        <v>0.14018055689352699</v>
      </c>
      <c r="AN578" s="14">
        <v>0.24776972125564301</v>
      </c>
      <c r="AO578" s="14">
        <v>0.34444982024515303</v>
      </c>
      <c r="AP578" s="14">
        <v>0.14916444800742701</v>
      </c>
      <c r="AQ578" s="14">
        <v>0.39222046111308501</v>
      </c>
      <c r="AR578" s="14">
        <v>0.147180139630708</v>
      </c>
      <c r="AS578" s="14">
        <v>0.21544515125751501</v>
      </c>
      <c r="AT578" s="14">
        <v>0.121767593090922</v>
      </c>
      <c r="AU578" s="14">
        <v>0.14297849713341901</v>
      </c>
      <c r="AV578" s="14"/>
      <c r="AW578" s="14">
        <v>0.181920629770987</v>
      </c>
      <c r="AX578" s="14">
        <v>0.22676124639012701</v>
      </c>
      <c r="AY578" s="14">
        <v>0.35148030663435298</v>
      </c>
      <c r="AZ578" s="14">
        <v>0.13008700195359801</v>
      </c>
      <c r="BA578" s="14">
        <v>0.42100580705611002</v>
      </c>
      <c r="BB578" s="14">
        <v>0.141562022637127</v>
      </c>
      <c r="BC578" s="14">
        <v>0.32192720995524399</v>
      </c>
      <c r="BD578" s="14">
        <v>0.17533294689962001</v>
      </c>
      <c r="BE578" s="14">
        <v>0.206330736381903</v>
      </c>
      <c r="BF578" s="14">
        <v>0.129518588802681</v>
      </c>
      <c r="BG578" s="14"/>
      <c r="BH578" s="14">
        <v>0.18873803153365801</v>
      </c>
      <c r="BI578" s="14">
        <v>0.180768225027474</v>
      </c>
    </row>
    <row r="579" spans="2:61" x14ac:dyDescent="0.35">
      <c r="B579" t="s">
        <v>77</v>
      </c>
      <c r="C579" s="14">
        <v>0.117585659454827</v>
      </c>
      <c r="D579" s="14">
        <v>0.105890280467812</v>
      </c>
      <c r="E579" s="14">
        <v>0.127101384019389</v>
      </c>
      <c r="F579" s="14"/>
      <c r="G579" s="14">
        <v>0.155519768563815</v>
      </c>
      <c r="H579" s="14">
        <v>8.8148655895896794E-2</v>
      </c>
      <c r="I579" s="14">
        <v>9.0887905680124698E-2</v>
      </c>
      <c r="J579" s="14">
        <v>0.131892032535814</v>
      </c>
      <c r="K579" s="14">
        <v>0.105128369489737</v>
      </c>
      <c r="L579" s="14">
        <v>0.141933672927786</v>
      </c>
      <c r="M579" s="14"/>
      <c r="N579" s="14">
        <v>0.104417574482206</v>
      </c>
      <c r="O579" s="14">
        <v>0.125008042754613</v>
      </c>
      <c r="P579" s="14"/>
      <c r="Q579" s="14">
        <v>0.12641545957495201</v>
      </c>
      <c r="R579" s="14">
        <v>0.123758715970528</v>
      </c>
      <c r="S579" s="14">
        <v>4.3146463572000901E-2</v>
      </c>
      <c r="T579" s="14"/>
      <c r="U579" s="14">
        <v>0.101949439578725</v>
      </c>
      <c r="V579" s="14">
        <v>0.18476398937874799</v>
      </c>
      <c r="W579" s="14"/>
      <c r="X579" s="14">
        <v>0.10028494067858899</v>
      </c>
      <c r="Y579" s="14">
        <v>0.12983166381223199</v>
      </c>
      <c r="Z579" s="14">
        <v>7.5250578510022897E-2</v>
      </c>
      <c r="AA579" s="14"/>
      <c r="AB579" s="14">
        <v>0.11236341680612701</v>
      </c>
      <c r="AC579" s="14">
        <v>0.118287617150903</v>
      </c>
      <c r="AD579" s="14">
        <v>6.1566524631967399E-2</v>
      </c>
      <c r="AE579" s="14"/>
      <c r="AF579" s="14">
        <v>3.5154324469659402E-2</v>
      </c>
      <c r="AG579" s="14">
        <v>0.13990979763401601</v>
      </c>
      <c r="AH579" s="14">
        <v>5.7319204073043403E-2</v>
      </c>
      <c r="AI579" s="14"/>
      <c r="AJ579" s="14">
        <v>7.4623205280672497E-2</v>
      </c>
      <c r="AK579" s="14">
        <v>0.13648700760808499</v>
      </c>
      <c r="AL579" s="14"/>
      <c r="AM579" s="14">
        <v>0.13651967467203499</v>
      </c>
      <c r="AN579" s="14">
        <v>8.18325678507201E-2</v>
      </c>
      <c r="AO579" s="14">
        <v>0.224811902745916</v>
      </c>
      <c r="AP579" s="14">
        <v>3.4977688482561102E-2</v>
      </c>
      <c r="AQ579" s="14">
        <v>1.5980472376726999E-2</v>
      </c>
      <c r="AR579" s="14">
        <v>0.102324688133013</v>
      </c>
      <c r="AS579" s="14">
        <v>0.199308709004136</v>
      </c>
      <c r="AT579" s="14">
        <v>0.14501347069418299</v>
      </c>
      <c r="AU579" s="14">
        <v>0.16395475533064</v>
      </c>
      <c r="AV579" s="14"/>
      <c r="AW579" s="14">
        <v>0.110722465945822</v>
      </c>
      <c r="AX579" s="14">
        <v>9.2980653542465694E-2</v>
      </c>
      <c r="AY579" s="14">
        <v>0.25311943873159998</v>
      </c>
      <c r="AZ579" s="14">
        <v>2.1014230108403101E-2</v>
      </c>
      <c r="BA579" s="14">
        <v>4.0496320218441503E-2</v>
      </c>
      <c r="BB579" s="14">
        <v>9.1763730465853593E-2</v>
      </c>
      <c r="BC579" s="14">
        <v>0.16583557800538801</v>
      </c>
      <c r="BD579" s="14">
        <v>3.3772666261068403E-2</v>
      </c>
      <c r="BE579" s="14">
        <v>0.25424339794592699</v>
      </c>
      <c r="BF579" s="14">
        <v>0.122276226957897</v>
      </c>
      <c r="BG579" s="14"/>
      <c r="BH579" s="14">
        <v>0.100293767804087</v>
      </c>
      <c r="BI579" s="14">
        <v>0.10985979039942501</v>
      </c>
    </row>
    <row r="580" spans="2:61" x14ac:dyDescent="0.35">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row>
    <row r="581" spans="2:61" x14ac:dyDescent="0.35">
      <c r="B581" s="6" t="s">
        <v>152</v>
      </c>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row>
    <row r="582" spans="2:61" x14ac:dyDescent="0.35">
      <c r="B582" s="21" t="s">
        <v>81</v>
      </c>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row>
    <row r="583" spans="2:61" x14ac:dyDescent="0.35">
      <c r="B583" t="s">
        <v>289</v>
      </c>
      <c r="C583" s="14">
        <v>0.23865176485381501</v>
      </c>
      <c r="D583" s="14">
        <v>0.26889145355869298</v>
      </c>
      <c r="E583" s="14">
        <v>0.205371296506874</v>
      </c>
      <c r="F583" s="14"/>
      <c r="G583" s="14">
        <v>0.35551616852346402</v>
      </c>
      <c r="H583" s="14">
        <v>0.23403397134848</v>
      </c>
      <c r="I583" s="14">
        <v>0.25319837124261702</v>
      </c>
      <c r="J583" s="14">
        <v>0.220276218890255</v>
      </c>
      <c r="K583" s="14">
        <v>0.19098475456519701</v>
      </c>
      <c r="L583" s="14">
        <v>0.21379699119423401</v>
      </c>
      <c r="M583" s="14"/>
      <c r="N583" s="14">
        <v>0.29487475133227897</v>
      </c>
      <c r="O583" s="14">
        <v>0.206960857879153</v>
      </c>
      <c r="P583" s="14"/>
      <c r="Q583" s="14">
        <v>0.29148776721817599</v>
      </c>
      <c r="R583" s="14">
        <v>0.21837461313408599</v>
      </c>
      <c r="S583" s="14">
        <v>0.210525233534895</v>
      </c>
      <c r="T583" s="14"/>
      <c r="U583" s="14">
        <v>0.25610979330645101</v>
      </c>
      <c r="V583" s="14">
        <v>0.16364634765545399</v>
      </c>
      <c r="W583" s="14"/>
      <c r="X583" s="14">
        <v>0.26098522205140501</v>
      </c>
      <c r="Y583" s="14">
        <v>0.27060199139348601</v>
      </c>
      <c r="Z583" s="14">
        <v>0.20175222040817201</v>
      </c>
      <c r="AA583" s="14"/>
      <c r="AB583" s="14">
        <v>0.33164288274153902</v>
      </c>
      <c r="AC583" s="14">
        <v>0.232202205786225</v>
      </c>
      <c r="AD583" s="14">
        <v>0.13208715875121199</v>
      </c>
      <c r="AE583" s="14"/>
      <c r="AF583" s="14">
        <v>0.25321175298326898</v>
      </c>
      <c r="AG583" s="14">
        <v>0.27178616221913399</v>
      </c>
      <c r="AH583" s="14">
        <v>0.19347035366889001</v>
      </c>
      <c r="AI583" s="14"/>
      <c r="AJ583" s="14">
        <v>0.266944974808216</v>
      </c>
      <c r="AK583" s="14">
        <v>0.22491428003345501</v>
      </c>
      <c r="AL583" s="14"/>
      <c r="AM583" s="14">
        <v>0.23656229232634299</v>
      </c>
      <c r="AN583" s="14">
        <v>0.26713072002670402</v>
      </c>
      <c r="AO583" s="14">
        <v>0.248278774362337</v>
      </c>
      <c r="AP583" s="14">
        <v>0.16809436101972999</v>
      </c>
      <c r="AQ583" s="14">
        <v>0.38169596419998703</v>
      </c>
      <c r="AR583" s="14">
        <v>0.23225603681600501</v>
      </c>
      <c r="AS583" s="14">
        <v>0.37683453817814699</v>
      </c>
      <c r="AT583" s="14">
        <v>0.19464390644820201</v>
      </c>
      <c r="AU583" s="14">
        <v>0.215976804491324</v>
      </c>
      <c r="AV583" s="14"/>
      <c r="AW583" s="14">
        <v>0.20847147121998999</v>
      </c>
      <c r="AX583" s="14">
        <v>0.25322510257103797</v>
      </c>
      <c r="AY583" s="14">
        <v>0.29565692588251802</v>
      </c>
      <c r="AZ583" s="14">
        <v>0.18387567345325201</v>
      </c>
      <c r="BA583" s="14">
        <v>0.37646733437289298</v>
      </c>
      <c r="BB583" s="14">
        <v>0.23625793333612499</v>
      </c>
      <c r="BC583" s="14">
        <v>0.30691881952695199</v>
      </c>
      <c r="BD583" s="14">
        <v>0.283991824048828</v>
      </c>
      <c r="BE583" s="14">
        <v>0.17988549807499599</v>
      </c>
      <c r="BF583" s="14">
        <v>0.27021449042653001</v>
      </c>
      <c r="BG583" s="14"/>
      <c r="BH583" s="14">
        <v>0.22648452090604501</v>
      </c>
      <c r="BI583" s="14">
        <v>0.25988744254396301</v>
      </c>
    </row>
    <row r="584" spans="2:61" x14ac:dyDescent="0.35">
      <c r="B584" t="s">
        <v>290</v>
      </c>
      <c r="C584" s="14">
        <v>0.33025012376114299</v>
      </c>
      <c r="D584" s="14">
        <v>0.35545750403056797</v>
      </c>
      <c r="E584" s="14">
        <v>0.30814684318741498</v>
      </c>
      <c r="F584" s="14"/>
      <c r="G584" s="14">
        <v>0.37966998312003603</v>
      </c>
      <c r="H584" s="14">
        <v>0.42946362185612602</v>
      </c>
      <c r="I584" s="14">
        <v>0.33211901527748799</v>
      </c>
      <c r="J584" s="14">
        <v>0.30858221561464899</v>
      </c>
      <c r="K584" s="14">
        <v>0.26288849138055198</v>
      </c>
      <c r="L584" s="14">
        <v>0.29088885371071899</v>
      </c>
      <c r="M584" s="14"/>
      <c r="N584" s="14">
        <v>0.35598656247684302</v>
      </c>
      <c r="O584" s="14">
        <v>0.31574340442294602</v>
      </c>
      <c r="P584" s="14"/>
      <c r="Q584" s="14">
        <v>0.40024563298585297</v>
      </c>
      <c r="R584" s="14">
        <v>0.33662781058549701</v>
      </c>
      <c r="S584" s="14">
        <v>0.25058479111780602</v>
      </c>
      <c r="T584" s="14"/>
      <c r="U584" s="14">
        <v>0.327908569929452</v>
      </c>
      <c r="V584" s="14">
        <v>0.34031020714999299</v>
      </c>
      <c r="W584" s="14"/>
      <c r="X584" s="14">
        <v>0.36024345101046201</v>
      </c>
      <c r="Y584" s="14">
        <v>0.36728963199326098</v>
      </c>
      <c r="Z584" s="14">
        <v>0.30494193951198401</v>
      </c>
      <c r="AA584" s="14"/>
      <c r="AB584" s="14">
        <v>0.37740516752564202</v>
      </c>
      <c r="AC584" s="14">
        <v>0.34278803455599099</v>
      </c>
      <c r="AD584" s="14">
        <v>0.26995024216668001</v>
      </c>
      <c r="AE584" s="14"/>
      <c r="AF584" s="14">
        <v>0.37218892200819198</v>
      </c>
      <c r="AG584" s="14">
        <v>0.34721820955259702</v>
      </c>
      <c r="AH584" s="14">
        <v>0.30746671515289198</v>
      </c>
      <c r="AI584" s="14"/>
      <c r="AJ584" s="14">
        <v>0.34403200417427199</v>
      </c>
      <c r="AK584" s="14">
        <v>0.32722445484370899</v>
      </c>
      <c r="AL584" s="14"/>
      <c r="AM584" s="14">
        <v>0.35952616347418997</v>
      </c>
      <c r="AN584" s="14">
        <v>0.36878558635675002</v>
      </c>
      <c r="AO584" s="14">
        <v>0.50155558812489598</v>
      </c>
      <c r="AP584" s="14">
        <v>0.365448249351356</v>
      </c>
      <c r="AQ584" s="14">
        <v>0.40239214371610499</v>
      </c>
      <c r="AR584" s="14">
        <v>0.32157923037691699</v>
      </c>
      <c r="AS584" s="14">
        <v>0.36371762648548001</v>
      </c>
      <c r="AT584" s="14">
        <v>0.112998667324165</v>
      </c>
      <c r="AU584" s="14">
        <v>0.246762789800167</v>
      </c>
      <c r="AV584" s="14"/>
      <c r="AW584" s="14">
        <v>0.40254941029952501</v>
      </c>
      <c r="AX584" s="14">
        <v>0.34834026924267603</v>
      </c>
      <c r="AY584" s="14">
        <v>0.50670894419909895</v>
      </c>
      <c r="AZ584" s="14">
        <v>0.315465148478768</v>
      </c>
      <c r="BA584" s="14">
        <v>0.353337249357417</v>
      </c>
      <c r="BB584" s="14">
        <v>0.34647717706674303</v>
      </c>
      <c r="BC584" s="14">
        <v>0.45426764259482599</v>
      </c>
      <c r="BD584" s="14">
        <v>7.2359161600281302E-2</v>
      </c>
      <c r="BE584" s="14">
        <v>0.22738261525843401</v>
      </c>
      <c r="BF584" s="14">
        <v>0.24235561065154601</v>
      </c>
      <c r="BG584" s="14"/>
      <c r="BH584" s="14">
        <v>0.32033846846348601</v>
      </c>
      <c r="BI584" s="14">
        <v>0.36562350682783801</v>
      </c>
    </row>
    <row r="585" spans="2:61" x14ac:dyDescent="0.35">
      <c r="B585" t="s">
        <v>291</v>
      </c>
      <c r="C585" s="14">
        <v>0.30973787196677799</v>
      </c>
      <c r="D585" s="14">
        <v>0.266320477591305</v>
      </c>
      <c r="E585" s="14">
        <v>0.35294304534230803</v>
      </c>
      <c r="F585" s="14"/>
      <c r="G585" s="14">
        <v>0.18987437288419401</v>
      </c>
      <c r="H585" s="14">
        <v>0.20920794236156501</v>
      </c>
      <c r="I585" s="14">
        <v>0.27371907203557699</v>
      </c>
      <c r="J585" s="14">
        <v>0.30921137167887602</v>
      </c>
      <c r="K585" s="14">
        <v>0.42880816478481898</v>
      </c>
      <c r="L585" s="14">
        <v>0.405380277110231</v>
      </c>
      <c r="M585" s="14"/>
      <c r="N585" s="14">
        <v>0.26891993076057202</v>
      </c>
      <c r="O585" s="14">
        <v>0.33274550031748001</v>
      </c>
      <c r="P585" s="14"/>
      <c r="Q585" s="14">
        <v>0.21091600335049601</v>
      </c>
      <c r="R585" s="14">
        <v>0.31541595007134499</v>
      </c>
      <c r="S585" s="14">
        <v>0.47446528007024202</v>
      </c>
      <c r="T585" s="14"/>
      <c r="U585" s="14">
        <v>0.31479372667216599</v>
      </c>
      <c r="V585" s="14">
        <v>0.28801626161995098</v>
      </c>
      <c r="W585" s="14"/>
      <c r="X585" s="14">
        <v>0.338806454644765</v>
      </c>
      <c r="Y585" s="14">
        <v>0.25229151856082399</v>
      </c>
      <c r="Z585" s="14">
        <v>0.38173760616719299</v>
      </c>
      <c r="AA585" s="14"/>
      <c r="AB585" s="14">
        <v>0.21051598801440299</v>
      </c>
      <c r="AC585" s="14">
        <v>0.32487140954914301</v>
      </c>
      <c r="AD585" s="14">
        <v>0.43801922428928503</v>
      </c>
      <c r="AE585" s="14"/>
      <c r="AF585" s="14">
        <v>0.27517968293339401</v>
      </c>
      <c r="AG585" s="14">
        <v>0.277580203894158</v>
      </c>
      <c r="AH585" s="14">
        <v>0.39158591481896898</v>
      </c>
      <c r="AI585" s="14"/>
      <c r="AJ585" s="14">
        <v>0.30812685328793699</v>
      </c>
      <c r="AK585" s="14">
        <v>0.312746044871412</v>
      </c>
      <c r="AL585" s="14"/>
      <c r="AM585" s="14">
        <v>0.30257482901013599</v>
      </c>
      <c r="AN585" s="14">
        <v>0.29088997367657399</v>
      </c>
      <c r="AO585" s="14">
        <v>0.17785370791626401</v>
      </c>
      <c r="AP585" s="14">
        <v>0.374973022583583</v>
      </c>
      <c r="AQ585" s="14">
        <v>0.19109063537743701</v>
      </c>
      <c r="AR585" s="14">
        <v>0.33189387630860601</v>
      </c>
      <c r="AS585" s="14">
        <v>0.108701445328222</v>
      </c>
      <c r="AT585" s="14">
        <v>0.49356964587907798</v>
      </c>
      <c r="AU585" s="14">
        <v>0.35641670069492798</v>
      </c>
      <c r="AV585" s="14"/>
      <c r="AW585" s="14">
        <v>0.298646101513457</v>
      </c>
      <c r="AX585" s="14">
        <v>0.32885798432588598</v>
      </c>
      <c r="AY585" s="14">
        <v>9.3576477595753105E-2</v>
      </c>
      <c r="AZ585" s="14">
        <v>0.43504568061347898</v>
      </c>
      <c r="BA585" s="14">
        <v>0.22028975086350799</v>
      </c>
      <c r="BB585" s="14">
        <v>0.31165842429933499</v>
      </c>
      <c r="BC585" s="14">
        <v>0.11302299996507</v>
      </c>
      <c r="BD585" s="14">
        <v>0.55639874163692804</v>
      </c>
      <c r="BE585" s="14">
        <v>0.323466381139496</v>
      </c>
      <c r="BF585" s="14">
        <v>0.31315182227527399</v>
      </c>
      <c r="BG585" s="14"/>
      <c r="BH585" s="14">
        <v>0.32727108738396299</v>
      </c>
      <c r="BI585" s="14">
        <v>0.294882591758308</v>
      </c>
    </row>
    <row r="586" spans="2:61" x14ac:dyDescent="0.35">
      <c r="B586" t="s">
        <v>77</v>
      </c>
      <c r="C586" s="14">
        <v>0.121360239418264</v>
      </c>
      <c r="D586" s="14">
        <v>0.109330564819435</v>
      </c>
      <c r="E586" s="14">
        <v>0.133538814963403</v>
      </c>
      <c r="F586" s="14"/>
      <c r="G586" s="14">
        <v>7.4939475472306505E-2</v>
      </c>
      <c r="H586" s="14">
        <v>0.127294464433828</v>
      </c>
      <c r="I586" s="14">
        <v>0.140963541444318</v>
      </c>
      <c r="J586" s="14">
        <v>0.16193019381622001</v>
      </c>
      <c r="K586" s="14">
        <v>0.11731858926943201</v>
      </c>
      <c r="L586" s="14">
        <v>8.9933877984816002E-2</v>
      </c>
      <c r="M586" s="14"/>
      <c r="N586" s="14">
        <v>8.0218755430305697E-2</v>
      </c>
      <c r="O586" s="14">
        <v>0.144550237380421</v>
      </c>
      <c r="P586" s="14"/>
      <c r="Q586" s="14">
        <v>9.7350596445474696E-2</v>
      </c>
      <c r="R586" s="14">
        <v>0.12958162620907099</v>
      </c>
      <c r="S586" s="14">
        <v>6.4424695277056895E-2</v>
      </c>
      <c r="T586" s="14"/>
      <c r="U586" s="14">
        <v>0.101187910091931</v>
      </c>
      <c r="V586" s="14">
        <v>0.20802718357460201</v>
      </c>
      <c r="W586" s="14"/>
      <c r="X586" s="14">
        <v>3.9964872293367801E-2</v>
      </c>
      <c r="Y586" s="14">
        <v>0.109816858052429</v>
      </c>
      <c r="Z586" s="14">
        <v>0.111568233912651</v>
      </c>
      <c r="AA586" s="14"/>
      <c r="AB586" s="14">
        <v>8.0435961718415799E-2</v>
      </c>
      <c r="AC586" s="14">
        <v>0.10013835010864</v>
      </c>
      <c r="AD586" s="14">
        <v>0.159943374792823</v>
      </c>
      <c r="AE586" s="14"/>
      <c r="AF586" s="14">
        <v>9.9419642075144796E-2</v>
      </c>
      <c r="AG586" s="14">
        <v>0.10341542433411099</v>
      </c>
      <c r="AH586" s="14">
        <v>0.107477016359249</v>
      </c>
      <c r="AI586" s="14"/>
      <c r="AJ586" s="14">
        <v>8.0896167729575696E-2</v>
      </c>
      <c r="AK586" s="14">
        <v>0.135115220251423</v>
      </c>
      <c r="AL586" s="14"/>
      <c r="AM586" s="14">
        <v>0.101336715189331</v>
      </c>
      <c r="AN586" s="14">
        <v>7.3193719939971702E-2</v>
      </c>
      <c r="AO586" s="14">
        <v>7.2311929596502705E-2</v>
      </c>
      <c r="AP586" s="14">
        <v>9.1484367045331305E-2</v>
      </c>
      <c r="AQ586" s="14">
        <v>2.4821256706470399E-2</v>
      </c>
      <c r="AR586" s="14">
        <v>0.114270856498472</v>
      </c>
      <c r="AS586" s="14">
        <v>0.15074639000814999</v>
      </c>
      <c r="AT586" s="14">
        <v>0.19878778034855499</v>
      </c>
      <c r="AU586" s="14">
        <v>0.18084370501358199</v>
      </c>
      <c r="AV586" s="14"/>
      <c r="AW586" s="14">
        <v>9.0333016967027904E-2</v>
      </c>
      <c r="AX586" s="14">
        <v>6.9576643860400494E-2</v>
      </c>
      <c r="AY586" s="14">
        <v>0.10405765232263001</v>
      </c>
      <c r="AZ586" s="14">
        <v>6.5613497454501096E-2</v>
      </c>
      <c r="BA586" s="14">
        <v>4.9905665406181701E-2</v>
      </c>
      <c r="BB586" s="14">
        <v>0.10560646529779701</v>
      </c>
      <c r="BC586" s="14">
        <v>0.12579053791315101</v>
      </c>
      <c r="BD586" s="14">
        <v>8.7250272713962504E-2</v>
      </c>
      <c r="BE586" s="14">
        <v>0.26926550552707401</v>
      </c>
      <c r="BF586" s="14">
        <v>0.17427807664664999</v>
      </c>
      <c r="BG586" s="14"/>
      <c r="BH586" s="14">
        <v>0.12590592324650601</v>
      </c>
      <c r="BI586" s="14">
        <v>7.9606458869891303E-2</v>
      </c>
    </row>
    <row r="587" spans="2:61" x14ac:dyDescent="0.35">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row>
    <row r="588" spans="2:61" x14ac:dyDescent="0.35">
      <c r="B588" s="6" t="s">
        <v>292</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row>
    <row r="589" spans="2:61" x14ac:dyDescent="0.35">
      <c r="B589" s="21" t="s">
        <v>81</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row>
    <row r="590" spans="2:61" x14ac:dyDescent="0.35">
      <c r="B590" t="s">
        <v>270</v>
      </c>
      <c r="C590" s="14">
        <v>0.24960213741850601</v>
      </c>
      <c r="D590" s="14">
        <v>0.24833980071565201</v>
      </c>
      <c r="E590" s="14">
        <v>0.249942277905396</v>
      </c>
      <c r="F590" s="14"/>
      <c r="G590" s="14">
        <v>0.21988316724899601</v>
      </c>
      <c r="H590" s="14">
        <v>0.25621937695715702</v>
      </c>
      <c r="I590" s="14">
        <v>0.25362822551970199</v>
      </c>
      <c r="J590" s="14">
        <v>0.24185370157993599</v>
      </c>
      <c r="K590" s="14">
        <v>0.19847288149645301</v>
      </c>
      <c r="L590" s="14">
        <v>0.30186661478497401</v>
      </c>
      <c r="M590" s="14"/>
      <c r="N590" s="14">
        <v>0.24566072494405999</v>
      </c>
      <c r="O590" s="14">
        <v>0.251823772089661</v>
      </c>
      <c r="P590" s="14"/>
      <c r="Q590" s="14">
        <v>0.32458613184653201</v>
      </c>
      <c r="R590" s="14">
        <v>0.21494056963306901</v>
      </c>
      <c r="S590" s="14">
        <v>0.239350195238721</v>
      </c>
      <c r="T590" s="14"/>
      <c r="U590" s="14">
        <v>0.261032592912951</v>
      </c>
      <c r="V590" s="14">
        <v>0.20049315094536499</v>
      </c>
      <c r="W590" s="14"/>
      <c r="X590" s="14">
        <v>0.34169775269951003</v>
      </c>
      <c r="Y590" s="14">
        <v>0.26112579340233599</v>
      </c>
      <c r="Z590" s="14">
        <v>0.21026357402180501</v>
      </c>
      <c r="AA590" s="14"/>
      <c r="AB590" s="14">
        <v>0.33284270636172603</v>
      </c>
      <c r="AC590" s="14">
        <v>0.23651080682647299</v>
      </c>
      <c r="AD590" s="14">
        <v>0.17577559927530401</v>
      </c>
      <c r="AE590" s="14"/>
      <c r="AF590" s="14">
        <v>0.28260113749027099</v>
      </c>
      <c r="AG590" s="14">
        <v>0.27348617249292201</v>
      </c>
      <c r="AH590" s="14">
        <v>0.202578790183673</v>
      </c>
      <c r="AI590" s="14"/>
      <c r="AJ590" s="14">
        <v>0.25626776697553399</v>
      </c>
      <c r="AK590" s="14">
        <v>0.251646084356693</v>
      </c>
      <c r="AL590" s="14"/>
      <c r="AM590" s="14">
        <v>0.238040662188157</v>
      </c>
      <c r="AN590" s="14">
        <v>0.27895942092284498</v>
      </c>
      <c r="AO590" s="14">
        <v>0.33083007474689802</v>
      </c>
      <c r="AP590" s="14">
        <v>0.158535675245602</v>
      </c>
      <c r="AQ590" s="14">
        <v>0.52221463048291605</v>
      </c>
      <c r="AR590" s="14">
        <v>0.24330469511608099</v>
      </c>
      <c r="AS590" s="14">
        <v>0.31580737290139999</v>
      </c>
      <c r="AT590" s="14">
        <v>0.18613230328639299</v>
      </c>
      <c r="AU590" s="14">
        <v>0.20208022083310401</v>
      </c>
      <c r="AV590" s="14"/>
      <c r="AW590" s="14">
        <v>0.24602782059060399</v>
      </c>
      <c r="AX590" s="14">
        <v>0.256379543188749</v>
      </c>
      <c r="AY590" s="14">
        <v>0.33303159527971099</v>
      </c>
      <c r="AZ590" s="14">
        <v>0.18436293079664401</v>
      </c>
      <c r="BA590" s="14">
        <v>0.50915618921641803</v>
      </c>
      <c r="BB590" s="14">
        <v>0.23977360764859901</v>
      </c>
      <c r="BC590" s="14">
        <v>0.31887074245166502</v>
      </c>
      <c r="BD590" s="14">
        <v>0.25819737333238102</v>
      </c>
      <c r="BE590" s="14">
        <v>0.14691540819277299</v>
      </c>
      <c r="BF590" s="14">
        <v>0.310703922172889</v>
      </c>
      <c r="BG590" s="14"/>
      <c r="BH590" s="14">
        <v>0.254392742746895</v>
      </c>
      <c r="BI590" s="14">
        <v>0.25109315942335703</v>
      </c>
    </row>
    <row r="591" spans="2:61" x14ac:dyDescent="0.35">
      <c r="B591" t="s">
        <v>271</v>
      </c>
      <c r="C591" s="14">
        <v>0.403917918606221</v>
      </c>
      <c r="D591" s="14">
        <v>0.41843553085816299</v>
      </c>
      <c r="E591" s="14">
        <v>0.38891509371628002</v>
      </c>
      <c r="F591" s="14"/>
      <c r="G591" s="14">
        <v>0.37692569275943399</v>
      </c>
      <c r="H591" s="14">
        <v>0.43070911048747401</v>
      </c>
      <c r="I591" s="14">
        <v>0.36129108016869199</v>
      </c>
      <c r="J591" s="14">
        <v>0.36104089788425497</v>
      </c>
      <c r="K591" s="14">
        <v>0.47905685532384101</v>
      </c>
      <c r="L591" s="14">
        <v>0.42307269587030899</v>
      </c>
      <c r="M591" s="14"/>
      <c r="N591" s="14">
        <v>0.44104761344633803</v>
      </c>
      <c r="O591" s="14">
        <v>0.382989224154416</v>
      </c>
      <c r="P591" s="14"/>
      <c r="Q591" s="14">
        <v>0.45607035083911801</v>
      </c>
      <c r="R591" s="14">
        <v>0.405571842709535</v>
      </c>
      <c r="S591" s="14">
        <v>0.329815753259175</v>
      </c>
      <c r="T591" s="14"/>
      <c r="U591" s="14">
        <v>0.416268632551761</v>
      </c>
      <c r="V591" s="14">
        <v>0.35085519994379399</v>
      </c>
      <c r="W591" s="14"/>
      <c r="X591" s="14">
        <v>0.469546167647034</v>
      </c>
      <c r="Y591" s="14">
        <v>0.46917452427899298</v>
      </c>
      <c r="Z591" s="14">
        <v>0.31524527897576399</v>
      </c>
      <c r="AA591" s="14"/>
      <c r="AB591" s="14">
        <v>0.45013891451565702</v>
      </c>
      <c r="AC591" s="14">
        <v>0.44905859862514802</v>
      </c>
      <c r="AD591" s="14">
        <v>0.23938920216332099</v>
      </c>
      <c r="AE591" s="14"/>
      <c r="AF591" s="14">
        <v>0.43000603451867703</v>
      </c>
      <c r="AG591" s="14">
        <v>0.43988251120085903</v>
      </c>
      <c r="AH591" s="14">
        <v>0.34194230130571501</v>
      </c>
      <c r="AI591" s="14"/>
      <c r="AJ591" s="14">
        <v>0.448159018119834</v>
      </c>
      <c r="AK591" s="14">
        <v>0.38140995325232102</v>
      </c>
      <c r="AL591" s="14"/>
      <c r="AM591" s="14">
        <v>0.51558909007499298</v>
      </c>
      <c r="AN591" s="14">
        <v>0.425300525640048</v>
      </c>
      <c r="AO591" s="14">
        <v>0.37394576581162597</v>
      </c>
      <c r="AP591" s="14">
        <v>0.340165600485548</v>
      </c>
      <c r="AQ591" s="14">
        <v>0.28172200838517902</v>
      </c>
      <c r="AR591" s="14">
        <v>0.40719876191529403</v>
      </c>
      <c r="AS591" s="14">
        <v>0.48530219420336801</v>
      </c>
      <c r="AT591" s="14">
        <v>0.316917187449333</v>
      </c>
      <c r="AU591" s="14">
        <v>0.36049704043884601</v>
      </c>
      <c r="AV591" s="14"/>
      <c r="AW591" s="14">
        <v>0.47217194996198503</v>
      </c>
      <c r="AX591" s="14">
        <v>0.472233125365219</v>
      </c>
      <c r="AY591" s="14">
        <v>0.402080973819395</v>
      </c>
      <c r="AZ591" s="14">
        <v>0.31248291410982498</v>
      </c>
      <c r="BA591" s="14">
        <v>0.30103319160612002</v>
      </c>
      <c r="BB591" s="14">
        <v>0.40041882696709502</v>
      </c>
      <c r="BC591" s="14">
        <v>0.44813702244896803</v>
      </c>
      <c r="BD591" s="14">
        <v>0.28561713075878398</v>
      </c>
      <c r="BE591" s="14">
        <v>0.37540501675928001</v>
      </c>
      <c r="BF591" s="14">
        <v>0.27522557919507201</v>
      </c>
      <c r="BG591" s="14"/>
      <c r="BH591" s="14">
        <v>0.39321530043125003</v>
      </c>
      <c r="BI591" s="14">
        <v>0.42604966125653299</v>
      </c>
    </row>
    <row r="592" spans="2:61" x14ac:dyDescent="0.35">
      <c r="B592" t="s">
        <v>272</v>
      </c>
      <c r="C592" s="14">
        <v>0.19648841951122401</v>
      </c>
      <c r="D592" s="14">
        <v>0.181415082516762</v>
      </c>
      <c r="E592" s="14">
        <v>0.2120079353164</v>
      </c>
      <c r="F592" s="14"/>
      <c r="G592" s="14">
        <v>0.27425397880146601</v>
      </c>
      <c r="H592" s="14">
        <v>0.18887872449071499</v>
      </c>
      <c r="I592" s="14">
        <v>0.21055749940018201</v>
      </c>
      <c r="J592" s="14">
        <v>0.20887740082599099</v>
      </c>
      <c r="K592" s="14">
        <v>0.19942900315833501</v>
      </c>
      <c r="L592" s="14">
        <v>0.13144688848635999</v>
      </c>
      <c r="M592" s="14"/>
      <c r="N592" s="14">
        <v>0.196309276999414</v>
      </c>
      <c r="O592" s="14">
        <v>0.19658939580281901</v>
      </c>
      <c r="P592" s="14"/>
      <c r="Q592" s="14">
        <v>0.13311592729781699</v>
      </c>
      <c r="R592" s="14">
        <v>0.21460101945702101</v>
      </c>
      <c r="S592" s="14">
        <v>0.25176377142488898</v>
      </c>
      <c r="T592" s="14"/>
      <c r="U592" s="14">
        <v>0.196937965777156</v>
      </c>
      <c r="V592" s="14">
        <v>0.19455702128274199</v>
      </c>
      <c r="W592" s="14"/>
      <c r="X592" s="14">
        <v>0.14570552019072699</v>
      </c>
      <c r="Y592" s="14">
        <v>0.17677207491341099</v>
      </c>
      <c r="Z592" s="14">
        <v>0.243165162521357</v>
      </c>
      <c r="AA592" s="14"/>
      <c r="AB592" s="14">
        <v>0.15739790365718001</v>
      </c>
      <c r="AC592" s="14">
        <v>0.209257617297785</v>
      </c>
      <c r="AD592" s="14">
        <v>0.253206790798012</v>
      </c>
      <c r="AE592" s="14"/>
      <c r="AF592" s="14">
        <v>0.21828835733489799</v>
      </c>
      <c r="AG592" s="14">
        <v>0.18063640736817199</v>
      </c>
      <c r="AH592" s="14">
        <v>0.22912499592296601</v>
      </c>
      <c r="AI592" s="14"/>
      <c r="AJ592" s="14">
        <v>0.19408539117829299</v>
      </c>
      <c r="AK592" s="14">
        <v>0.20392921868894101</v>
      </c>
      <c r="AL592" s="14"/>
      <c r="AM592" s="14">
        <v>0.18669627954531101</v>
      </c>
      <c r="AN592" s="14">
        <v>0.20578406857536799</v>
      </c>
      <c r="AO592" s="14">
        <v>0.13647634829267399</v>
      </c>
      <c r="AP592" s="14">
        <v>0.210565090722966</v>
      </c>
      <c r="AQ592" s="14">
        <v>0.165940490859767</v>
      </c>
      <c r="AR592" s="14">
        <v>0.19008233115821399</v>
      </c>
      <c r="AS592" s="14">
        <v>0.147444017687868</v>
      </c>
      <c r="AT592" s="14">
        <v>0.233117902255151</v>
      </c>
      <c r="AU592" s="14">
        <v>0.22973417677133801</v>
      </c>
      <c r="AV592" s="14"/>
      <c r="AW592" s="14">
        <v>0.213970856060026</v>
      </c>
      <c r="AX592" s="14">
        <v>0.22858113523090201</v>
      </c>
      <c r="AY592" s="14">
        <v>0.10897140836845</v>
      </c>
      <c r="AZ592" s="14">
        <v>0.27891388461588201</v>
      </c>
      <c r="BA592" s="14">
        <v>0.15060595506192101</v>
      </c>
      <c r="BB592" s="14">
        <v>0.21316445254524899</v>
      </c>
      <c r="BC592" s="14">
        <v>0.120100281022703</v>
      </c>
      <c r="BD592" s="14">
        <v>0.17248740989546199</v>
      </c>
      <c r="BE592" s="14">
        <v>0.15283183721625099</v>
      </c>
      <c r="BF592" s="14">
        <v>0.126425379912189</v>
      </c>
      <c r="BG592" s="14"/>
      <c r="BH592" s="14">
        <v>0.191427123180265</v>
      </c>
      <c r="BI592" s="14">
        <v>0.20749146517236899</v>
      </c>
    </row>
    <row r="593" spans="2:61" x14ac:dyDescent="0.35">
      <c r="B593" t="s">
        <v>273</v>
      </c>
      <c r="C593" s="14">
        <v>8.4441493275795296E-2</v>
      </c>
      <c r="D593" s="14">
        <v>8.5658043245556301E-2</v>
      </c>
      <c r="E593" s="14">
        <v>8.3775082799984801E-2</v>
      </c>
      <c r="F593" s="14"/>
      <c r="G593" s="14">
        <v>8.6040680194194905E-2</v>
      </c>
      <c r="H593" s="14">
        <v>8.2354829845285998E-2</v>
      </c>
      <c r="I593" s="14">
        <v>9.9322469801358504E-2</v>
      </c>
      <c r="J593" s="14">
        <v>9.2801886454055904E-2</v>
      </c>
      <c r="K593" s="14">
        <v>4.8033160130815697E-2</v>
      </c>
      <c r="L593" s="14">
        <v>8.9876901623908503E-2</v>
      </c>
      <c r="M593" s="14"/>
      <c r="N593" s="14">
        <v>7.3231980300565699E-2</v>
      </c>
      <c r="O593" s="14">
        <v>9.0759898881398404E-2</v>
      </c>
      <c r="P593" s="14"/>
      <c r="Q593" s="14">
        <v>5.9931685488932601E-2</v>
      </c>
      <c r="R593" s="14">
        <v>7.5339001048071494E-2</v>
      </c>
      <c r="S593" s="14">
        <v>0.15196063064308299</v>
      </c>
      <c r="T593" s="14"/>
      <c r="U593" s="14">
        <v>7.4847848645848203E-2</v>
      </c>
      <c r="V593" s="14">
        <v>0.12565893772401801</v>
      </c>
      <c r="W593" s="14"/>
      <c r="X593" s="14">
        <v>3.6318811790514903E-2</v>
      </c>
      <c r="Y593" s="14">
        <v>4.6227496139234797E-2</v>
      </c>
      <c r="Z593" s="14">
        <v>0.15671288857180399</v>
      </c>
      <c r="AA593" s="14"/>
      <c r="AB593" s="14">
        <v>3.7993910631284898E-2</v>
      </c>
      <c r="AC593" s="14">
        <v>6.23792826970513E-2</v>
      </c>
      <c r="AD593" s="14">
        <v>0.23216887544203699</v>
      </c>
      <c r="AE593" s="14"/>
      <c r="AF593" s="14">
        <v>3.1637405878437899E-2</v>
      </c>
      <c r="AG593" s="14">
        <v>6.4678155504147503E-2</v>
      </c>
      <c r="AH593" s="14">
        <v>0.14628334939987001</v>
      </c>
      <c r="AI593" s="14"/>
      <c r="AJ593" s="14">
        <v>6.9676123658698005E-2</v>
      </c>
      <c r="AK593" s="14">
        <v>7.9239902060179099E-2</v>
      </c>
      <c r="AL593" s="14"/>
      <c r="AM593" s="14">
        <v>1.3754230183938201E-2</v>
      </c>
      <c r="AN593" s="14">
        <v>6.8405503180841598E-2</v>
      </c>
      <c r="AO593" s="14">
        <v>7.1001453401478898E-2</v>
      </c>
      <c r="AP593" s="14">
        <v>0.155496728045767</v>
      </c>
      <c r="AQ593" s="14">
        <v>3.0122870272138301E-2</v>
      </c>
      <c r="AR593" s="14">
        <v>9.9710428509434998E-2</v>
      </c>
      <c r="AS593" s="14">
        <v>0</v>
      </c>
      <c r="AT593" s="14">
        <v>0.10122218447075899</v>
      </c>
      <c r="AU593" s="14">
        <v>0.15381217310284101</v>
      </c>
      <c r="AV593" s="14"/>
      <c r="AW593" s="14">
        <v>3.70185573581404E-2</v>
      </c>
      <c r="AX593" s="14">
        <v>3.5355011788796201E-2</v>
      </c>
      <c r="AY593" s="14">
        <v>7.0147949485757505E-2</v>
      </c>
      <c r="AZ593" s="14">
        <v>0.119305743241963</v>
      </c>
      <c r="BA593" s="14">
        <v>1.5716538560314301E-2</v>
      </c>
      <c r="BB593" s="14">
        <v>9.8518894382525396E-2</v>
      </c>
      <c r="BC593" s="14">
        <v>6.1222647577392299E-2</v>
      </c>
      <c r="BD593" s="14">
        <v>0.21181669252565899</v>
      </c>
      <c r="BE593" s="14">
        <v>0.178050911917841</v>
      </c>
      <c r="BF593" s="14">
        <v>0.17103700412279699</v>
      </c>
      <c r="BG593" s="14"/>
      <c r="BH593" s="14">
        <v>0.101251379658057</v>
      </c>
      <c r="BI593" s="14">
        <v>6.85301183102104E-2</v>
      </c>
    </row>
    <row r="594" spans="2:61" x14ac:dyDescent="0.35">
      <c r="B594" t="s">
        <v>77</v>
      </c>
      <c r="C594" s="14">
        <v>6.5550031188253699E-2</v>
      </c>
      <c r="D594" s="14">
        <v>6.6151542663867302E-2</v>
      </c>
      <c r="E594" s="14">
        <v>6.5359610261939899E-2</v>
      </c>
      <c r="F594" s="14"/>
      <c r="G594" s="14">
        <v>4.2896480995907899E-2</v>
      </c>
      <c r="H594" s="14">
        <v>4.1837958219367498E-2</v>
      </c>
      <c r="I594" s="14">
        <v>7.52007251100658E-2</v>
      </c>
      <c r="J594" s="14">
        <v>9.5426113255762404E-2</v>
      </c>
      <c r="K594" s="14">
        <v>7.5008099890555902E-2</v>
      </c>
      <c r="L594" s="14">
        <v>5.3736899234447501E-2</v>
      </c>
      <c r="M594" s="14"/>
      <c r="N594" s="14">
        <v>4.3750404309622598E-2</v>
      </c>
      <c r="O594" s="14">
        <v>7.7837709071705702E-2</v>
      </c>
      <c r="P594" s="14"/>
      <c r="Q594" s="14">
        <v>2.6295904527600299E-2</v>
      </c>
      <c r="R594" s="14">
        <v>8.9547567152303803E-2</v>
      </c>
      <c r="S594" s="14">
        <v>2.7109649434132101E-2</v>
      </c>
      <c r="T594" s="14"/>
      <c r="U594" s="14">
        <v>5.0912960112282898E-2</v>
      </c>
      <c r="V594" s="14">
        <v>0.12843569010408001</v>
      </c>
      <c r="W594" s="14"/>
      <c r="X594" s="14">
        <v>6.7317476722138303E-3</v>
      </c>
      <c r="Y594" s="14">
        <v>4.6700111266025301E-2</v>
      </c>
      <c r="Z594" s="14">
        <v>7.4613095909270302E-2</v>
      </c>
      <c r="AA594" s="14"/>
      <c r="AB594" s="14">
        <v>2.1626564834151901E-2</v>
      </c>
      <c r="AC594" s="14">
        <v>4.27936945535424E-2</v>
      </c>
      <c r="AD594" s="14">
        <v>9.94595323213259E-2</v>
      </c>
      <c r="AE594" s="14"/>
      <c r="AF594" s="14">
        <v>3.7467064777715699E-2</v>
      </c>
      <c r="AG594" s="14">
        <v>4.1316753433899199E-2</v>
      </c>
      <c r="AH594" s="14">
        <v>8.0070563187776098E-2</v>
      </c>
      <c r="AI594" s="14"/>
      <c r="AJ594" s="14">
        <v>3.1811700067641099E-2</v>
      </c>
      <c r="AK594" s="14">
        <v>8.3774841641866202E-2</v>
      </c>
      <c r="AL594" s="14"/>
      <c r="AM594" s="14">
        <v>4.5919738007600602E-2</v>
      </c>
      <c r="AN594" s="14">
        <v>2.15504816808978E-2</v>
      </c>
      <c r="AO594" s="14">
        <v>8.7746357747323103E-2</v>
      </c>
      <c r="AP594" s="14">
        <v>0.13523690550011699</v>
      </c>
      <c r="AQ594" s="14">
        <v>0</v>
      </c>
      <c r="AR594" s="14">
        <v>5.9703783300976601E-2</v>
      </c>
      <c r="AS594" s="14">
        <v>5.14464152073641E-2</v>
      </c>
      <c r="AT594" s="14">
        <v>0.162610422538364</v>
      </c>
      <c r="AU594" s="14">
        <v>5.3876388853870402E-2</v>
      </c>
      <c r="AV594" s="14"/>
      <c r="AW594" s="14">
        <v>3.0810816029243401E-2</v>
      </c>
      <c r="AX594" s="14">
        <v>7.4511844263338402E-3</v>
      </c>
      <c r="AY594" s="14">
        <v>8.5768073046686197E-2</v>
      </c>
      <c r="AZ594" s="14">
        <v>0.104934527235686</v>
      </c>
      <c r="BA594" s="14">
        <v>2.34881255552272E-2</v>
      </c>
      <c r="BB594" s="14">
        <v>4.81242184565321E-2</v>
      </c>
      <c r="BC594" s="14">
        <v>5.1669306499271997E-2</v>
      </c>
      <c r="BD594" s="14">
        <v>7.1881393487713899E-2</v>
      </c>
      <c r="BE594" s="14">
        <v>0.14679682591385501</v>
      </c>
      <c r="BF594" s="14">
        <v>0.116608114597054</v>
      </c>
      <c r="BG594" s="14"/>
      <c r="BH594" s="14">
        <v>5.9713453983532998E-2</v>
      </c>
      <c r="BI594" s="14">
        <v>4.6835595837530802E-2</v>
      </c>
    </row>
    <row r="595" spans="2:61" x14ac:dyDescent="0.35">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row>
    <row r="596" spans="2:61" x14ac:dyDescent="0.35">
      <c r="B596" s="6" t="s">
        <v>297</v>
      </c>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row>
    <row r="597" spans="2:61" x14ac:dyDescent="0.35">
      <c r="B597" s="21" t="s">
        <v>81</v>
      </c>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row>
    <row r="598" spans="2:61" x14ac:dyDescent="0.35">
      <c r="B598" t="s">
        <v>293</v>
      </c>
      <c r="C598" s="14">
        <v>0.32024146860840103</v>
      </c>
      <c r="D598" s="14">
        <v>0.31464795495951903</v>
      </c>
      <c r="E598" s="14">
        <v>0.32280179267978898</v>
      </c>
      <c r="F598" s="14"/>
      <c r="G598" s="14">
        <v>0.43367912624720401</v>
      </c>
      <c r="H598" s="14">
        <v>0.36889713830939003</v>
      </c>
      <c r="I598" s="14">
        <v>0.297465161083388</v>
      </c>
      <c r="J598" s="14">
        <v>0.32369231274308902</v>
      </c>
      <c r="K598" s="14">
        <v>0.29973003940290299</v>
      </c>
      <c r="L598" s="14">
        <v>0.25179153783911901</v>
      </c>
      <c r="M598" s="14"/>
      <c r="N598" s="14">
        <v>0.33393483702009702</v>
      </c>
      <c r="O598" s="14">
        <v>0.312523001631</v>
      </c>
      <c r="P598" s="14"/>
      <c r="Q598" s="14">
        <v>0.41318443903868202</v>
      </c>
      <c r="R598" s="14">
        <v>0.30146736822471798</v>
      </c>
      <c r="S598" s="14">
        <v>0.220596358715133</v>
      </c>
      <c r="T598" s="14"/>
      <c r="U598" s="14">
        <v>0.34280538148087097</v>
      </c>
      <c r="V598" s="14">
        <v>0.223299496998107</v>
      </c>
      <c r="W598" s="14"/>
      <c r="X598" s="14">
        <v>0.31665174354331999</v>
      </c>
      <c r="Y598" s="14">
        <v>0.30571792587240199</v>
      </c>
      <c r="Z598" s="14">
        <v>0.35383896314913499</v>
      </c>
      <c r="AA598" s="14"/>
      <c r="AB598" s="14">
        <v>0.39887418353939702</v>
      </c>
      <c r="AC598" s="14">
        <v>0.30333989757339203</v>
      </c>
      <c r="AD598" s="14">
        <v>0.26917279588278198</v>
      </c>
      <c r="AE598" s="14"/>
      <c r="AF598" s="14">
        <v>0.29807653329897099</v>
      </c>
      <c r="AG598" s="14">
        <v>0.34309051192356999</v>
      </c>
      <c r="AH598" s="14">
        <v>0.28679594262606101</v>
      </c>
      <c r="AI598" s="14"/>
      <c r="AJ598" s="14">
        <v>0.31841171861613898</v>
      </c>
      <c r="AK598" s="14">
        <v>0.33366219919048701</v>
      </c>
      <c r="AL598" s="14"/>
      <c r="AM598" s="14">
        <v>0.28769110685166499</v>
      </c>
      <c r="AN598" s="14">
        <v>0.27216773265389099</v>
      </c>
      <c r="AO598" s="14">
        <v>0.29305776002775902</v>
      </c>
      <c r="AP598" s="14">
        <v>0.27693588124184199</v>
      </c>
      <c r="AQ598" s="14">
        <v>0.30386772022784703</v>
      </c>
      <c r="AR598" s="14">
        <v>0.35545408111872301</v>
      </c>
      <c r="AS598" s="14">
        <v>0.54068686121000298</v>
      </c>
      <c r="AT598" s="14">
        <v>0.28264347162360898</v>
      </c>
      <c r="AU598" s="14">
        <v>0.355623052416007</v>
      </c>
      <c r="AV598" s="14"/>
      <c r="AW598" s="14">
        <v>0.298878637479083</v>
      </c>
      <c r="AX598" s="14">
        <v>0.24461560925482401</v>
      </c>
      <c r="AY598" s="14">
        <v>0.35264066139030598</v>
      </c>
      <c r="AZ598" s="14">
        <v>0.24355258753151399</v>
      </c>
      <c r="BA598" s="14">
        <v>0.33239063881300401</v>
      </c>
      <c r="BB598" s="14">
        <v>0.35828016516436201</v>
      </c>
      <c r="BC598" s="14">
        <v>0.43924389110355799</v>
      </c>
      <c r="BD598" s="14">
        <v>0.36244800975048602</v>
      </c>
      <c r="BE598" s="14">
        <v>0.29516354240012899</v>
      </c>
      <c r="BF598" s="14">
        <v>0.323892233969654</v>
      </c>
      <c r="BG598" s="14"/>
      <c r="BH598" s="14">
        <v>0.32513822890794902</v>
      </c>
      <c r="BI598" s="14">
        <v>0.32989918410776298</v>
      </c>
    </row>
    <row r="599" spans="2:61" x14ac:dyDescent="0.35">
      <c r="B599" t="s">
        <v>294</v>
      </c>
      <c r="C599" s="14">
        <v>0.44132894863969102</v>
      </c>
      <c r="D599" s="14">
        <v>0.45566015867534398</v>
      </c>
      <c r="E599" s="14">
        <v>0.43024438352601102</v>
      </c>
      <c r="F599" s="14"/>
      <c r="G599" s="14">
        <v>0.39597252399000998</v>
      </c>
      <c r="H599" s="14">
        <v>0.38595919866054801</v>
      </c>
      <c r="I599" s="14">
        <v>0.46860220571900801</v>
      </c>
      <c r="J599" s="14">
        <v>0.39525373763386501</v>
      </c>
      <c r="K599" s="14">
        <v>0.44646382596747602</v>
      </c>
      <c r="L599" s="14">
        <v>0.52214543417104897</v>
      </c>
      <c r="M599" s="14"/>
      <c r="N599" s="14">
        <v>0.47226037241659002</v>
      </c>
      <c r="O599" s="14">
        <v>0.42389400014432699</v>
      </c>
      <c r="P599" s="14"/>
      <c r="Q599" s="14">
        <v>0.41713782679829597</v>
      </c>
      <c r="R599" s="14">
        <v>0.449223970576828</v>
      </c>
      <c r="S599" s="14">
        <v>0.48521996938967898</v>
      </c>
      <c r="T599" s="14"/>
      <c r="U599" s="14">
        <v>0.44658458628166298</v>
      </c>
      <c r="V599" s="14">
        <v>0.41874900526011399</v>
      </c>
      <c r="W599" s="14"/>
      <c r="X599" s="14">
        <v>0.55970175718540904</v>
      </c>
      <c r="Y599" s="14">
        <v>0.46783455024994203</v>
      </c>
      <c r="Z599" s="14">
        <v>0.38539357305760602</v>
      </c>
      <c r="AA599" s="14"/>
      <c r="AB599" s="14">
        <v>0.47313980571180703</v>
      </c>
      <c r="AC599" s="14">
        <v>0.49516283075850798</v>
      </c>
      <c r="AD599" s="14">
        <v>0.29946990482240199</v>
      </c>
      <c r="AE599" s="14"/>
      <c r="AF599" s="14">
        <v>0.56108740772518295</v>
      </c>
      <c r="AG599" s="14">
        <v>0.44409942169876998</v>
      </c>
      <c r="AH599" s="14">
        <v>0.424443727006316</v>
      </c>
      <c r="AI599" s="14"/>
      <c r="AJ599" s="14">
        <v>0.46426958768327398</v>
      </c>
      <c r="AK599" s="14">
        <v>0.43247160289073899</v>
      </c>
      <c r="AL599" s="14"/>
      <c r="AM599" s="14">
        <v>0.489342393244945</v>
      </c>
      <c r="AN599" s="14">
        <v>0.56284873530143498</v>
      </c>
      <c r="AO599" s="14">
        <v>0.51672078899997598</v>
      </c>
      <c r="AP599" s="14">
        <v>0.37419847426542502</v>
      </c>
      <c r="AQ599" s="14">
        <v>0.53240328289065697</v>
      </c>
      <c r="AR599" s="14">
        <v>0.43466303302064901</v>
      </c>
      <c r="AS599" s="14">
        <v>0.28655051461291797</v>
      </c>
      <c r="AT599" s="14">
        <v>0.48297227762267902</v>
      </c>
      <c r="AU599" s="14">
        <v>0.33167971256504097</v>
      </c>
      <c r="AV599" s="14"/>
      <c r="AW599" s="14">
        <v>0.46837853368885501</v>
      </c>
      <c r="AX599" s="14">
        <v>0.57993830979223904</v>
      </c>
      <c r="AY599" s="14">
        <v>0.48875473656090301</v>
      </c>
      <c r="AZ599" s="14">
        <v>0.44131599723786702</v>
      </c>
      <c r="BA599" s="14">
        <v>0.50186535828117196</v>
      </c>
      <c r="BB599" s="14">
        <v>0.453063361560605</v>
      </c>
      <c r="BC599" s="14">
        <v>0.33783926245179002</v>
      </c>
      <c r="BD599" s="14">
        <v>0.37125301379529102</v>
      </c>
      <c r="BE599" s="14">
        <v>0.30563743253314801</v>
      </c>
      <c r="BF599" s="14">
        <v>0.29898057866718503</v>
      </c>
      <c r="BG599" s="14"/>
      <c r="BH599" s="14">
        <v>0.431542359170761</v>
      </c>
      <c r="BI599" s="14">
        <v>0.47646828204583602</v>
      </c>
    </row>
    <row r="600" spans="2:61" x14ac:dyDescent="0.35">
      <c r="B600" t="s">
        <v>295</v>
      </c>
      <c r="C600" s="14">
        <v>0.18112657493516601</v>
      </c>
      <c r="D600" s="14">
        <v>0.16677537391050401</v>
      </c>
      <c r="E600" s="14">
        <v>0.194667973751081</v>
      </c>
      <c r="F600" s="14"/>
      <c r="G600" s="14">
        <v>8.0707054861575797E-2</v>
      </c>
      <c r="H600" s="14">
        <v>0.194790408518555</v>
      </c>
      <c r="I600" s="14">
        <v>0.168456989932702</v>
      </c>
      <c r="J600" s="14">
        <v>0.227111795223948</v>
      </c>
      <c r="K600" s="14">
        <v>0.20598415974651699</v>
      </c>
      <c r="L600" s="14">
        <v>0.179485367797317</v>
      </c>
      <c r="M600" s="14"/>
      <c r="N600" s="14">
        <v>0.15039994799117201</v>
      </c>
      <c r="O600" s="14">
        <v>0.19844608670639199</v>
      </c>
      <c r="P600" s="14"/>
      <c r="Q600" s="14">
        <v>0.13006694756391399</v>
      </c>
      <c r="R600" s="14">
        <v>0.200739327326278</v>
      </c>
      <c r="S600" s="14">
        <v>0.21741064421650899</v>
      </c>
      <c r="T600" s="14"/>
      <c r="U600" s="14">
        <v>0.15958326560283501</v>
      </c>
      <c r="V600" s="14">
        <v>0.27368369893623401</v>
      </c>
      <c r="W600" s="14"/>
      <c r="X600" s="14">
        <v>0.106847296705882</v>
      </c>
      <c r="Y600" s="14">
        <v>0.18846591973410001</v>
      </c>
      <c r="Z600" s="14">
        <v>0.19011966952415901</v>
      </c>
      <c r="AA600" s="14"/>
      <c r="AB600" s="14">
        <v>0.11558845982744199</v>
      </c>
      <c r="AC600" s="14">
        <v>0.16792545200370099</v>
      </c>
      <c r="AD600" s="14">
        <v>0.31878461965381499</v>
      </c>
      <c r="AE600" s="14"/>
      <c r="AF600" s="14">
        <v>0.11507496039987899</v>
      </c>
      <c r="AG600" s="14">
        <v>0.17310878912779701</v>
      </c>
      <c r="AH600" s="14">
        <v>0.21657010502090099</v>
      </c>
      <c r="AI600" s="14"/>
      <c r="AJ600" s="14">
        <v>0.168572055090141</v>
      </c>
      <c r="AK600" s="14">
        <v>0.18555870840546901</v>
      </c>
      <c r="AL600" s="14"/>
      <c r="AM600" s="14">
        <v>0.19614423403051301</v>
      </c>
      <c r="AN600" s="14">
        <v>0.14679825055788001</v>
      </c>
      <c r="AO600" s="14">
        <v>0.15232195018859301</v>
      </c>
      <c r="AP600" s="14">
        <v>0.251814397559599</v>
      </c>
      <c r="AQ600" s="14">
        <v>0.14901605371394</v>
      </c>
      <c r="AR600" s="14">
        <v>0.171642560336175</v>
      </c>
      <c r="AS600" s="14">
        <v>9.9620267759688103E-2</v>
      </c>
      <c r="AT600" s="14">
        <v>0.18792144819447501</v>
      </c>
      <c r="AU600" s="14">
        <v>0.19732618856608999</v>
      </c>
      <c r="AV600" s="14"/>
      <c r="AW600" s="14">
        <v>0.21271945924497199</v>
      </c>
      <c r="AX600" s="14">
        <v>0.15347390423547499</v>
      </c>
      <c r="AY600" s="14">
        <v>0.121559564111064</v>
      </c>
      <c r="AZ600" s="14">
        <v>0.201554139429788</v>
      </c>
      <c r="BA600" s="14">
        <v>0.142255877350597</v>
      </c>
      <c r="BB600" s="14">
        <v>0.16463133282592801</v>
      </c>
      <c r="BC600" s="14">
        <v>0.18397935222968401</v>
      </c>
      <c r="BD600" s="14">
        <v>0.24366150632869599</v>
      </c>
      <c r="BE600" s="14">
        <v>0.28001770876773802</v>
      </c>
      <c r="BF600" s="14">
        <v>0.16907362447825999</v>
      </c>
      <c r="BG600" s="14"/>
      <c r="BH600" s="14">
        <v>0.18546680878369901</v>
      </c>
      <c r="BI600" s="14">
        <v>0.16744962308324199</v>
      </c>
    </row>
    <row r="601" spans="2:61" x14ac:dyDescent="0.35">
      <c r="B601" t="s">
        <v>296</v>
      </c>
      <c r="C601" s="14">
        <v>1.50158418373474E-2</v>
      </c>
      <c r="D601" s="14">
        <v>1.8998253499198599E-2</v>
      </c>
      <c r="E601" s="14">
        <v>1.1306677685518801E-2</v>
      </c>
      <c r="F601" s="14"/>
      <c r="G601" s="14">
        <v>4.1533344116205399E-2</v>
      </c>
      <c r="H601" s="14">
        <v>1.3316138790481401E-2</v>
      </c>
      <c r="I601" s="14">
        <v>1.22683742080027E-2</v>
      </c>
      <c r="J601" s="14">
        <v>1.5742629191944298E-2</v>
      </c>
      <c r="K601" s="14">
        <v>1.0008045893799E-2</v>
      </c>
      <c r="L601" s="14">
        <v>7.1093393398935804E-3</v>
      </c>
      <c r="M601" s="14"/>
      <c r="N601" s="14">
        <v>1.9004446454619101E-2</v>
      </c>
      <c r="O601" s="14">
        <v>1.27676066260592E-2</v>
      </c>
      <c r="P601" s="14"/>
      <c r="Q601" s="14">
        <v>7.4861314583410396E-3</v>
      </c>
      <c r="R601" s="14">
        <v>1.08316197770811E-2</v>
      </c>
      <c r="S601" s="14">
        <v>4.0738218830823701E-2</v>
      </c>
      <c r="T601" s="14"/>
      <c r="U601" s="14">
        <v>1.6078362219175302E-2</v>
      </c>
      <c r="V601" s="14">
        <v>1.0450905725747899E-2</v>
      </c>
      <c r="W601" s="14"/>
      <c r="X601" s="14">
        <v>4.5828592333008299E-3</v>
      </c>
      <c r="Y601" s="14">
        <v>1.39242214364579E-2</v>
      </c>
      <c r="Z601" s="14">
        <v>2.2641733751933801E-2</v>
      </c>
      <c r="AA601" s="14"/>
      <c r="AB601" s="14">
        <v>8.3404460967797193E-3</v>
      </c>
      <c r="AC601" s="14">
        <v>1.1859732322792299E-2</v>
      </c>
      <c r="AD601" s="14">
        <v>3.9033611336632898E-2</v>
      </c>
      <c r="AE601" s="14"/>
      <c r="AF601" s="14">
        <v>1.40100001833763E-2</v>
      </c>
      <c r="AG601" s="14">
        <v>1.1822213880481901E-2</v>
      </c>
      <c r="AH601" s="14">
        <v>2.3868760822207499E-2</v>
      </c>
      <c r="AI601" s="14"/>
      <c r="AJ601" s="14">
        <v>2.60222978807313E-2</v>
      </c>
      <c r="AK601" s="14">
        <v>6.1875414196294496E-3</v>
      </c>
      <c r="AL601" s="14"/>
      <c r="AM601" s="14">
        <v>5.5071533282575399E-3</v>
      </c>
      <c r="AN601" s="14">
        <v>6.7890901456442504E-3</v>
      </c>
      <c r="AO601" s="14">
        <v>0</v>
      </c>
      <c r="AP601" s="14">
        <v>5.19618723390134E-2</v>
      </c>
      <c r="AQ601" s="14">
        <v>1.4712943167555901E-2</v>
      </c>
      <c r="AR601" s="14">
        <v>9.2689811371839403E-3</v>
      </c>
      <c r="AS601" s="14">
        <v>2.1695941210026801E-2</v>
      </c>
      <c r="AT601" s="14">
        <v>1.51876593155807E-2</v>
      </c>
      <c r="AU601" s="14">
        <v>2.4441965953610201E-2</v>
      </c>
      <c r="AV601" s="14"/>
      <c r="AW601" s="14">
        <v>1.50742268288055E-2</v>
      </c>
      <c r="AX601" s="14">
        <v>4.4803668164102896E-3</v>
      </c>
      <c r="AY601" s="14">
        <v>0</v>
      </c>
      <c r="AZ601" s="14">
        <v>7.09364104839353E-2</v>
      </c>
      <c r="BA601" s="14">
        <v>0</v>
      </c>
      <c r="BB601" s="14">
        <v>1.2595689372633201E-2</v>
      </c>
      <c r="BC601" s="14">
        <v>0</v>
      </c>
      <c r="BD601" s="14">
        <v>2.26374701255278E-2</v>
      </c>
      <c r="BE601" s="14">
        <v>0</v>
      </c>
      <c r="BF601" s="14">
        <v>4.5243621944601402E-2</v>
      </c>
      <c r="BG601" s="14"/>
      <c r="BH601" s="14">
        <v>1.7227167068342202E-2</v>
      </c>
      <c r="BI601" s="14">
        <v>9.7819514326459196E-3</v>
      </c>
    </row>
    <row r="602" spans="2:61" x14ac:dyDescent="0.35">
      <c r="B602" t="s">
        <v>77</v>
      </c>
      <c r="C602" s="14">
        <v>4.2287165979396003E-2</v>
      </c>
      <c r="D602" s="14">
        <v>4.3918258955433803E-2</v>
      </c>
      <c r="E602" s="14">
        <v>4.0979172357600402E-2</v>
      </c>
      <c r="F602" s="14"/>
      <c r="G602" s="14">
        <v>4.8107950785004697E-2</v>
      </c>
      <c r="H602" s="14">
        <v>3.70371157210257E-2</v>
      </c>
      <c r="I602" s="14">
        <v>5.3207269056899598E-2</v>
      </c>
      <c r="J602" s="14">
        <v>3.8199525207152897E-2</v>
      </c>
      <c r="K602" s="14">
        <v>3.7813928989304697E-2</v>
      </c>
      <c r="L602" s="14">
        <v>3.9468320852621502E-2</v>
      </c>
      <c r="M602" s="14"/>
      <c r="N602" s="14">
        <v>2.4400396117523301E-2</v>
      </c>
      <c r="O602" s="14">
        <v>5.2369304892221899E-2</v>
      </c>
      <c r="P602" s="14"/>
      <c r="Q602" s="14">
        <v>3.2124655140766699E-2</v>
      </c>
      <c r="R602" s="14">
        <v>3.77377140950955E-2</v>
      </c>
      <c r="S602" s="14">
        <v>3.6034808847855801E-2</v>
      </c>
      <c r="T602" s="14"/>
      <c r="U602" s="14">
        <v>3.4948404415455797E-2</v>
      </c>
      <c r="V602" s="14">
        <v>7.3816893079796497E-2</v>
      </c>
      <c r="W602" s="14"/>
      <c r="X602" s="14">
        <v>1.2216343332088901E-2</v>
      </c>
      <c r="Y602" s="14">
        <v>2.4057382707097699E-2</v>
      </c>
      <c r="Z602" s="14">
        <v>4.8006060517166299E-2</v>
      </c>
      <c r="AA602" s="14"/>
      <c r="AB602" s="14">
        <v>4.05710482457468E-3</v>
      </c>
      <c r="AC602" s="14">
        <v>2.1712087341606099E-2</v>
      </c>
      <c r="AD602" s="14">
        <v>7.3539068304367503E-2</v>
      </c>
      <c r="AE602" s="14"/>
      <c r="AF602" s="14">
        <v>1.1751098392591201E-2</v>
      </c>
      <c r="AG602" s="14">
        <v>2.78790633693809E-2</v>
      </c>
      <c r="AH602" s="14">
        <v>4.8321464524513399E-2</v>
      </c>
      <c r="AI602" s="14"/>
      <c r="AJ602" s="14">
        <v>2.2724340729714299E-2</v>
      </c>
      <c r="AK602" s="14">
        <v>4.2119948093675398E-2</v>
      </c>
      <c r="AL602" s="14"/>
      <c r="AM602" s="14">
        <v>2.13151125446191E-2</v>
      </c>
      <c r="AN602" s="14">
        <v>1.13961913411497E-2</v>
      </c>
      <c r="AO602" s="14">
        <v>3.7899500783672602E-2</v>
      </c>
      <c r="AP602" s="14">
        <v>4.50893745941204E-2</v>
      </c>
      <c r="AQ602" s="14">
        <v>0</v>
      </c>
      <c r="AR602" s="14">
        <v>2.8971344387269601E-2</v>
      </c>
      <c r="AS602" s="14">
        <v>5.14464152073641E-2</v>
      </c>
      <c r="AT602" s="14">
        <v>3.1275143243656198E-2</v>
      </c>
      <c r="AU602" s="14">
        <v>9.0929080499252898E-2</v>
      </c>
      <c r="AV602" s="14"/>
      <c r="AW602" s="14">
        <v>4.9491427582852203E-3</v>
      </c>
      <c r="AX602" s="14">
        <v>1.74918099010513E-2</v>
      </c>
      <c r="AY602" s="14">
        <v>3.7045037937727197E-2</v>
      </c>
      <c r="AZ602" s="14">
        <v>4.2640865316895697E-2</v>
      </c>
      <c r="BA602" s="14">
        <v>2.34881255552272E-2</v>
      </c>
      <c r="BB602" s="14">
        <v>1.1429451076472599E-2</v>
      </c>
      <c r="BC602" s="14">
        <v>3.8937494214967699E-2</v>
      </c>
      <c r="BD602" s="14">
        <v>0</v>
      </c>
      <c r="BE602" s="14">
        <v>0.119181316298986</v>
      </c>
      <c r="BF602" s="14">
        <v>0.16280994094029999</v>
      </c>
      <c r="BG602" s="14"/>
      <c r="BH602" s="14">
        <v>4.0625436069248302E-2</v>
      </c>
      <c r="BI602" s="14">
        <v>1.64009593305133E-2</v>
      </c>
    </row>
    <row r="603" spans="2:61" x14ac:dyDescent="0.35">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row>
    <row r="604" spans="2:61" x14ac:dyDescent="0.35">
      <c r="B604" s="6" t="s">
        <v>309</v>
      </c>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row>
    <row r="605" spans="2:61" x14ac:dyDescent="0.35">
      <c r="B605" s="21" t="s">
        <v>81</v>
      </c>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row>
    <row r="606" spans="2:61" x14ac:dyDescent="0.35">
      <c r="B606" t="s">
        <v>298</v>
      </c>
      <c r="C606" s="14">
        <v>0.43886165033922098</v>
      </c>
      <c r="D606" s="14">
        <v>0.44292937161564899</v>
      </c>
      <c r="E606" s="14">
        <v>0.43170411747083098</v>
      </c>
      <c r="F606" s="14"/>
      <c r="G606" s="14">
        <v>0.46020694950750901</v>
      </c>
      <c r="H606" s="14">
        <v>0.40851434330081998</v>
      </c>
      <c r="I606" s="14">
        <v>0.40679917632430002</v>
      </c>
      <c r="J606" s="14">
        <v>0.42835290491257699</v>
      </c>
      <c r="K606" s="14">
        <v>0.478806339878451</v>
      </c>
      <c r="L606" s="14">
        <v>0.46240840365399499</v>
      </c>
      <c r="M606" s="14"/>
      <c r="N606" s="14">
        <v>0.382226352068612</v>
      </c>
      <c r="O606" s="14">
        <v>0.470784962873742</v>
      </c>
      <c r="P606" s="14"/>
      <c r="Q606" s="14">
        <v>0.45077105500511699</v>
      </c>
      <c r="R606" s="14">
        <v>0.45084583605892897</v>
      </c>
      <c r="S606" s="14">
        <v>0.38619462865728799</v>
      </c>
      <c r="T606" s="14"/>
      <c r="U606" s="14">
        <v>0.462104246224742</v>
      </c>
      <c r="V606" s="14">
        <v>0.33900383386835797</v>
      </c>
      <c r="W606" s="14"/>
      <c r="X606" s="14">
        <v>0.39377595483321598</v>
      </c>
      <c r="Y606" s="14">
        <v>0.45425417135819202</v>
      </c>
      <c r="Z606" s="14">
        <v>0.44140354628792</v>
      </c>
      <c r="AA606" s="14"/>
      <c r="AB606" s="14">
        <v>0.50243773158379601</v>
      </c>
      <c r="AC606" s="14">
        <v>0.46331858606305498</v>
      </c>
      <c r="AD606" s="14">
        <v>0.32154528495810403</v>
      </c>
      <c r="AE606" s="14"/>
      <c r="AF606" s="14">
        <v>0.39570453321292698</v>
      </c>
      <c r="AG606" s="14">
        <v>0.47977506977804302</v>
      </c>
      <c r="AH606" s="14">
        <v>0.39136608089647601</v>
      </c>
      <c r="AI606" s="14"/>
      <c r="AJ606" s="14">
        <v>0.44261186489282001</v>
      </c>
      <c r="AK606" s="14">
        <v>0.44496643071237901</v>
      </c>
      <c r="AL606" s="14"/>
      <c r="AM606" s="14">
        <v>0.50896549242827904</v>
      </c>
      <c r="AN606" s="14">
        <v>0.35883920759478799</v>
      </c>
      <c r="AO606" s="14">
        <v>0.50168927417658304</v>
      </c>
      <c r="AP606" s="14">
        <v>0.387604492976663</v>
      </c>
      <c r="AQ606" s="14">
        <v>0.49516569349954498</v>
      </c>
      <c r="AR606" s="14">
        <v>0.46211167241177298</v>
      </c>
      <c r="AS606" s="14">
        <v>0.33394970499711102</v>
      </c>
      <c r="AT606" s="14">
        <v>0.33456122301389901</v>
      </c>
      <c r="AU606" s="14">
        <v>0.490931347090517</v>
      </c>
      <c r="AV606" s="14"/>
      <c r="AW606" s="14">
        <v>0.54080057274762605</v>
      </c>
      <c r="AX606" s="14">
        <v>0.34121010085148001</v>
      </c>
      <c r="AY606" s="14">
        <v>0.56248164214919405</v>
      </c>
      <c r="AZ606" s="14">
        <v>0.41099989969273298</v>
      </c>
      <c r="BA606" s="14">
        <v>0.50894365277025799</v>
      </c>
      <c r="BB606" s="14">
        <v>0.485698938652044</v>
      </c>
      <c r="BC606" s="14">
        <v>0.316303579674797</v>
      </c>
      <c r="BD606" s="14">
        <v>0.35154587828037698</v>
      </c>
      <c r="BE606" s="14">
        <v>0.46180877193948799</v>
      </c>
      <c r="BF606" s="14">
        <v>0.43141011640834198</v>
      </c>
      <c r="BG606" s="14"/>
      <c r="BH606" s="14">
        <v>0.46406787537767002</v>
      </c>
      <c r="BI606" s="14">
        <v>0.420669428355815</v>
      </c>
    </row>
    <row r="607" spans="2:61" x14ac:dyDescent="0.35">
      <c r="B607" t="s">
        <v>299</v>
      </c>
      <c r="C607" s="14">
        <v>0.43652244023981202</v>
      </c>
      <c r="D607" s="14">
        <v>0.41914566253996799</v>
      </c>
      <c r="E607" s="14">
        <v>0.45211894864541902</v>
      </c>
      <c r="F607" s="14"/>
      <c r="G607" s="14">
        <v>0.52449026225136197</v>
      </c>
      <c r="H607" s="14">
        <v>0.42517296419676398</v>
      </c>
      <c r="I607" s="14">
        <v>0.41094206704879099</v>
      </c>
      <c r="J607" s="14">
        <v>0.458429701107742</v>
      </c>
      <c r="K607" s="14">
        <v>0.43931671919890702</v>
      </c>
      <c r="L607" s="14">
        <v>0.39902360171868301</v>
      </c>
      <c r="M607" s="14"/>
      <c r="N607" s="14">
        <v>0.47651556236616399</v>
      </c>
      <c r="O607" s="14">
        <v>0.413979733202754</v>
      </c>
      <c r="P607" s="14"/>
      <c r="Q607" s="14">
        <v>0.53478293435971302</v>
      </c>
      <c r="R607" s="14">
        <v>0.43500551694825801</v>
      </c>
      <c r="S607" s="14">
        <v>0.28405705826879502</v>
      </c>
      <c r="T607" s="14"/>
      <c r="U607" s="14">
        <v>0.46336430886914198</v>
      </c>
      <c r="V607" s="14">
        <v>0.321200967349069</v>
      </c>
      <c r="W607" s="14"/>
      <c r="X607" s="14">
        <v>0.49135448120946601</v>
      </c>
      <c r="Y607" s="14">
        <v>0.42836080924751502</v>
      </c>
      <c r="Z607" s="14">
        <v>0.43964257525362199</v>
      </c>
      <c r="AA607" s="14"/>
      <c r="AB607" s="14">
        <v>0.45959996325944003</v>
      </c>
      <c r="AC607" s="14">
        <v>0.47717003697772897</v>
      </c>
      <c r="AD607" s="14">
        <v>0.34274996996662399</v>
      </c>
      <c r="AE607" s="14"/>
      <c r="AF607" s="14">
        <v>0.36919274099864402</v>
      </c>
      <c r="AG607" s="14">
        <v>0.47012904449831</v>
      </c>
      <c r="AH607" s="14">
        <v>0.399169480006133</v>
      </c>
      <c r="AI607" s="14"/>
      <c r="AJ607" s="14">
        <v>0.45892030860036398</v>
      </c>
      <c r="AK607" s="14">
        <v>0.438046264926165</v>
      </c>
      <c r="AL607" s="14"/>
      <c r="AM607" s="14">
        <v>0.38343811105984998</v>
      </c>
      <c r="AN607" s="14">
        <v>0.45910380753867602</v>
      </c>
      <c r="AO607" s="14">
        <v>0.43220383963437098</v>
      </c>
      <c r="AP607" s="14">
        <v>0.33704456506117803</v>
      </c>
      <c r="AQ607" s="14">
        <v>0.54594830362042102</v>
      </c>
      <c r="AR607" s="14">
        <v>0.488856614901305</v>
      </c>
      <c r="AS607" s="14">
        <v>0.61006096033438295</v>
      </c>
      <c r="AT607" s="14">
        <v>0.41988452294767997</v>
      </c>
      <c r="AU607" s="14">
        <v>0.37848821095662299</v>
      </c>
      <c r="AV607" s="14"/>
      <c r="AW607" s="14">
        <v>0.341452497330475</v>
      </c>
      <c r="AX607" s="14">
        <v>0.441574598716583</v>
      </c>
      <c r="AY607" s="14">
        <v>0.46555040437357298</v>
      </c>
      <c r="AZ607" s="14">
        <v>0.36513518169787401</v>
      </c>
      <c r="BA607" s="14">
        <v>0.57208769127521897</v>
      </c>
      <c r="BB607" s="14">
        <v>0.49752138283806402</v>
      </c>
      <c r="BC607" s="14">
        <v>0.49102611439542299</v>
      </c>
      <c r="BD607" s="14">
        <v>0.43826079944066099</v>
      </c>
      <c r="BE607" s="14">
        <v>0.30256547130529299</v>
      </c>
      <c r="BF607" s="14">
        <v>0.34699571775572302</v>
      </c>
      <c r="BG607" s="14"/>
      <c r="BH607" s="14">
        <v>0.44224781195666302</v>
      </c>
      <c r="BI607" s="14">
        <v>0.44689873059761298</v>
      </c>
    </row>
    <row r="608" spans="2:61" x14ac:dyDescent="0.35">
      <c r="B608" t="s">
        <v>300</v>
      </c>
      <c r="C608" s="14">
        <v>0.40704696884048902</v>
      </c>
      <c r="D608" s="14">
        <v>0.35817719864779402</v>
      </c>
      <c r="E608" s="14">
        <v>0.45601922614291501</v>
      </c>
      <c r="F608" s="14"/>
      <c r="G608" s="14">
        <v>0.390895636936617</v>
      </c>
      <c r="H608" s="14">
        <v>0.37407412219196801</v>
      </c>
      <c r="I608" s="14">
        <v>0.37957175759241601</v>
      </c>
      <c r="J608" s="14">
        <v>0.44804095300798502</v>
      </c>
      <c r="K608" s="14">
        <v>0.478027704176542</v>
      </c>
      <c r="L608" s="14">
        <v>0.37990313438690299</v>
      </c>
      <c r="M608" s="14"/>
      <c r="N608" s="14">
        <v>0.43002903920090801</v>
      </c>
      <c r="O608" s="14">
        <v>0.39409278942925902</v>
      </c>
      <c r="P608" s="14"/>
      <c r="Q608" s="14">
        <v>0.432698769475722</v>
      </c>
      <c r="R608" s="14">
        <v>0.41338802274827802</v>
      </c>
      <c r="S608" s="14">
        <v>0.33731103003595397</v>
      </c>
      <c r="T608" s="14"/>
      <c r="U608" s="14">
        <v>0.40998408353061899</v>
      </c>
      <c r="V608" s="14">
        <v>0.39442816063483499</v>
      </c>
      <c r="W608" s="14"/>
      <c r="X608" s="14">
        <v>0.439267341612187</v>
      </c>
      <c r="Y608" s="14">
        <v>0.40938394909269799</v>
      </c>
      <c r="Z608" s="14">
        <v>0.40837715063353303</v>
      </c>
      <c r="AA608" s="14"/>
      <c r="AB608" s="14">
        <v>0.43449960923529102</v>
      </c>
      <c r="AC608" s="14">
        <v>0.45145679053871701</v>
      </c>
      <c r="AD608" s="14">
        <v>0.28349145341494503</v>
      </c>
      <c r="AE608" s="14"/>
      <c r="AF608" s="14">
        <v>0.48115568290708599</v>
      </c>
      <c r="AG608" s="14">
        <v>0.42989397931418699</v>
      </c>
      <c r="AH608" s="14">
        <v>0.359823345999359</v>
      </c>
      <c r="AI608" s="14"/>
      <c r="AJ608" s="14">
        <v>0.42008288446437397</v>
      </c>
      <c r="AK608" s="14">
        <v>0.41081477557315299</v>
      </c>
      <c r="AL608" s="14"/>
      <c r="AM608" s="14">
        <v>0.24688098067665101</v>
      </c>
      <c r="AN608" s="14">
        <v>0.48091760045326898</v>
      </c>
      <c r="AO608" s="14">
        <v>0.33617346625015199</v>
      </c>
      <c r="AP608" s="14">
        <v>0.46549397457987002</v>
      </c>
      <c r="AQ608" s="14">
        <v>0.68050651280328101</v>
      </c>
      <c r="AR608" s="14">
        <v>0.39418838669786499</v>
      </c>
      <c r="AS608" s="14">
        <v>0.48832839883287199</v>
      </c>
      <c r="AT608" s="14">
        <v>0.37836326447899898</v>
      </c>
      <c r="AU608" s="14">
        <v>0.37942191597487002</v>
      </c>
      <c r="AV608" s="14"/>
      <c r="AW608" s="14">
        <v>0.194095079546074</v>
      </c>
      <c r="AX608" s="14">
        <v>0.50282080685859998</v>
      </c>
      <c r="AY608" s="14">
        <v>0.45022167327587598</v>
      </c>
      <c r="AZ608" s="14">
        <v>0.47892315219842402</v>
      </c>
      <c r="BA608" s="14">
        <v>0.63599564764162997</v>
      </c>
      <c r="BB608" s="14">
        <v>0.40939354678616702</v>
      </c>
      <c r="BC608" s="14">
        <v>0.377537241690727</v>
      </c>
      <c r="BD608" s="14">
        <v>0.41715117808126101</v>
      </c>
      <c r="BE608" s="14">
        <v>0.26098898049075703</v>
      </c>
      <c r="BF608" s="14">
        <v>0.36795046761186201</v>
      </c>
      <c r="BG608" s="14"/>
      <c r="BH608" s="14">
        <v>0.40953565385645502</v>
      </c>
      <c r="BI608" s="14">
        <v>0.40698722829200301</v>
      </c>
    </row>
    <row r="609" spans="2:61" x14ac:dyDescent="0.35">
      <c r="B609" t="s">
        <v>301</v>
      </c>
      <c r="C609" s="14">
        <v>0.39969065387686298</v>
      </c>
      <c r="D609" s="14">
        <v>0.395576996010711</v>
      </c>
      <c r="E609" s="14">
        <v>0.40362641897517998</v>
      </c>
      <c r="F609" s="14"/>
      <c r="G609" s="14">
        <v>0.326579637844293</v>
      </c>
      <c r="H609" s="14">
        <v>0.41778902317394001</v>
      </c>
      <c r="I609" s="14">
        <v>0.41455804682556302</v>
      </c>
      <c r="J609" s="14">
        <v>0.42129461084658198</v>
      </c>
      <c r="K609" s="14">
        <v>0.34585811570096903</v>
      </c>
      <c r="L609" s="14">
        <v>0.43215671065680999</v>
      </c>
      <c r="M609" s="14"/>
      <c r="N609" s="14">
        <v>0.44127396624964499</v>
      </c>
      <c r="O609" s="14">
        <v>0.37625161289655401</v>
      </c>
      <c r="P609" s="14"/>
      <c r="Q609" s="14">
        <v>0.40122951402460899</v>
      </c>
      <c r="R609" s="14">
        <v>0.41319375305246198</v>
      </c>
      <c r="S609" s="14">
        <v>0.40401561204238301</v>
      </c>
      <c r="T609" s="14"/>
      <c r="U609" s="14">
        <v>0.41348705563013899</v>
      </c>
      <c r="V609" s="14">
        <v>0.34041678614614501</v>
      </c>
      <c r="W609" s="14"/>
      <c r="X609" s="14">
        <v>0.41953165866860298</v>
      </c>
      <c r="Y609" s="14">
        <v>0.451630834916666</v>
      </c>
      <c r="Z609" s="14">
        <v>0.334803045219985</v>
      </c>
      <c r="AA609" s="14"/>
      <c r="AB609" s="14">
        <v>0.42073437246069201</v>
      </c>
      <c r="AC609" s="14">
        <v>0.41755100735302902</v>
      </c>
      <c r="AD609" s="14">
        <v>0.322731967579996</v>
      </c>
      <c r="AE609" s="14"/>
      <c r="AF609" s="14">
        <v>0.45875749019612699</v>
      </c>
      <c r="AG609" s="14">
        <v>0.39428317983456701</v>
      </c>
      <c r="AH609" s="14">
        <v>0.40806447720663502</v>
      </c>
      <c r="AI609" s="14"/>
      <c r="AJ609" s="14">
        <v>0.41044377081164701</v>
      </c>
      <c r="AK609" s="14">
        <v>0.40346708972415601</v>
      </c>
      <c r="AL609" s="14"/>
      <c r="AM609" s="14">
        <v>0.46273009079502397</v>
      </c>
      <c r="AN609" s="14">
        <v>0.43651561919369197</v>
      </c>
      <c r="AO609" s="14">
        <v>0.29048876584262301</v>
      </c>
      <c r="AP609" s="14">
        <v>0.33681953962069699</v>
      </c>
      <c r="AQ609" s="14">
        <v>0.437237009446379</v>
      </c>
      <c r="AR609" s="14">
        <v>0.38896430836850798</v>
      </c>
      <c r="AS609" s="14">
        <v>0.36158312348143001</v>
      </c>
      <c r="AT609" s="14">
        <v>0.46589396245422698</v>
      </c>
      <c r="AU609" s="14">
        <v>0.36486708268893803</v>
      </c>
      <c r="AV609" s="14"/>
      <c r="AW609" s="14">
        <v>0.45282681391830598</v>
      </c>
      <c r="AX609" s="14">
        <v>0.43399362208846198</v>
      </c>
      <c r="AY609" s="14">
        <v>0.38150076067969502</v>
      </c>
      <c r="AZ609" s="14">
        <v>0.37190029564896199</v>
      </c>
      <c r="BA609" s="14">
        <v>0.41923353525000601</v>
      </c>
      <c r="BB609" s="14">
        <v>0.387242987117841</v>
      </c>
      <c r="BC609" s="14">
        <v>0.45141353211111002</v>
      </c>
      <c r="BD609" s="14">
        <v>0.38861067458269599</v>
      </c>
      <c r="BE609" s="14">
        <v>0.35415889911144199</v>
      </c>
      <c r="BF609" s="14">
        <v>0.33720875910249798</v>
      </c>
      <c r="BG609" s="14"/>
      <c r="BH609" s="14">
        <v>0.37851080339513399</v>
      </c>
      <c r="BI609" s="14">
        <v>0.43242455579526901</v>
      </c>
    </row>
    <row r="610" spans="2:61" x14ac:dyDescent="0.35">
      <c r="B610" t="s">
        <v>302</v>
      </c>
      <c r="C610" s="14">
        <v>0.277529791678577</v>
      </c>
      <c r="D610" s="14">
        <v>0.28610817344181999</v>
      </c>
      <c r="E610" s="14">
        <v>0.26745094660073299</v>
      </c>
      <c r="F610" s="14"/>
      <c r="G610" s="14">
        <v>0.25653400499679102</v>
      </c>
      <c r="H610" s="14">
        <v>0.24220712388044299</v>
      </c>
      <c r="I610" s="14">
        <v>0.23187444388624201</v>
      </c>
      <c r="J610" s="14">
        <v>0.28127687144073299</v>
      </c>
      <c r="K610" s="14">
        <v>0.29562549993009102</v>
      </c>
      <c r="L610" s="14">
        <v>0.345461563009761</v>
      </c>
      <c r="M610" s="14"/>
      <c r="N610" s="14">
        <v>0.29418905674829798</v>
      </c>
      <c r="O610" s="14">
        <v>0.26813955375884402</v>
      </c>
      <c r="P610" s="14"/>
      <c r="Q610" s="14">
        <v>0.31994265204648098</v>
      </c>
      <c r="R610" s="14">
        <v>0.27205846072079698</v>
      </c>
      <c r="S610" s="14">
        <v>0.242280767413623</v>
      </c>
      <c r="T610" s="14"/>
      <c r="U610" s="14">
        <v>0.29929001451800402</v>
      </c>
      <c r="V610" s="14">
        <v>0.184040736094294</v>
      </c>
      <c r="W610" s="14"/>
      <c r="X610" s="14">
        <v>0.359412713632765</v>
      </c>
      <c r="Y610" s="14">
        <v>0.25267203145071598</v>
      </c>
      <c r="Z610" s="14">
        <v>0.29156251871250499</v>
      </c>
      <c r="AA610" s="14"/>
      <c r="AB610" s="14">
        <v>0.36700694403558398</v>
      </c>
      <c r="AC610" s="14">
        <v>0.277001279421489</v>
      </c>
      <c r="AD610" s="14">
        <v>0.16399865194085</v>
      </c>
      <c r="AE610" s="14"/>
      <c r="AF610" s="14">
        <v>0.313863396888516</v>
      </c>
      <c r="AG610" s="14">
        <v>0.29210954328841998</v>
      </c>
      <c r="AH610" s="14">
        <v>0.24906622261808301</v>
      </c>
      <c r="AI610" s="14"/>
      <c r="AJ610" s="14">
        <v>0.27958719410593003</v>
      </c>
      <c r="AK610" s="14">
        <v>0.28183433633481902</v>
      </c>
      <c r="AL610" s="14"/>
      <c r="AM610" s="14">
        <v>0.38992546841985698</v>
      </c>
      <c r="AN610" s="14">
        <v>0.31690739453076899</v>
      </c>
      <c r="AO610" s="14">
        <v>0.177789836159748</v>
      </c>
      <c r="AP610" s="14">
        <v>0.23080776869132599</v>
      </c>
      <c r="AQ610" s="14">
        <v>0.18543017089490199</v>
      </c>
      <c r="AR610" s="14">
        <v>0.23921066261041901</v>
      </c>
      <c r="AS610" s="14">
        <v>0.373496099116783</v>
      </c>
      <c r="AT610" s="14">
        <v>0.187613457704117</v>
      </c>
      <c r="AU610" s="14">
        <v>0.29088914348267902</v>
      </c>
      <c r="AV610" s="14"/>
      <c r="AW610" s="14">
        <v>0.359000780063432</v>
      </c>
      <c r="AX610" s="14">
        <v>0.32104428616909497</v>
      </c>
      <c r="AY610" s="14">
        <v>0.22046588134488701</v>
      </c>
      <c r="AZ610" s="14">
        <v>0.23322867002872699</v>
      </c>
      <c r="BA610" s="14">
        <v>0.27430952207770398</v>
      </c>
      <c r="BB610" s="14">
        <v>0.23054532851571199</v>
      </c>
      <c r="BC610" s="14">
        <v>0.37162328901153302</v>
      </c>
      <c r="BD610" s="14">
        <v>0.16544892909891001</v>
      </c>
      <c r="BE610" s="14">
        <v>0.148630981313882</v>
      </c>
      <c r="BF610" s="14">
        <v>0.229931855474518</v>
      </c>
      <c r="BG610" s="14"/>
      <c r="BH610" s="14">
        <v>0.28290350332368502</v>
      </c>
      <c r="BI610" s="14">
        <v>0.28728891969658799</v>
      </c>
    </row>
    <row r="611" spans="2:61" x14ac:dyDescent="0.35">
      <c r="B611" t="s">
        <v>303</v>
      </c>
      <c r="C611" s="14">
        <v>0.237369945271028</v>
      </c>
      <c r="D611" s="14">
        <v>0.237613869492621</v>
      </c>
      <c r="E611" s="14">
        <v>0.23852456756003501</v>
      </c>
      <c r="F611" s="14"/>
      <c r="G611" s="14">
        <v>0.248380696530212</v>
      </c>
      <c r="H611" s="14">
        <v>0.26388130885223798</v>
      </c>
      <c r="I611" s="14">
        <v>0.25159916513192498</v>
      </c>
      <c r="J611" s="14">
        <v>0.25242248920274402</v>
      </c>
      <c r="K611" s="14">
        <v>0.247153201800237</v>
      </c>
      <c r="L611" s="14">
        <v>0.17531564798943999</v>
      </c>
      <c r="M611" s="14"/>
      <c r="N611" s="14">
        <v>0.28805468762410202</v>
      </c>
      <c r="O611" s="14">
        <v>0.208800750435367</v>
      </c>
      <c r="P611" s="14"/>
      <c r="Q611" s="14">
        <v>0.20951015100102699</v>
      </c>
      <c r="R611" s="14">
        <v>0.24493430521170301</v>
      </c>
      <c r="S611" s="14">
        <v>0.25314847334493601</v>
      </c>
      <c r="T611" s="14"/>
      <c r="U611" s="14">
        <v>0.23677086083683799</v>
      </c>
      <c r="V611" s="14">
        <v>0.239943808525138</v>
      </c>
      <c r="W611" s="14"/>
      <c r="X611" s="14">
        <v>0.27127823513903399</v>
      </c>
      <c r="Y611" s="14">
        <v>0.246431417221568</v>
      </c>
      <c r="Z611" s="14">
        <v>0.21903880294490399</v>
      </c>
      <c r="AA611" s="14"/>
      <c r="AB611" s="14">
        <v>0.223789976373588</v>
      </c>
      <c r="AC611" s="14">
        <v>0.24397444659111001</v>
      </c>
      <c r="AD611" s="14">
        <v>0.24368983010249001</v>
      </c>
      <c r="AE611" s="14"/>
      <c r="AF611" s="14">
        <v>0.299367986824157</v>
      </c>
      <c r="AG611" s="14">
        <v>0.24333939321551001</v>
      </c>
      <c r="AH611" s="14">
        <v>0.21473651654258499</v>
      </c>
      <c r="AI611" s="14"/>
      <c r="AJ611" s="14">
        <v>0.28304541240258002</v>
      </c>
      <c r="AK611" s="14">
        <v>0.20696631918862901</v>
      </c>
      <c r="AL611" s="14"/>
      <c r="AM611" s="14">
        <v>0.20907640940382499</v>
      </c>
      <c r="AN611" s="14">
        <v>0.18292139919141201</v>
      </c>
      <c r="AO611" s="14">
        <v>0.30450948689552498</v>
      </c>
      <c r="AP611" s="14">
        <v>0.20433898568915801</v>
      </c>
      <c r="AQ611" s="14">
        <v>0.21501528866769501</v>
      </c>
      <c r="AR611" s="14">
        <v>0.25037591794751801</v>
      </c>
      <c r="AS611" s="14">
        <v>0.322945825377491</v>
      </c>
      <c r="AT611" s="14">
        <v>0.31025719956717601</v>
      </c>
      <c r="AU611" s="14">
        <v>0.27600476762107701</v>
      </c>
      <c r="AV611" s="14"/>
      <c r="AW611" s="14">
        <v>0.195452581038004</v>
      </c>
      <c r="AX611" s="14">
        <v>0.19577772493305001</v>
      </c>
      <c r="AY611" s="14">
        <v>0.31420429222645901</v>
      </c>
      <c r="AZ611" s="14">
        <v>0.21865206403034401</v>
      </c>
      <c r="BA611" s="14">
        <v>0.279409338593754</v>
      </c>
      <c r="BB611" s="14">
        <v>0.25152755426929102</v>
      </c>
      <c r="BC611" s="14">
        <v>0.30669108663346201</v>
      </c>
      <c r="BD611" s="14">
        <v>0.209485167114945</v>
      </c>
      <c r="BE611" s="14">
        <v>0.22038998753356401</v>
      </c>
      <c r="BF611" s="14">
        <v>0.226481567388265</v>
      </c>
      <c r="BG611" s="14"/>
      <c r="BH611" s="14">
        <v>0.22276079792528899</v>
      </c>
      <c r="BI611" s="14">
        <v>0.258249612839832</v>
      </c>
    </row>
    <row r="612" spans="2:61" x14ac:dyDescent="0.35">
      <c r="B612" t="s">
        <v>304</v>
      </c>
      <c r="C612" s="14">
        <v>0.213434770130985</v>
      </c>
      <c r="D612" s="14">
        <v>0.21023873092536899</v>
      </c>
      <c r="E612" s="14">
        <v>0.21772925043720501</v>
      </c>
      <c r="F612" s="14"/>
      <c r="G612" s="14">
        <v>0.17696774096194101</v>
      </c>
      <c r="H612" s="14">
        <v>0.23344184412736199</v>
      </c>
      <c r="I612" s="14">
        <v>0.24691652236812101</v>
      </c>
      <c r="J612" s="14">
        <v>0.19245025135482799</v>
      </c>
      <c r="K612" s="14">
        <v>0.16761799626005</v>
      </c>
      <c r="L612" s="14">
        <v>0.23807988352512899</v>
      </c>
      <c r="M612" s="14"/>
      <c r="N612" s="14">
        <v>0.22910266272333499</v>
      </c>
      <c r="O612" s="14">
        <v>0.20460333377846501</v>
      </c>
      <c r="P612" s="14"/>
      <c r="Q612" s="14">
        <v>0.14941285205174601</v>
      </c>
      <c r="R612" s="14">
        <v>0.20304210670325401</v>
      </c>
      <c r="S612" s="14">
        <v>0.35372231720516001</v>
      </c>
      <c r="T612" s="14"/>
      <c r="U612" s="14">
        <v>0.20654112871370001</v>
      </c>
      <c r="V612" s="14">
        <v>0.24305211506327301</v>
      </c>
      <c r="W612" s="14"/>
      <c r="X612" s="14">
        <v>0.22794415876897001</v>
      </c>
      <c r="Y612" s="14">
        <v>0.20066517880292101</v>
      </c>
      <c r="Z612" s="14">
        <v>0.230541969829344</v>
      </c>
      <c r="AA612" s="14"/>
      <c r="AB612" s="14">
        <v>0.16066337815746801</v>
      </c>
      <c r="AC612" s="14">
        <v>0.220358666611225</v>
      </c>
      <c r="AD612" s="14">
        <v>0.299810150367251</v>
      </c>
      <c r="AE612" s="14"/>
      <c r="AF612" s="14">
        <v>0.23340711534998099</v>
      </c>
      <c r="AG612" s="14">
        <v>0.19534567767827801</v>
      </c>
      <c r="AH612" s="14">
        <v>0.25226034052752699</v>
      </c>
      <c r="AI612" s="14"/>
      <c r="AJ612" s="14">
        <v>0.25656956660345098</v>
      </c>
      <c r="AK612" s="14">
        <v>0.18955473630946401</v>
      </c>
      <c r="AL612" s="14"/>
      <c r="AM612" s="14">
        <v>0.23771341499634999</v>
      </c>
      <c r="AN612" s="14">
        <v>0.186625716465047</v>
      </c>
      <c r="AO612" s="14">
        <v>0.28267378656179298</v>
      </c>
      <c r="AP612" s="14">
        <v>0.22499835177966901</v>
      </c>
      <c r="AQ612" s="14">
        <v>5.8707509889858199E-2</v>
      </c>
      <c r="AR612" s="14">
        <v>0.20738665049872601</v>
      </c>
      <c r="AS612" s="14">
        <v>0.17392073020370899</v>
      </c>
      <c r="AT612" s="14">
        <v>0.217937290312579</v>
      </c>
      <c r="AU612" s="14">
        <v>0.255279469514541</v>
      </c>
      <c r="AV612" s="14"/>
      <c r="AW612" s="14">
        <v>0.20830983122922</v>
      </c>
      <c r="AX612" s="14">
        <v>0.21209159144994799</v>
      </c>
      <c r="AY612" s="14">
        <v>0.18149234319663801</v>
      </c>
      <c r="AZ612" s="14">
        <v>0.26693930716359299</v>
      </c>
      <c r="BA612" s="14">
        <v>9.0475776879671094E-2</v>
      </c>
      <c r="BB612" s="14">
        <v>0.206502364864948</v>
      </c>
      <c r="BC612" s="14">
        <v>0.131388942741306</v>
      </c>
      <c r="BD612" s="14">
        <v>0.148644846275025</v>
      </c>
      <c r="BE612" s="14">
        <v>0.44547404017449999</v>
      </c>
      <c r="BF612" s="14">
        <v>0.352536158170215</v>
      </c>
      <c r="BG612" s="14"/>
      <c r="BH612" s="14">
        <v>0.22060202955762101</v>
      </c>
      <c r="BI612" s="14">
        <v>0.20617956789049699</v>
      </c>
    </row>
    <row r="613" spans="2:61" x14ac:dyDescent="0.35">
      <c r="B613" t="s">
        <v>305</v>
      </c>
      <c r="C613" s="14">
        <v>0.15001896731720399</v>
      </c>
      <c r="D613" s="14">
        <v>0.19199406514204301</v>
      </c>
      <c r="E613" s="14">
        <v>0.110875719387265</v>
      </c>
      <c r="F613" s="14"/>
      <c r="G613" s="14">
        <v>0.14731140507794599</v>
      </c>
      <c r="H613" s="14">
        <v>0.169494683176448</v>
      </c>
      <c r="I613" s="14">
        <v>0.15274392769577799</v>
      </c>
      <c r="J613" s="14">
        <v>0.13334575422425801</v>
      </c>
      <c r="K613" s="14">
        <v>0.158224598120318</v>
      </c>
      <c r="L613" s="14">
        <v>0.14244356545522099</v>
      </c>
      <c r="M613" s="14"/>
      <c r="N613" s="14">
        <v>0.19293643076658801</v>
      </c>
      <c r="O613" s="14">
        <v>0.125827912608933</v>
      </c>
      <c r="P613" s="14"/>
      <c r="Q613" s="14">
        <v>0.16375404570629901</v>
      </c>
      <c r="R613" s="14">
        <v>0.135806703648719</v>
      </c>
      <c r="S613" s="14">
        <v>0.19761919221184801</v>
      </c>
      <c r="T613" s="14"/>
      <c r="U613" s="14">
        <v>0.153124281409207</v>
      </c>
      <c r="V613" s="14">
        <v>0.136677519304642</v>
      </c>
      <c r="W613" s="14"/>
      <c r="X613" s="14">
        <v>0.12767384098863699</v>
      </c>
      <c r="Y613" s="14">
        <v>0.19010452296953301</v>
      </c>
      <c r="Z613" s="14">
        <v>0.101044041998303</v>
      </c>
      <c r="AA613" s="14"/>
      <c r="AB613" s="14">
        <v>0.135492142515827</v>
      </c>
      <c r="AC613" s="14">
        <v>0.16603559553901601</v>
      </c>
      <c r="AD613" s="14">
        <v>0.110381238468352</v>
      </c>
      <c r="AE613" s="14"/>
      <c r="AF613" s="14">
        <v>0.19881378063569299</v>
      </c>
      <c r="AG613" s="14">
        <v>0.16269907997615399</v>
      </c>
      <c r="AH613" s="14">
        <v>0.116326685229255</v>
      </c>
      <c r="AI613" s="14"/>
      <c r="AJ613" s="14">
        <v>0.16482087012445801</v>
      </c>
      <c r="AK613" s="14">
        <v>0.13973098567211301</v>
      </c>
      <c r="AL613" s="14"/>
      <c r="AM613" s="14">
        <v>0.24746974449967499</v>
      </c>
      <c r="AN613" s="14">
        <v>0.16679984324538499</v>
      </c>
      <c r="AO613" s="14">
        <v>0.117474124047212</v>
      </c>
      <c r="AP613" s="14">
        <v>0.11418915548570099</v>
      </c>
      <c r="AQ613" s="14">
        <v>7.1304500065202697E-2</v>
      </c>
      <c r="AR613" s="14">
        <v>0.12860418397530701</v>
      </c>
      <c r="AS613" s="14">
        <v>0.179466524725789</v>
      </c>
      <c r="AT613" s="14">
        <v>3.3874208540517398E-2</v>
      </c>
      <c r="AU613" s="14">
        <v>0.14632819642266001</v>
      </c>
      <c r="AV613" s="14"/>
      <c r="AW613" s="14">
        <v>0.27745243871320902</v>
      </c>
      <c r="AX613" s="14">
        <v>0.16122297751395701</v>
      </c>
      <c r="AY613" s="14">
        <v>8.8660632976805806E-2</v>
      </c>
      <c r="AZ613" s="14">
        <v>0.14125620038148601</v>
      </c>
      <c r="BA613" s="14">
        <v>6.2126093753700103E-2</v>
      </c>
      <c r="BB613" s="14">
        <v>0.12641144493331</v>
      </c>
      <c r="BC613" s="14">
        <v>0.17708467120716401</v>
      </c>
      <c r="BD613" s="14">
        <v>4.4648111591848401E-2</v>
      </c>
      <c r="BE613" s="14">
        <v>8.9613840427452504E-2</v>
      </c>
      <c r="BF613" s="14">
        <v>9.1341498127293905E-2</v>
      </c>
      <c r="BG613" s="14"/>
      <c r="BH613" s="14">
        <v>0.145933671879588</v>
      </c>
      <c r="BI613" s="14">
        <v>0.156411671606418</v>
      </c>
    </row>
    <row r="614" spans="2:61" x14ac:dyDescent="0.35">
      <c r="B614" t="s">
        <v>306</v>
      </c>
      <c r="C614" s="14">
        <v>0.13940178585841301</v>
      </c>
      <c r="D614" s="14">
        <v>0.165781149091453</v>
      </c>
      <c r="E614" s="14">
        <v>0.115065798091217</v>
      </c>
      <c r="F614" s="14"/>
      <c r="G614" s="14">
        <v>0.151409381689597</v>
      </c>
      <c r="H614" s="14">
        <v>0.19048360079746701</v>
      </c>
      <c r="I614" s="14">
        <v>0.14043729963820301</v>
      </c>
      <c r="J614" s="14">
        <v>0.122803707489872</v>
      </c>
      <c r="K614" s="14">
        <v>0.134980094436739</v>
      </c>
      <c r="L614" s="14">
        <v>0.109286001418174</v>
      </c>
      <c r="M614" s="14"/>
      <c r="N614" s="14">
        <v>0.17556697681071501</v>
      </c>
      <c r="O614" s="14">
        <v>0.11901674810113801</v>
      </c>
      <c r="P614" s="14"/>
      <c r="Q614" s="14">
        <v>0.12714139356517301</v>
      </c>
      <c r="R614" s="14">
        <v>0.131865259518235</v>
      </c>
      <c r="S614" s="14">
        <v>0.16061885349399599</v>
      </c>
      <c r="T614" s="14"/>
      <c r="U614" s="14">
        <v>0.14066990504420601</v>
      </c>
      <c r="V614" s="14">
        <v>0.13395352983994599</v>
      </c>
      <c r="W614" s="14"/>
      <c r="X614" s="14">
        <v>0.12869315336237899</v>
      </c>
      <c r="Y614" s="14">
        <v>0.16465992861639001</v>
      </c>
      <c r="Z614" s="14">
        <v>0.114872958323869</v>
      </c>
      <c r="AA614" s="14"/>
      <c r="AB614" s="14">
        <v>0.12335693730170701</v>
      </c>
      <c r="AC614" s="14">
        <v>0.135446701971383</v>
      </c>
      <c r="AD614" s="14">
        <v>0.17442266906904899</v>
      </c>
      <c r="AE614" s="14"/>
      <c r="AF614" s="14">
        <v>0.18058761354977701</v>
      </c>
      <c r="AG614" s="14">
        <v>0.13121733347942299</v>
      </c>
      <c r="AH614" s="14">
        <v>0.15506762463893201</v>
      </c>
      <c r="AI614" s="14"/>
      <c r="AJ614" s="14">
        <v>0.16569733505963699</v>
      </c>
      <c r="AK614" s="14">
        <v>0.12101904478072301</v>
      </c>
      <c r="AL614" s="14"/>
      <c r="AM614" s="14">
        <v>0.139459777583852</v>
      </c>
      <c r="AN614" s="14">
        <v>0.14490060534801899</v>
      </c>
      <c r="AO614" s="14">
        <v>0.111749195103716</v>
      </c>
      <c r="AP614" s="14">
        <v>0.14942766417622699</v>
      </c>
      <c r="AQ614" s="14">
        <v>0.10130201625205899</v>
      </c>
      <c r="AR614" s="14">
        <v>0.12600337895649999</v>
      </c>
      <c r="AS614" s="14">
        <v>0.18437685877975299</v>
      </c>
      <c r="AT614" s="14">
        <v>6.4914050617941005E-2</v>
      </c>
      <c r="AU614" s="14">
        <v>0.18663968429616601</v>
      </c>
      <c r="AV614" s="14"/>
      <c r="AW614" s="14">
        <v>0.138795637279122</v>
      </c>
      <c r="AX614" s="14">
        <v>0.15758486185064999</v>
      </c>
      <c r="AY614" s="14">
        <v>3.8061828276438003E-2</v>
      </c>
      <c r="AZ614" s="14">
        <v>0.18784318925910601</v>
      </c>
      <c r="BA614" s="14">
        <v>0.15270999612878899</v>
      </c>
      <c r="BB614" s="14">
        <v>0.125121318461416</v>
      </c>
      <c r="BC614" s="14">
        <v>0.154581107021284</v>
      </c>
      <c r="BD614" s="14">
        <v>3.3772666261068403E-2</v>
      </c>
      <c r="BE614" s="14">
        <v>0.39045969218562998</v>
      </c>
      <c r="BF614" s="14">
        <v>8.6771424108863807E-2</v>
      </c>
      <c r="BG614" s="14"/>
      <c r="BH614" s="14">
        <v>0.12990422583262201</v>
      </c>
      <c r="BI614" s="14">
        <v>0.14757877271890499</v>
      </c>
    </row>
    <row r="615" spans="2:61" x14ac:dyDescent="0.35">
      <c r="B615" t="s">
        <v>307</v>
      </c>
      <c r="C615" s="14">
        <v>0.119992338152376</v>
      </c>
      <c r="D615" s="14">
        <v>0.14559137386659601</v>
      </c>
      <c r="E615" s="14">
        <v>9.6286902927293E-2</v>
      </c>
      <c r="F615" s="14"/>
      <c r="G615" s="14">
        <v>0.12772313599306501</v>
      </c>
      <c r="H615" s="14">
        <v>0.12934745812010301</v>
      </c>
      <c r="I615" s="14">
        <v>0.11689251092751</v>
      </c>
      <c r="J615" s="14">
        <v>0.135979605043938</v>
      </c>
      <c r="K615" s="14">
        <v>8.5854849575833794E-2</v>
      </c>
      <c r="L615" s="14">
        <v>0.121910403989048</v>
      </c>
      <c r="M615" s="14"/>
      <c r="N615" s="14">
        <v>0.11579916303777001</v>
      </c>
      <c r="O615" s="14">
        <v>0.122355882510454</v>
      </c>
      <c r="P615" s="14"/>
      <c r="Q615" s="14">
        <v>0.138913790663068</v>
      </c>
      <c r="R615" s="14">
        <v>0.114895803778398</v>
      </c>
      <c r="S615" s="14">
        <v>0.11595651959063</v>
      </c>
      <c r="T615" s="14"/>
      <c r="U615" s="14">
        <v>0.118786286091646</v>
      </c>
      <c r="V615" s="14">
        <v>0.12517393344095501</v>
      </c>
      <c r="W615" s="14"/>
      <c r="X615" s="14">
        <v>0.13533058939550499</v>
      </c>
      <c r="Y615" s="14">
        <v>0.13362608085234001</v>
      </c>
      <c r="Z615" s="14">
        <v>0.102824426846592</v>
      </c>
      <c r="AA615" s="14"/>
      <c r="AB615" s="14">
        <v>0.168425159070869</v>
      </c>
      <c r="AC615" s="14">
        <v>9.5528358625535895E-2</v>
      </c>
      <c r="AD615" s="14">
        <v>0.113560716282307</v>
      </c>
      <c r="AE615" s="14"/>
      <c r="AF615" s="14">
        <v>0.182821904217081</v>
      </c>
      <c r="AG615" s="14">
        <v>0.10640966550593201</v>
      </c>
      <c r="AH615" s="14">
        <v>0.14234133527068199</v>
      </c>
      <c r="AI615" s="14"/>
      <c r="AJ615" s="14">
        <v>0.120789613523064</v>
      </c>
      <c r="AK615" s="14">
        <v>0.11734715490530501</v>
      </c>
      <c r="AL615" s="14"/>
      <c r="AM615" s="14">
        <v>8.4629560074903201E-2</v>
      </c>
      <c r="AN615" s="14">
        <v>0.136133675145307</v>
      </c>
      <c r="AO615" s="14">
        <v>0.17796127023421299</v>
      </c>
      <c r="AP615" s="14">
        <v>0.165383414149259</v>
      </c>
      <c r="AQ615" s="14">
        <v>8.9642577193853795E-2</v>
      </c>
      <c r="AR615" s="14">
        <v>0.14928834409848499</v>
      </c>
      <c r="AS615" s="14">
        <v>0.14187708585207801</v>
      </c>
      <c r="AT615" s="14">
        <v>5.8099767300480498E-2</v>
      </c>
      <c r="AU615" s="14">
        <v>7.9084643772597399E-2</v>
      </c>
      <c r="AV615" s="14"/>
      <c r="AW615" s="14">
        <v>9.80915607381736E-2</v>
      </c>
      <c r="AX615" s="14">
        <v>0.16144700403031101</v>
      </c>
      <c r="AY615" s="14">
        <v>0.22190198459201399</v>
      </c>
      <c r="AZ615" s="14">
        <v>0.16342407107600701</v>
      </c>
      <c r="BA615" s="14">
        <v>0.11304365755580401</v>
      </c>
      <c r="BB615" s="14">
        <v>0.14182127367596001</v>
      </c>
      <c r="BC615" s="14">
        <v>0.10419577250477299</v>
      </c>
      <c r="BD615" s="14">
        <v>8.65987127598703E-2</v>
      </c>
      <c r="BE615" s="14">
        <v>2.7611314676904399E-2</v>
      </c>
      <c r="BF615" s="14">
        <v>8.8803294400230104E-2</v>
      </c>
      <c r="BG615" s="14"/>
      <c r="BH615" s="14">
        <v>0.11469614622456301</v>
      </c>
      <c r="BI615" s="14">
        <v>0.13336778954378101</v>
      </c>
    </row>
    <row r="616" spans="2:61" x14ac:dyDescent="0.35">
      <c r="B616" t="s">
        <v>308</v>
      </c>
      <c r="C616" s="14">
        <v>0.10642332593138699</v>
      </c>
      <c r="D616" s="14">
        <v>0.102145953276033</v>
      </c>
      <c r="E616" s="14">
        <v>0.10880133225083299</v>
      </c>
      <c r="F616" s="14"/>
      <c r="G616" s="14">
        <v>0.250299628621451</v>
      </c>
      <c r="H616" s="14">
        <v>0.11018066146309199</v>
      </c>
      <c r="I616" s="14">
        <v>9.3609540980184203E-2</v>
      </c>
      <c r="J616" s="14">
        <v>7.0960139170284597E-2</v>
      </c>
      <c r="K616" s="14">
        <v>9.0506069645125906E-2</v>
      </c>
      <c r="L616" s="14">
        <v>7.8525929551775897E-2</v>
      </c>
      <c r="M616" s="14"/>
      <c r="N616" s="14">
        <v>0.120531972118852</v>
      </c>
      <c r="O616" s="14">
        <v>9.8470781574166902E-2</v>
      </c>
      <c r="P616" s="14"/>
      <c r="Q616" s="14">
        <v>0.15850537689956901</v>
      </c>
      <c r="R616" s="14">
        <v>8.7444014670721895E-2</v>
      </c>
      <c r="S616" s="14">
        <v>6.4722726044630405E-2</v>
      </c>
      <c r="T616" s="14"/>
      <c r="U616" s="14">
        <v>0.115120241871338</v>
      </c>
      <c r="V616" s="14">
        <v>6.9058522100022598E-2</v>
      </c>
      <c r="W616" s="14"/>
      <c r="X616" s="14">
        <v>0.14147714247830001</v>
      </c>
      <c r="Y616" s="14">
        <v>9.5827308542175194E-2</v>
      </c>
      <c r="Z616" s="14">
        <v>0.10343479772441</v>
      </c>
      <c r="AA616" s="14"/>
      <c r="AB616" s="14">
        <v>0.13248867750201601</v>
      </c>
      <c r="AC616" s="14">
        <v>0.10200209670629</v>
      </c>
      <c r="AD616" s="14">
        <v>8.2837223493479606E-2</v>
      </c>
      <c r="AE616" s="14"/>
      <c r="AF616" s="14">
        <v>0.16449293316692601</v>
      </c>
      <c r="AG616" s="14">
        <v>9.3849487492754194E-2</v>
      </c>
      <c r="AH616" s="14">
        <v>0.104299543680231</v>
      </c>
      <c r="AI616" s="14"/>
      <c r="AJ616" s="14">
        <v>0.15030569301705499</v>
      </c>
      <c r="AK616" s="14">
        <v>8.4791074033314998E-2</v>
      </c>
      <c r="AL616" s="14"/>
      <c r="AM616" s="14">
        <v>0.110184421978037</v>
      </c>
      <c r="AN616" s="14">
        <v>9.9957476367092193E-2</v>
      </c>
      <c r="AO616" s="14">
        <v>0.184883669355597</v>
      </c>
      <c r="AP616" s="14">
        <v>6.6250932448981101E-2</v>
      </c>
      <c r="AQ616" s="14">
        <v>0.23692788717901</v>
      </c>
      <c r="AR616" s="14">
        <v>9.4574077288795605E-2</v>
      </c>
      <c r="AS616" s="14">
        <v>0.102062834810892</v>
      </c>
      <c r="AT616" s="14">
        <v>7.8774583701687204E-2</v>
      </c>
      <c r="AU616" s="14">
        <v>0.11972344343458401</v>
      </c>
      <c r="AV616" s="14"/>
      <c r="AW616" s="14">
        <v>0.107685136078743</v>
      </c>
      <c r="AX616" s="14">
        <v>9.5347486784119903E-2</v>
      </c>
      <c r="AY616" s="14">
        <v>0.19503468876470301</v>
      </c>
      <c r="AZ616" s="14">
        <v>9.5569242714350605E-2</v>
      </c>
      <c r="BA616" s="14">
        <v>0.26852182926426699</v>
      </c>
      <c r="BB616" s="14">
        <v>0.103442558930295</v>
      </c>
      <c r="BC616" s="14">
        <v>7.9472782551781807E-2</v>
      </c>
      <c r="BD616" s="14">
        <v>7.0175761984167903E-2</v>
      </c>
      <c r="BE616" s="14">
        <v>0.14736039543228799</v>
      </c>
      <c r="BF616" s="14">
        <v>3.3118663375420902E-2</v>
      </c>
      <c r="BG616" s="14"/>
      <c r="BH616" s="14">
        <v>0.11112242226007001</v>
      </c>
      <c r="BI616" s="14">
        <v>0.112586639811801</v>
      </c>
    </row>
    <row r="617" spans="2:61" x14ac:dyDescent="0.35">
      <c r="B617" t="s">
        <v>77</v>
      </c>
      <c r="C617" s="14">
        <v>4.6151842317979197E-2</v>
      </c>
      <c r="D617" s="14">
        <v>5.5917918394991203E-2</v>
      </c>
      <c r="E617" s="14">
        <v>3.7110366995227899E-2</v>
      </c>
      <c r="F617" s="14"/>
      <c r="G617" s="14">
        <v>4.5193579890783799E-2</v>
      </c>
      <c r="H617" s="14">
        <v>3.12616764520584E-2</v>
      </c>
      <c r="I617" s="14">
        <v>7.4711861403768398E-2</v>
      </c>
      <c r="J617" s="14">
        <v>3.0551093346350599E-2</v>
      </c>
      <c r="K617" s="14">
        <v>4.6488443663208499E-2</v>
      </c>
      <c r="L617" s="14">
        <v>4.44182945161508E-2</v>
      </c>
      <c r="M617" s="14"/>
      <c r="N617" s="14">
        <v>2.3308807889014099E-2</v>
      </c>
      <c r="O617" s="14">
        <v>5.9027652097038703E-2</v>
      </c>
      <c r="P617" s="14"/>
      <c r="Q617" s="14">
        <v>4.0017501211992698E-2</v>
      </c>
      <c r="R617" s="14">
        <v>4.6572190990061303E-2</v>
      </c>
      <c r="S617" s="14">
        <v>2.7215509239249099E-2</v>
      </c>
      <c r="T617" s="14"/>
      <c r="U617" s="14">
        <v>3.7286760695460199E-2</v>
      </c>
      <c r="V617" s="14">
        <v>8.4239141087054797E-2</v>
      </c>
      <c r="W617" s="14"/>
      <c r="X617" s="14">
        <v>0</v>
      </c>
      <c r="Y617" s="14">
        <v>2.523211308379E-2</v>
      </c>
      <c r="Z617" s="14">
        <v>6.4951491598623401E-2</v>
      </c>
      <c r="AA617" s="14"/>
      <c r="AB617" s="14">
        <v>1.0139895657778101E-2</v>
      </c>
      <c r="AC617" s="14">
        <v>1.9260502937366E-2</v>
      </c>
      <c r="AD617" s="14">
        <v>0.11551485352164099</v>
      </c>
      <c r="AE617" s="14"/>
      <c r="AF617" s="14">
        <v>6.9910594270016502E-3</v>
      </c>
      <c r="AG617" s="14">
        <v>2.45890721902387E-2</v>
      </c>
      <c r="AH617" s="14">
        <v>5.9821741114273498E-2</v>
      </c>
      <c r="AI617" s="14"/>
      <c r="AJ617" s="14">
        <v>1.9606840340605301E-2</v>
      </c>
      <c r="AK617" s="14">
        <v>5.6535795896406303E-2</v>
      </c>
      <c r="AL617" s="14"/>
      <c r="AM617" s="14">
        <v>4.0184355998338001E-2</v>
      </c>
      <c r="AN617" s="14">
        <v>1.9657961381599798E-2</v>
      </c>
      <c r="AO617" s="14">
        <v>1.8949750391836301E-2</v>
      </c>
      <c r="AP617" s="14">
        <v>4.6269969835902702E-2</v>
      </c>
      <c r="AQ617" s="14">
        <v>0</v>
      </c>
      <c r="AR617" s="14">
        <v>5.1046359536584297E-2</v>
      </c>
      <c r="AS617" s="14">
        <v>0</v>
      </c>
      <c r="AT617" s="14">
        <v>3.5909829279202297E-2</v>
      </c>
      <c r="AU617" s="14">
        <v>8.7170748899307801E-2</v>
      </c>
      <c r="AV617" s="14"/>
      <c r="AW617" s="14">
        <v>3.3508906171061399E-2</v>
      </c>
      <c r="AX617" s="14">
        <v>1.17858750638431E-2</v>
      </c>
      <c r="AY617" s="14">
        <v>1.8522518968863599E-2</v>
      </c>
      <c r="AZ617" s="14">
        <v>4.3716651078900798E-2</v>
      </c>
      <c r="BA617" s="14">
        <v>2.34881255552272E-2</v>
      </c>
      <c r="BB617" s="14">
        <v>4.0256833384728602E-2</v>
      </c>
      <c r="BC617" s="14">
        <v>0</v>
      </c>
      <c r="BD617" s="14">
        <v>0</v>
      </c>
      <c r="BE617" s="14">
        <v>9.2093631189247099E-2</v>
      </c>
      <c r="BF617" s="14">
        <v>0.104848310826249</v>
      </c>
      <c r="BG617" s="14"/>
      <c r="BH617" s="14">
        <v>4.9824072308129498E-2</v>
      </c>
      <c r="BI617" s="14">
        <v>1.5936341125825999E-2</v>
      </c>
    </row>
    <row r="618" spans="2:61" x14ac:dyDescent="0.35">
      <c r="B618" t="s">
        <v>235</v>
      </c>
      <c r="C618" s="14">
        <v>5.3363573994060203E-3</v>
      </c>
      <c r="D618" s="14">
        <v>5.0266154899747603E-3</v>
      </c>
      <c r="E618" s="14">
        <v>5.6628575149700704E-3</v>
      </c>
      <c r="F618" s="14"/>
      <c r="G618" s="14">
        <v>0</v>
      </c>
      <c r="H618" s="14">
        <v>0</v>
      </c>
      <c r="I618" s="14">
        <v>6.1998202875018097E-3</v>
      </c>
      <c r="J618" s="14">
        <v>1.5514341580346799E-2</v>
      </c>
      <c r="K618" s="14">
        <v>0</v>
      </c>
      <c r="L618" s="14">
        <v>6.4677639000111503E-3</v>
      </c>
      <c r="M618" s="14"/>
      <c r="N618" s="14">
        <v>5.2545046668478097E-3</v>
      </c>
      <c r="O618" s="14">
        <v>5.3824948868573096E-3</v>
      </c>
      <c r="P618" s="14"/>
      <c r="Q618" s="14">
        <v>8.7104174140686507E-3</v>
      </c>
      <c r="R618" s="14">
        <v>2.4796123635934999E-3</v>
      </c>
      <c r="S618" s="14">
        <v>9.5106702030437907E-3</v>
      </c>
      <c r="T618" s="14"/>
      <c r="U618" s="14">
        <v>5.07530619452763E-3</v>
      </c>
      <c r="V618" s="14">
        <v>6.4579190113120098E-3</v>
      </c>
      <c r="W618" s="14"/>
      <c r="X618" s="14">
        <v>0</v>
      </c>
      <c r="Y618" s="14">
        <v>0</v>
      </c>
      <c r="Z618" s="14">
        <v>1.4954468382413299E-2</v>
      </c>
      <c r="AA618" s="14"/>
      <c r="AB618" s="14">
        <v>0</v>
      </c>
      <c r="AC618" s="14">
        <v>5.3371408866596803E-3</v>
      </c>
      <c r="AD618" s="14">
        <v>1.5884748867533698E-2</v>
      </c>
      <c r="AE618" s="14"/>
      <c r="AF618" s="14">
        <v>0</v>
      </c>
      <c r="AG618" s="14">
        <v>2.3987407604981899E-3</v>
      </c>
      <c r="AH618" s="14">
        <v>1.32785664007051E-2</v>
      </c>
      <c r="AI618" s="14"/>
      <c r="AJ618" s="14">
        <v>0</v>
      </c>
      <c r="AK618" s="14">
        <v>6.2870691045293896E-3</v>
      </c>
      <c r="AL618" s="14"/>
      <c r="AM618" s="14">
        <v>0</v>
      </c>
      <c r="AN618" s="14">
        <v>0</v>
      </c>
      <c r="AO618" s="14">
        <v>0</v>
      </c>
      <c r="AP618" s="14">
        <v>5.8861171683378101E-2</v>
      </c>
      <c r="AQ618" s="14">
        <v>0</v>
      </c>
      <c r="AR618" s="14">
        <v>0</v>
      </c>
      <c r="AS618" s="14">
        <v>0</v>
      </c>
      <c r="AT618" s="14">
        <v>1.51876593155807E-2</v>
      </c>
      <c r="AU618" s="14">
        <v>0</v>
      </c>
      <c r="AV618" s="14"/>
      <c r="AW618" s="14">
        <v>0</v>
      </c>
      <c r="AX618" s="14">
        <v>0</v>
      </c>
      <c r="AY618" s="14">
        <v>0</v>
      </c>
      <c r="AZ618" s="14">
        <v>4.2365351227643303E-2</v>
      </c>
      <c r="BA618" s="14">
        <v>0</v>
      </c>
      <c r="BB618" s="14">
        <v>0</v>
      </c>
      <c r="BC618" s="14">
        <v>0</v>
      </c>
      <c r="BD618" s="14">
        <v>6.0502116998031999E-2</v>
      </c>
      <c r="BE618" s="14">
        <v>0</v>
      </c>
      <c r="BF618" s="14">
        <v>0</v>
      </c>
      <c r="BG618" s="14"/>
      <c r="BH618" s="14">
        <v>7.2158589847004196E-3</v>
      </c>
      <c r="BI618" s="14">
        <v>3.73073716214967E-3</v>
      </c>
    </row>
    <row r="619" spans="2:61" x14ac:dyDescent="0.35">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row>
    <row r="620" spans="2:61" x14ac:dyDescent="0.35">
      <c r="B620" s="6" t="s">
        <v>314</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row>
    <row r="621" spans="2:61" x14ac:dyDescent="0.35">
      <c r="B621" s="21" t="s">
        <v>81</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row>
    <row r="622" spans="2:61" x14ac:dyDescent="0.35">
      <c r="B622" t="s">
        <v>158</v>
      </c>
      <c r="C622" s="14">
        <v>0.30566637127995999</v>
      </c>
      <c r="D622" s="14">
        <v>0.27731266850313202</v>
      </c>
      <c r="E622" s="14">
        <v>0.334485705313052</v>
      </c>
      <c r="F622" s="14"/>
      <c r="G622" s="14">
        <v>0.27855139502883203</v>
      </c>
      <c r="H622" s="14">
        <v>0.27243017209877102</v>
      </c>
      <c r="I622" s="14">
        <v>0.32329902456931398</v>
      </c>
      <c r="J622" s="14">
        <v>0.32327188293098602</v>
      </c>
      <c r="K622" s="14">
        <v>0.33654696042385901</v>
      </c>
      <c r="L622" s="14">
        <v>0.29144437882447199</v>
      </c>
      <c r="M622" s="14"/>
      <c r="N622" s="14">
        <v>0.252032967636035</v>
      </c>
      <c r="O622" s="14">
        <v>0.33589762209167601</v>
      </c>
      <c r="P622" s="14"/>
      <c r="Q622" s="14">
        <v>0.196862408524063</v>
      </c>
      <c r="R622" s="14">
        <v>0.28755465428285898</v>
      </c>
      <c r="S622" s="14">
        <v>0.53243972511752302</v>
      </c>
      <c r="T622" s="14"/>
      <c r="U622" s="14">
        <v>0.30012899110348701</v>
      </c>
      <c r="V622" s="14">
        <v>0.32945677301112503</v>
      </c>
      <c r="W622" s="14"/>
      <c r="X622" s="14">
        <v>0.23923943091029401</v>
      </c>
      <c r="Y622" s="14">
        <v>0.20888557121927401</v>
      </c>
      <c r="Z622" s="14">
        <v>0.46357384122320699</v>
      </c>
      <c r="AA622" s="14"/>
      <c r="AB622" s="14">
        <v>0.204836988575478</v>
      </c>
      <c r="AC622" s="14">
        <v>0.31206776048710899</v>
      </c>
      <c r="AD622" s="14">
        <v>0.47325678257495202</v>
      </c>
      <c r="AE622" s="14"/>
      <c r="AF622" s="14">
        <v>0.21909330371930999</v>
      </c>
      <c r="AG622" s="14">
        <v>0.25849143578048001</v>
      </c>
      <c r="AH622" s="14">
        <v>0.44713597087571999</v>
      </c>
      <c r="AI622" s="14"/>
      <c r="AJ622" s="14">
        <v>0.28131244668601102</v>
      </c>
      <c r="AK622" s="14">
        <v>0.32229604327620998</v>
      </c>
      <c r="AL622" s="14"/>
      <c r="AM622" s="14">
        <v>0.212185554944024</v>
      </c>
      <c r="AN622" s="14">
        <v>0.28492407857575502</v>
      </c>
      <c r="AO622" s="14">
        <v>0.102709637527736</v>
      </c>
      <c r="AP622" s="14">
        <v>0.35350443514789498</v>
      </c>
      <c r="AQ622" s="14">
        <v>0.15215068813807101</v>
      </c>
      <c r="AR622" s="14">
        <v>0.36256146980757498</v>
      </c>
      <c r="AS622" s="14">
        <v>0.129303367331845</v>
      </c>
      <c r="AT622" s="14">
        <v>0.42501747984986998</v>
      </c>
      <c r="AU622" s="14">
        <v>0.385657262428032</v>
      </c>
      <c r="AV622" s="14"/>
      <c r="AW622" s="14">
        <v>0.1943191430689</v>
      </c>
      <c r="AX622" s="14">
        <v>0.29049980865932201</v>
      </c>
      <c r="AY622" s="14">
        <v>9.7758046397828605E-2</v>
      </c>
      <c r="AZ622" s="14">
        <v>0.42067286007562699</v>
      </c>
      <c r="BA622" s="14">
        <v>0.14107906841253801</v>
      </c>
      <c r="BB622" s="14">
        <v>0.349705472196571</v>
      </c>
      <c r="BC622" s="14">
        <v>0.10569818081188199</v>
      </c>
      <c r="BD622" s="14">
        <v>0.47388125484864102</v>
      </c>
      <c r="BE622" s="14">
        <v>0.155722448201456</v>
      </c>
      <c r="BF622" s="14">
        <v>0.55318668158344297</v>
      </c>
      <c r="BG622" s="14"/>
      <c r="BH622" s="14">
        <v>0.313280302198787</v>
      </c>
      <c r="BI622" s="14">
        <v>0.29146350460874199</v>
      </c>
    </row>
    <row r="623" spans="2:61" x14ac:dyDescent="0.35">
      <c r="B623" t="s">
        <v>159</v>
      </c>
      <c r="C623" s="14">
        <v>0.248572894122187</v>
      </c>
      <c r="D623" s="14">
        <v>0.26094954856479002</v>
      </c>
      <c r="E623" s="14">
        <v>0.23470347119118201</v>
      </c>
      <c r="F623" s="14"/>
      <c r="G623" s="14">
        <v>0.26408640394314697</v>
      </c>
      <c r="H623" s="14">
        <v>0.246879705590414</v>
      </c>
      <c r="I623" s="14">
        <v>0.26840183545554402</v>
      </c>
      <c r="J623" s="14">
        <v>0.29855679801567397</v>
      </c>
      <c r="K623" s="14">
        <v>0.19997236391060599</v>
      </c>
      <c r="L623" s="14">
        <v>0.21230780459814999</v>
      </c>
      <c r="M623" s="14"/>
      <c r="N623" s="14">
        <v>0.26972344758308497</v>
      </c>
      <c r="O623" s="14">
        <v>0.23665107594469401</v>
      </c>
      <c r="P623" s="14"/>
      <c r="Q623" s="14">
        <v>0.218265073894059</v>
      </c>
      <c r="R623" s="14">
        <v>0.27595404279146901</v>
      </c>
      <c r="S623" s="14">
        <v>0.209673140014391</v>
      </c>
      <c r="T623" s="14"/>
      <c r="U623" s="14">
        <v>0.221723222606413</v>
      </c>
      <c r="V623" s="14">
        <v>0.36392789077277399</v>
      </c>
      <c r="W623" s="14"/>
      <c r="X623" s="14">
        <v>0.225018247406781</v>
      </c>
      <c r="Y623" s="14">
        <v>0.27961138083864401</v>
      </c>
      <c r="Z623" s="14">
        <v>0.224738970916946</v>
      </c>
      <c r="AA623" s="14"/>
      <c r="AB623" s="14">
        <v>0.22534414914317699</v>
      </c>
      <c r="AC623" s="14">
        <v>0.27427409961777799</v>
      </c>
      <c r="AD623" s="14">
        <v>0.21673602029778699</v>
      </c>
      <c r="AE623" s="14"/>
      <c r="AF623" s="14">
        <v>0.23314301522151801</v>
      </c>
      <c r="AG623" s="14">
        <v>0.252191326149109</v>
      </c>
      <c r="AH623" s="14">
        <v>0.243372834043834</v>
      </c>
      <c r="AI623" s="14"/>
      <c r="AJ623" s="14">
        <v>0.25320740043447298</v>
      </c>
      <c r="AK623" s="14">
        <v>0.24219529932341399</v>
      </c>
      <c r="AL623" s="14"/>
      <c r="AM623" s="14">
        <v>0.24342003547172</v>
      </c>
      <c r="AN623" s="14">
        <v>0.25184179260992301</v>
      </c>
      <c r="AO623" s="14">
        <v>0.26239571447380799</v>
      </c>
      <c r="AP623" s="14">
        <v>0.28629272948801199</v>
      </c>
      <c r="AQ623" s="14">
        <v>0.26931460575892602</v>
      </c>
      <c r="AR623" s="14">
        <v>0.23772761419017299</v>
      </c>
      <c r="AS623" s="14">
        <v>0.24232468632669599</v>
      </c>
      <c r="AT623" s="14">
        <v>0.193286667430599</v>
      </c>
      <c r="AU623" s="14">
        <v>0.24546355021524299</v>
      </c>
      <c r="AV623" s="14"/>
      <c r="AW623" s="14">
        <v>0.27474533309606802</v>
      </c>
      <c r="AX623" s="14">
        <v>0.231164675326334</v>
      </c>
      <c r="AY623" s="14">
        <v>0.25656130086701001</v>
      </c>
      <c r="AZ623" s="14">
        <v>0.27431666386071801</v>
      </c>
      <c r="BA623" s="14">
        <v>0.232284531907922</v>
      </c>
      <c r="BB623" s="14">
        <v>0.23651830928231601</v>
      </c>
      <c r="BC623" s="14">
        <v>0.25835439343185401</v>
      </c>
      <c r="BD623" s="14">
        <v>0.23933871458778999</v>
      </c>
      <c r="BE623" s="14">
        <v>0.36967525788427602</v>
      </c>
      <c r="BF623" s="14">
        <v>0.19981936801988801</v>
      </c>
      <c r="BG623" s="14"/>
      <c r="BH623" s="14">
        <v>0.27090884121198699</v>
      </c>
      <c r="BI623" s="14">
        <v>0.23427925789412599</v>
      </c>
    </row>
    <row r="624" spans="2:61" x14ac:dyDescent="0.35">
      <c r="B624" t="s">
        <v>160</v>
      </c>
      <c r="C624" s="14">
        <v>0.13442909005519599</v>
      </c>
      <c r="D624" s="14">
        <v>0.15205901867986199</v>
      </c>
      <c r="E624" s="14">
        <v>0.118405939949039</v>
      </c>
      <c r="F624" s="14"/>
      <c r="G624" s="14">
        <v>0.12692364391195801</v>
      </c>
      <c r="H624" s="14">
        <v>0.15261078250062701</v>
      </c>
      <c r="I624" s="14">
        <v>0.12706343133760101</v>
      </c>
      <c r="J624" s="14">
        <v>0.121567267292436</v>
      </c>
      <c r="K624" s="14">
        <v>0.120349584063871</v>
      </c>
      <c r="L624" s="14">
        <v>0.15344560796495901</v>
      </c>
      <c r="M624" s="14"/>
      <c r="N624" s="14">
        <v>0.15865611692241199</v>
      </c>
      <c r="O624" s="14">
        <v>0.12077317273718401</v>
      </c>
      <c r="P624" s="14"/>
      <c r="Q624" s="14">
        <v>0.129017753430196</v>
      </c>
      <c r="R624" s="14">
        <v>0.15106087840021601</v>
      </c>
      <c r="S624" s="14">
        <v>8.0874852328231897E-2</v>
      </c>
      <c r="T624" s="14"/>
      <c r="U624" s="14">
        <v>0.12529141810094099</v>
      </c>
      <c r="V624" s="14">
        <v>0.17368752631047399</v>
      </c>
      <c r="W624" s="14"/>
      <c r="X624" s="14">
        <v>9.7016125112591403E-2</v>
      </c>
      <c r="Y624" s="14">
        <v>0.16488342943919199</v>
      </c>
      <c r="Z624" s="14">
        <v>8.3498580751124901E-2</v>
      </c>
      <c r="AA624" s="14"/>
      <c r="AB624" s="14">
        <v>0.12904161366601</v>
      </c>
      <c r="AC624" s="14">
        <v>0.12973935064869699</v>
      </c>
      <c r="AD624" s="14">
        <v>0.115480291959963</v>
      </c>
      <c r="AE624" s="14"/>
      <c r="AF624" s="14">
        <v>0.14017271898275299</v>
      </c>
      <c r="AG624" s="14">
        <v>0.14996321708857999</v>
      </c>
      <c r="AH624" s="14">
        <v>8.4474558339818206E-2</v>
      </c>
      <c r="AI624" s="14"/>
      <c r="AJ624" s="14">
        <v>0.15123367550324199</v>
      </c>
      <c r="AK624" s="14">
        <v>0.119734251961335</v>
      </c>
      <c r="AL624" s="14"/>
      <c r="AM624" s="14">
        <v>0.14616173709547201</v>
      </c>
      <c r="AN624" s="14">
        <v>0.14608606255489301</v>
      </c>
      <c r="AO624" s="14">
        <v>0.209739941872327</v>
      </c>
      <c r="AP624" s="14">
        <v>8.2877282722951695E-2</v>
      </c>
      <c r="AQ624" s="14">
        <v>0.13455423681239201</v>
      </c>
      <c r="AR624" s="14">
        <v>0.102526875490345</v>
      </c>
      <c r="AS624" s="14">
        <v>0.14899256424404</v>
      </c>
      <c r="AT624" s="14">
        <v>0.205789307753907</v>
      </c>
      <c r="AU624" s="14">
        <v>0.15002581370492299</v>
      </c>
      <c r="AV624" s="14"/>
      <c r="AW624" s="14">
        <v>0.14522543943357899</v>
      </c>
      <c r="AX624" s="14">
        <v>0.157815089613247</v>
      </c>
      <c r="AY624" s="14">
        <v>0.24948257343864999</v>
      </c>
      <c r="AZ624" s="14">
        <v>8.6425077099868894E-2</v>
      </c>
      <c r="BA624" s="14">
        <v>0.126052933470022</v>
      </c>
      <c r="BB624" s="14">
        <v>9.0844209973094003E-2</v>
      </c>
      <c r="BC624" s="14">
        <v>0.10663027672098301</v>
      </c>
      <c r="BD624" s="14">
        <v>6.7545332522136806E-2</v>
      </c>
      <c r="BE624" s="14">
        <v>0.26343398375501698</v>
      </c>
      <c r="BF624" s="14">
        <v>0.139379036542924</v>
      </c>
      <c r="BG624" s="14"/>
      <c r="BH624" s="14">
        <v>0.125517187657397</v>
      </c>
      <c r="BI624" s="14">
        <v>0.13034815050585399</v>
      </c>
    </row>
    <row r="625" spans="2:61" x14ac:dyDescent="0.35">
      <c r="B625" t="s">
        <v>161</v>
      </c>
      <c r="C625" s="14">
        <v>0.20349169012488599</v>
      </c>
      <c r="D625" s="14">
        <v>0.202449406005137</v>
      </c>
      <c r="E625" s="14">
        <v>0.20567462714662099</v>
      </c>
      <c r="F625" s="14"/>
      <c r="G625" s="14">
        <v>0.23566135066541299</v>
      </c>
      <c r="H625" s="14">
        <v>0.21060409232587901</v>
      </c>
      <c r="I625" s="14">
        <v>0.18823006923803101</v>
      </c>
      <c r="J625" s="14">
        <v>0.15553058682059501</v>
      </c>
      <c r="K625" s="14">
        <v>0.220689707510206</v>
      </c>
      <c r="L625" s="14">
        <v>0.225343249197551</v>
      </c>
      <c r="M625" s="14"/>
      <c r="N625" s="14">
        <v>0.208908419674532</v>
      </c>
      <c r="O625" s="14">
        <v>0.200438471450163</v>
      </c>
      <c r="P625" s="14"/>
      <c r="Q625" s="14">
        <v>0.27163690081106401</v>
      </c>
      <c r="R625" s="14">
        <v>0.197096364576483</v>
      </c>
      <c r="S625" s="14">
        <v>0.12276517870746501</v>
      </c>
      <c r="T625" s="14"/>
      <c r="U625" s="14">
        <v>0.22455786072651701</v>
      </c>
      <c r="V625" s="14">
        <v>0.112984510632423</v>
      </c>
      <c r="W625" s="14"/>
      <c r="X625" s="14">
        <v>0.27345616986791299</v>
      </c>
      <c r="Y625" s="14">
        <v>0.24030150558145399</v>
      </c>
      <c r="Z625" s="14">
        <v>0.13709777215928901</v>
      </c>
      <c r="AA625" s="14"/>
      <c r="AB625" s="14">
        <v>0.28122534424928503</v>
      </c>
      <c r="AC625" s="14">
        <v>0.19465234659295699</v>
      </c>
      <c r="AD625" s="14">
        <v>0.10356046947217901</v>
      </c>
      <c r="AE625" s="14"/>
      <c r="AF625" s="14">
        <v>0.29057029871476803</v>
      </c>
      <c r="AG625" s="14">
        <v>0.21599410090115201</v>
      </c>
      <c r="AH625" s="14">
        <v>0.14391720483248299</v>
      </c>
      <c r="AI625" s="14"/>
      <c r="AJ625" s="14">
        <v>0.20721354114436699</v>
      </c>
      <c r="AK625" s="14">
        <v>0.20236419181611101</v>
      </c>
      <c r="AL625" s="14"/>
      <c r="AM625" s="14">
        <v>0.235017477072581</v>
      </c>
      <c r="AN625" s="14">
        <v>0.25557667662047101</v>
      </c>
      <c r="AO625" s="14">
        <v>0.30094966926361499</v>
      </c>
      <c r="AP625" s="14">
        <v>0.199564450362018</v>
      </c>
      <c r="AQ625" s="14">
        <v>0.271743434578684</v>
      </c>
      <c r="AR625" s="14">
        <v>0.18039886273667199</v>
      </c>
      <c r="AS625" s="14">
        <v>0.311954735429397</v>
      </c>
      <c r="AT625" s="14">
        <v>7.2753237707905705E-2</v>
      </c>
      <c r="AU625" s="14">
        <v>0.13458363279492699</v>
      </c>
      <c r="AV625" s="14"/>
      <c r="AW625" s="14">
        <v>0.24453961508136801</v>
      </c>
      <c r="AX625" s="14">
        <v>0.25189816416272798</v>
      </c>
      <c r="AY625" s="14">
        <v>0.203796002166826</v>
      </c>
      <c r="AZ625" s="14">
        <v>0.153308436365443</v>
      </c>
      <c r="BA625" s="14">
        <v>0.31601896164821103</v>
      </c>
      <c r="BB625" s="14">
        <v>0.20226138056932499</v>
      </c>
      <c r="BC625" s="14">
        <v>0.352100782901623</v>
      </c>
      <c r="BD625" s="14">
        <v>4.39134102525758E-2</v>
      </c>
      <c r="BE625" s="14">
        <v>0.16011213072223801</v>
      </c>
      <c r="BF625" s="14">
        <v>6.2893599119779001E-2</v>
      </c>
      <c r="BG625" s="14"/>
      <c r="BH625" s="14">
        <v>0.18195998277292799</v>
      </c>
      <c r="BI625" s="14">
        <v>0.23696375470664899</v>
      </c>
    </row>
    <row r="626" spans="2:61" x14ac:dyDescent="0.35">
      <c r="B626" t="s">
        <v>104</v>
      </c>
      <c r="C626" s="14">
        <v>0.107839954417771</v>
      </c>
      <c r="D626" s="14">
        <v>0.10722935824707901</v>
      </c>
      <c r="E626" s="14">
        <v>0.106730256400106</v>
      </c>
      <c r="F626" s="14"/>
      <c r="G626" s="14">
        <v>9.4777206450650006E-2</v>
      </c>
      <c r="H626" s="14">
        <v>0.117475247484309</v>
      </c>
      <c r="I626" s="14">
        <v>9.3005639399509399E-2</v>
      </c>
      <c r="J626" s="14">
        <v>0.101073464940308</v>
      </c>
      <c r="K626" s="14">
        <v>0.12244138409145899</v>
      </c>
      <c r="L626" s="14">
        <v>0.117458959414867</v>
      </c>
      <c r="M626" s="14"/>
      <c r="N626" s="14">
        <v>0.11067904818393599</v>
      </c>
      <c r="O626" s="14">
        <v>0.106239657776283</v>
      </c>
      <c r="P626" s="14"/>
      <c r="Q626" s="14">
        <v>0.18421786334061799</v>
      </c>
      <c r="R626" s="14">
        <v>8.8334059948973198E-2</v>
      </c>
      <c r="S626" s="14">
        <v>5.4247103832389003E-2</v>
      </c>
      <c r="T626" s="14"/>
      <c r="U626" s="14">
        <v>0.12829850746264199</v>
      </c>
      <c r="V626" s="14">
        <v>1.9943299273203399E-2</v>
      </c>
      <c r="W626" s="14"/>
      <c r="X626" s="14">
        <v>0.16527002670242</v>
      </c>
      <c r="Y626" s="14">
        <v>0.106318112921436</v>
      </c>
      <c r="Z626" s="14">
        <v>9.1090834949433097E-2</v>
      </c>
      <c r="AA626" s="14"/>
      <c r="AB626" s="14">
        <v>0.15955190436604999</v>
      </c>
      <c r="AC626" s="14">
        <v>8.9266442653459496E-2</v>
      </c>
      <c r="AD626" s="14">
        <v>9.0966435695119099E-2</v>
      </c>
      <c r="AE626" s="14"/>
      <c r="AF626" s="14">
        <v>0.117020663361651</v>
      </c>
      <c r="AG626" s="14">
        <v>0.123359920080679</v>
      </c>
      <c r="AH626" s="14">
        <v>8.1099431908145503E-2</v>
      </c>
      <c r="AI626" s="14"/>
      <c r="AJ626" s="14">
        <v>0.107032936231907</v>
      </c>
      <c r="AK626" s="14">
        <v>0.113410213622929</v>
      </c>
      <c r="AL626" s="14"/>
      <c r="AM626" s="14">
        <v>0.163215195416202</v>
      </c>
      <c r="AN626" s="14">
        <v>6.1571389638956697E-2</v>
      </c>
      <c r="AO626" s="14">
        <v>0.12420503686251499</v>
      </c>
      <c r="AP626" s="14">
        <v>7.7761102279123404E-2</v>
      </c>
      <c r="AQ626" s="14">
        <v>0.172237034711928</v>
      </c>
      <c r="AR626" s="14">
        <v>0.11678517777523401</v>
      </c>
      <c r="AS626" s="14">
        <v>0.16742464666802101</v>
      </c>
      <c r="AT626" s="14">
        <v>0.103153307257719</v>
      </c>
      <c r="AU626" s="14">
        <v>8.4269740856874498E-2</v>
      </c>
      <c r="AV626" s="14"/>
      <c r="AW626" s="14">
        <v>0.14117046932008501</v>
      </c>
      <c r="AX626" s="14">
        <v>6.8622262238367898E-2</v>
      </c>
      <c r="AY626" s="14">
        <v>0.19240207712968499</v>
      </c>
      <c r="AZ626" s="14">
        <v>6.5276962598343105E-2</v>
      </c>
      <c r="BA626" s="14">
        <v>0.18456450456130699</v>
      </c>
      <c r="BB626" s="14">
        <v>0.120670627978695</v>
      </c>
      <c r="BC626" s="14">
        <v>0.17721636613365799</v>
      </c>
      <c r="BD626" s="14">
        <v>0.175321287788857</v>
      </c>
      <c r="BE626" s="14">
        <v>5.10561794370121E-2</v>
      </c>
      <c r="BF626" s="14">
        <v>4.4721314733966198E-2</v>
      </c>
      <c r="BG626" s="14"/>
      <c r="BH626" s="14">
        <v>0.108333686158901</v>
      </c>
      <c r="BI626" s="14">
        <v>0.106945332284629</v>
      </c>
    </row>
    <row r="627" spans="2:61" x14ac:dyDescent="0.35">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row>
    <row r="628" spans="2:61" x14ac:dyDescent="0.35">
      <c r="B628" s="6" t="s">
        <v>315</v>
      </c>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row>
    <row r="629" spans="2:61" x14ac:dyDescent="0.35">
      <c r="B629" s="21" t="s">
        <v>81</v>
      </c>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row>
    <row r="630" spans="2:61" x14ac:dyDescent="0.35">
      <c r="B630" t="s">
        <v>158</v>
      </c>
      <c r="C630" s="14">
        <v>0.30426325679181698</v>
      </c>
      <c r="D630" s="14">
        <v>0.26807054960091498</v>
      </c>
      <c r="E630" s="14">
        <v>0.34054826543329397</v>
      </c>
      <c r="F630" s="14"/>
      <c r="G630" s="14">
        <v>0.261534346018235</v>
      </c>
      <c r="H630" s="14">
        <v>0.28632409881920601</v>
      </c>
      <c r="I630" s="14">
        <v>0.34137130425305001</v>
      </c>
      <c r="J630" s="14">
        <v>0.31593426768855698</v>
      </c>
      <c r="K630" s="14">
        <v>0.318883066269461</v>
      </c>
      <c r="L630" s="14">
        <v>0.28497731167915402</v>
      </c>
      <c r="M630" s="14"/>
      <c r="N630" s="14">
        <v>0.26659907769873398</v>
      </c>
      <c r="O630" s="14">
        <v>0.32549322109428502</v>
      </c>
      <c r="P630" s="14"/>
      <c r="Q630" s="14">
        <v>0.18880241244040499</v>
      </c>
      <c r="R630" s="14">
        <v>0.29935396969774603</v>
      </c>
      <c r="S630" s="14">
        <v>0.48892222677060798</v>
      </c>
      <c r="T630" s="14"/>
      <c r="U630" s="14">
        <v>0.302917175065336</v>
      </c>
      <c r="V630" s="14">
        <v>0.31004646546006698</v>
      </c>
      <c r="W630" s="14"/>
      <c r="X630" s="14">
        <v>0.26708029178501003</v>
      </c>
      <c r="Y630" s="14">
        <v>0.208616508153422</v>
      </c>
      <c r="Z630" s="14">
        <v>0.44053703863089599</v>
      </c>
      <c r="AA630" s="14"/>
      <c r="AB630" s="14">
        <v>0.216194781382061</v>
      </c>
      <c r="AC630" s="14">
        <v>0.307984155024212</v>
      </c>
      <c r="AD630" s="14">
        <v>0.46531693298788901</v>
      </c>
      <c r="AE630" s="14"/>
      <c r="AF630" s="14">
        <v>0.25051529279168999</v>
      </c>
      <c r="AG630" s="14">
        <v>0.262802969658261</v>
      </c>
      <c r="AH630" s="14">
        <v>0.42713752668284499</v>
      </c>
      <c r="AI630" s="14"/>
      <c r="AJ630" s="14">
        <v>0.289027420810546</v>
      </c>
      <c r="AK630" s="14">
        <v>0.317270899226065</v>
      </c>
      <c r="AL630" s="14"/>
      <c r="AM630" s="14">
        <v>0.18423995344148</v>
      </c>
      <c r="AN630" s="14">
        <v>0.31193098835493899</v>
      </c>
      <c r="AO630" s="14">
        <v>6.9318442986477199E-2</v>
      </c>
      <c r="AP630" s="14">
        <v>0.404366736633406</v>
      </c>
      <c r="AQ630" s="14">
        <v>0.19287007609599699</v>
      </c>
      <c r="AR630" s="14">
        <v>0.33377926689977999</v>
      </c>
      <c r="AS630" s="14">
        <v>0.13090188578858999</v>
      </c>
      <c r="AT630" s="14">
        <v>0.45692843092027602</v>
      </c>
      <c r="AU630" s="14">
        <v>0.38103783697223398</v>
      </c>
      <c r="AV630" s="14"/>
      <c r="AW630" s="14">
        <v>0.190407847711388</v>
      </c>
      <c r="AX630" s="14">
        <v>0.30662279998743303</v>
      </c>
      <c r="AY630" s="14">
        <v>6.2960913286268599E-2</v>
      </c>
      <c r="AZ630" s="14">
        <v>0.45998513924319601</v>
      </c>
      <c r="BA630" s="14">
        <v>0.14275166033898401</v>
      </c>
      <c r="BB630" s="14">
        <v>0.32805809070794401</v>
      </c>
      <c r="BC630" s="14">
        <v>9.6341121647330996E-2</v>
      </c>
      <c r="BD630" s="14">
        <v>0.498553909003356</v>
      </c>
      <c r="BE630" s="14">
        <v>8.4481061838234006E-2</v>
      </c>
      <c r="BF630" s="14">
        <v>0.46173653519364599</v>
      </c>
      <c r="BG630" s="14"/>
      <c r="BH630" s="14">
        <v>0.31926029617861501</v>
      </c>
      <c r="BI630" s="14">
        <v>0.283208200630094</v>
      </c>
    </row>
    <row r="631" spans="2:61" x14ac:dyDescent="0.35">
      <c r="B631" t="s">
        <v>159</v>
      </c>
      <c r="C631" s="14">
        <v>0.28197062881545498</v>
      </c>
      <c r="D631" s="14">
        <v>0.32095243706142901</v>
      </c>
      <c r="E631" s="14">
        <v>0.24293045916521</v>
      </c>
      <c r="F631" s="14"/>
      <c r="G631" s="14">
        <v>0.26976957777498201</v>
      </c>
      <c r="H631" s="14">
        <v>0.257641754112999</v>
      </c>
      <c r="I631" s="14">
        <v>0.27673261214809303</v>
      </c>
      <c r="J631" s="14">
        <v>0.28570259666470899</v>
      </c>
      <c r="K631" s="14">
        <v>0.28765892352573402</v>
      </c>
      <c r="L631" s="14">
        <v>0.30576064086601801</v>
      </c>
      <c r="M631" s="14"/>
      <c r="N631" s="14">
        <v>0.287274030688636</v>
      </c>
      <c r="O631" s="14">
        <v>0.27898128893973401</v>
      </c>
      <c r="P631" s="14"/>
      <c r="Q631" s="14">
        <v>0.25436331521959799</v>
      </c>
      <c r="R631" s="14">
        <v>0.30448310371593601</v>
      </c>
      <c r="S631" s="14">
        <v>0.269168528068924</v>
      </c>
      <c r="T631" s="14"/>
      <c r="U631" s="14">
        <v>0.27121683229583798</v>
      </c>
      <c r="V631" s="14">
        <v>0.32817246636019598</v>
      </c>
      <c r="W631" s="14"/>
      <c r="X631" s="14">
        <v>0.33138946315332601</v>
      </c>
      <c r="Y631" s="14">
        <v>0.306462319542397</v>
      </c>
      <c r="Z631" s="14">
        <v>0.23969156637571001</v>
      </c>
      <c r="AA631" s="14"/>
      <c r="AB631" s="14">
        <v>0.291176483135136</v>
      </c>
      <c r="AC631" s="14">
        <v>0.28742635567651298</v>
      </c>
      <c r="AD631" s="14">
        <v>0.24881865766297301</v>
      </c>
      <c r="AE631" s="14"/>
      <c r="AF631" s="14">
        <v>0.26086863348376199</v>
      </c>
      <c r="AG631" s="14">
        <v>0.26560590205528201</v>
      </c>
      <c r="AH631" s="14">
        <v>0.32726662847618398</v>
      </c>
      <c r="AI631" s="14"/>
      <c r="AJ631" s="14">
        <v>0.27770185025740002</v>
      </c>
      <c r="AK631" s="14">
        <v>0.27855001147844199</v>
      </c>
      <c r="AL631" s="14"/>
      <c r="AM631" s="14">
        <v>0.34568651573369802</v>
      </c>
      <c r="AN631" s="14">
        <v>0.287367985930432</v>
      </c>
      <c r="AO631" s="14">
        <v>0.20817791447571901</v>
      </c>
      <c r="AP631" s="14">
        <v>0.36909317324808499</v>
      </c>
      <c r="AQ631" s="14">
        <v>0.19826348475639799</v>
      </c>
      <c r="AR631" s="14">
        <v>0.267718815883834</v>
      </c>
      <c r="AS631" s="14">
        <v>0.24531485862410601</v>
      </c>
      <c r="AT631" s="14">
        <v>0.16717099471525501</v>
      </c>
      <c r="AU631" s="14">
        <v>0.27858269145699099</v>
      </c>
      <c r="AV631" s="14"/>
      <c r="AW631" s="14">
        <v>0.34796770914483499</v>
      </c>
      <c r="AX631" s="14">
        <v>0.31165986912890298</v>
      </c>
      <c r="AY631" s="14">
        <v>0.304053845503233</v>
      </c>
      <c r="AZ631" s="14">
        <v>0.310904937967103</v>
      </c>
      <c r="BA631" s="14">
        <v>0.198910086622725</v>
      </c>
      <c r="BB631" s="14">
        <v>0.26197134536896799</v>
      </c>
      <c r="BC631" s="14">
        <v>0.26886542793221102</v>
      </c>
      <c r="BD631" s="14">
        <v>0.196796847154149</v>
      </c>
      <c r="BE631" s="14">
        <v>0.46530196545549801</v>
      </c>
      <c r="BF631" s="14">
        <v>0.26117034938433098</v>
      </c>
      <c r="BG631" s="14"/>
      <c r="BH631" s="14">
        <v>0.2968334094267</v>
      </c>
      <c r="BI631" s="14">
        <v>0.27846004843717498</v>
      </c>
    </row>
    <row r="632" spans="2:61" x14ac:dyDescent="0.35">
      <c r="B632" t="s">
        <v>160</v>
      </c>
      <c r="C632" s="14">
        <v>0.132131406769255</v>
      </c>
      <c r="D632" s="14">
        <v>0.144913324999103</v>
      </c>
      <c r="E632" s="14">
        <v>0.12071702579556</v>
      </c>
      <c r="F632" s="14"/>
      <c r="G632" s="14">
        <v>0.12812692058009501</v>
      </c>
      <c r="H632" s="14">
        <v>0.164947580315746</v>
      </c>
      <c r="I632" s="14">
        <v>0.13683456327204099</v>
      </c>
      <c r="J632" s="14">
        <v>0.13119365639509201</v>
      </c>
      <c r="K632" s="14">
        <v>0.118503704451947</v>
      </c>
      <c r="L632" s="14">
        <v>0.11459599017411</v>
      </c>
      <c r="M632" s="14"/>
      <c r="N632" s="14">
        <v>0.147334487835485</v>
      </c>
      <c r="O632" s="14">
        <v>0.123561968217949</v>
      </c>
      <c r="P632" s="14"/>
      <c r="Q632" s="14">
        <v>0.146790967436291</v>
      </c>
      <c r="R632" s="14">
        <v>0.146483791655519</v>
      </c>
      <c r="S632" s="14">
        <v>4.82486808877799E-2</v>
      </c>
      <c r="T632" s="14"/>
      <c r="U632" s="14">
        <v>0.113866308096761</v>
      </c>
      <c r="V632" s="14">
        <v>0.210604262385025</v>
      </c>
      <c r="W632" s="14"/>
      <c r="X632" s="14">
        <v>9.1231693820542498E-2</v>
      </c>
      <c r="Y632" s="14">
        <v>0.164497951082617</v>
      </c>
      <c r="Z632" s="14">
        <v>8.0083417414406097E-2</v>
      </c>
      <c r="AA632" s="14"/>
      <c r="AB632" s="14">
        <v>0.13192120019943601</v>
      </c>
      <c r="AC632" s="14">
        <v>0.121949966698471</v>
      </c>
      <c r="AD632" s="14">
        <v>0.10660883851557799</v>
      </c>
      <c r="AE632" s="14"/>
      <c r="AF632" s="14">
        <v>0.17475559181310099</v>
      </c>
      <c r="AG632" s="14">
        <v>0.143582270492179</v>
      </c>
      <c r="AH632" s="14">
        <v>6.0689725884001601E-2</v>
      </c>
      <c r="AI632" s="14"/>
      <c r="AJ632" s="14">
        <v>0.13638992246578399</v>
      </c>
      <c r="AK632" s="14">
        <v>0.12533209932492501</v>
      </c>
      <c r="AL632" s="14"/>
      <c r="AM632" s="14">
        <v>0.12936696657344601</v>
      </c>
      <c r="AN632" s="14">
        <v>0.107614270135651</v>
      </c>
      <c r="AO632" s="14">
        <v>0.27490941475478697</v>
      </c>
      <c r="AP632" s="14">
        <v>7.5691947461878795E-2</v>
      </c>
      <c r="AQ632" s="14">
        <v>0.16224671152765399</v>
      </c>
      <c r="AR632" s="14">
        <v>0.126584859102671</v>
      </c>
      <c r="AS632" s="14">
        <v>0.18892041410504101</v>
      </c>
      <c r="AT632" s="14">
        <v>6.9106284207565594E-2</v>
      </c>
      <c r="AU632" s="14">
        <v>0.14909438956857801</v>
      </c>
      <c r="AV632" s="14"/>
      <c r="AW632" s="14">
        <v>0.12119085928857801</v>
      </c>
      <c r="AX632" s="14">
        <v>0.120614795188957</v>
      </c>
      <c r="AY632" s="14">
        <v>0.28988980009922599</v>
      </c>
      <c r="AZ632" s="14">
        <v>4.2746885139938899E-2</v>
      </c>
      <c r="BA632" s="14">
        <v>0.17186991024550399</v>
      </c>
      <c r="BB632" s="14">
        <v>0.12308567107358299</v>
      </c>
      <c r="BC632" s="14">
        <v>0.17999585426921499</v>
      </c>
      <c r="BD632" s="14">
        <v>5.3919140443151103E-2</v>
      </c>
      <c r="BE632" s="14">
        <v>0.21292635568138801</v>
      </c>
      <c r="BF632" s="14">
        <v>0.118637722521552</v>
      </c>
      <c r="BG632" s="14"/>
      <c r="BH632" s="14">
        <v>0.11440972540130399</v>
      </c>
      <c r="BI632" s="14">
        <v>0.14012652661892999</v>
      </c>
    </row>
    <row r="633" spans="2:61" x14ac:dyDescent="0.35">
      <c r="B633" t="s">
        <v>161</v>
      </c>
      <c r="C633" s="14">
        <v>0.18609327904436401</v>
      </c>
      <c r="D633" s="14">
        <v>0.17251222322882601</v>
      </c>
      <c r="E633" s="14">
        <v>0.200129273096356</v>
      </c>
      <c r="F633" s="14"/>
      <c r="G633" s="14">
        <v>0.21451745264703601</v>
      </c>
      <c r="H633" s="14">
        <v>0.18312264184841801</v>
      </c>
      <c r="I633" s="14">
        <v>0.16863288506287499</v>
      </c>
      <c r="J633" s="14">
        <v>0.179384193994609</v>
      </c>
      <c r="K633" s="14">
        <v>0.14773132498611999</v>
      </c>
      <c r="L633" s="14">
        <v>0.22383219680799399</v>
      </c>
      <c r="M633" s="14"/>
      <c r="N633" s="14">
        <v>0.21260305929255599</v>
      </c>
      <c r="O633" s="14">
        <v>0.17115065446347399</v>
      </c>
      <c r="P633" s="14"/>
      <c r="Q633" s="14">
        <v>0.27412870745384499</v>
      </c>
      <c r="R633" s="14">
        <v>0.15418913608221599</v>
      </c>
      <c r="S633" s="14">
        <v>0.15254326975579499</v>
      </c>
      <c r="T633" s="14"/>
      <c r="U633" s="14">
        <v>0.20460344833346999</v>
      </c>
      <c r="V633" s="14">
        <v>0.10656751966618799</v>
      </c>
      <c r="W633" s="14"/>
      <c r="X633" s="14">
        <v>0.19079087859871499</v>
      </c>
      <c r="Y633" s="14">
        <v>0.22467654726262501</v>
      </c>
      <c r="Z633" s="14">
        <v>0.144665847587818</v>
      </c>
      <c r="AA633" s="14"/>
      <c r="AB633" s="14">
        <v>0.234846575124492</v>
      </c>
      <c r="AC633" s="14">
        <v>0.19657561275131399</v>
      </c>
      <c r="AD633" s="14">
        <v>9.2232216443696696E-2</v>
      </c>
      <c r="AE633" s="14"/>
      <c r="AF633" s="14">
        <v>0.19144182851059899</v>
      </c>
      <c r="AG633" s="14">
        <v>0.22218715380167101</v>
      </c>
      <c r="AH633" s="14">
        <v>0.114375709670019</v>
      </c>
      <c r="AI633" s="14"/>
      <c r="AJ633" s="14">
        <v>0.204360187564329</v>
      </c>
      <c r="AK633" s="14">
        <v>0.17717117880795399</v>
      </c>
      <c r="AL633" s="14"/>
      <c r="AM633" s="14">
        <v>0.24654819032212499</v>
      </c>
      <c r="AN633" s="14">
        <v>0.23971768558746701</v>
      </c>
      <c r="AO633" s="14">
        <v>0.34331580968553699</v>
      </c>
      <c r="AP633" s="14">
        <v>0.10609521428476799</v>
      </c>
      <c r="AQ633" s="14">
        <v>0.32990779041387702</v>
      </c>
      <c r="AR633" s="14">
        <v>0.143540881359279</v>
      </c>
      <c r="AS633" s="14">
        <v>0.267582591066648</v>
      </c>
      <c r="AT633" s="14">
        <v>0.22072743192406</v>
      </c>
      <c r="AU633" s="14">
        <v>8.6147231150712003E-2</v>
      </c>
      <c r="AV633" s="14"/>
      <c r="AW633" s="14">
        <v>0.25771742718443902</v>
      </c>
      <c r="AX633" s="14">
        <v>0.19167276717259299</v>
      </c>
      <c r="AY633" s="14">
        <v>0.20779200045982199</v>
      </c>
      <c r="AZ633" s="14">
        <v>0.144619956830253</v>
      </c>
      <c r="BA633" s="14">
        <v>0.34586382692245199</v>
      </c>
      <c r="BB633" s="14">
        <v>0.16438746316880501</v>
      </c>
      <c r="BC633" s="14">
        <v>0.28142440748720599</v>
      </c>
      <c r="BD633" s="14">
        <v>7.7072022641003601E-2</v>
      </c>
      <c r="BE633" s="14">
        <v>0.15513992790508499</v>
      </c>
      <c r="BF633" s="14">
        <v>4.8852689207885297E-2</v>
      </c>
      <c r="BG633" s="14"/>
      <c r="BH633" s="14">
        <v>0.178453155524254</v>
      </c>
      <c r="BI633" s="14">
        <v>0.198144894057912</v>
      </c>
    </row>
    <row r="634" spans="2:61" x14ac:dyDescent="0.35">
      <c r="B634" t="s">
        <v>104</v>
      </c>
      <c r="C634" s="14">
        <v>9.5541428579107898E-2</v>
      </c>
      <c r="D634" s="14">
        <v>9.3551465109726506E-2</v>
      </c>
      <c r="E634" s="14">
        <v>9.5674976509581205E-2</v>
      </c>
      <c r="F634" s="14"/>
      <c r="G634" s="14">
        <v>0.12605170297965201</v>
      </c>
      <c r="H634" s="14">
        <v>0.10796392490363201</v>
      </c>
      <c r="I634" s="14">
        <v>7.6428635263941502E-2</v>
      </c>
      <c r="J634" s="14">
        <v>8.7785285257032705E-2</v>
      </c>
      <c r="K634" s="14">
        <v>0.12722298076673699</v>
      </c>
      <c r="L634" s="14">
        <v>7.0833860472723303E-2</v>
      </c>
      <c r="M634" s="14"/>
      <c r="N634" s="14">
        <v>8.6189344484588995E-2</v>
      </c>
      <c r="O634" s="14">
        <v>0.100812867284559</v>
      </c>
      <c r="P634" s="14"/>
      <c r="Q634" s="14">
        <v>0.13591459744986201</v>
      </c>
      <c r="R634" s="14">
        <v>9.5489998848582794E-2</v>
      </c>
      <c r="S634" s="14">
        <v>4.1117294516893298E-2</v>
      </c>
      <c r="T634" s="14"/>
      <c r="U634" s="14">
        <v>0.10739623620859499</v>
      </c>
      <c r="V634" s="14">
        <v>4.4609286128523398E-2</v>
      </c>
      <c r="W634" s="14"/>
      <c r="X634" s="14">
        <v>0.119507672642407</v>
      </c>
      <c r="Y634" s="14">
        <v>9.5746673958939196E-2</v>
      </c>
      <c r="Z634" s="14">
        <v>9.5022129991170198E-2</v>
      </c>
      <c r="AA634" s="14"/>
      <c r="AB634" s="14">
        <v>0.12586096015887499</v>
      </c>
      <c r="AC634" s="14">
        <v>8.6063909849490597E-2</v>
      </c>
      <c r="AD634" s="14">
        <v>8.7023354389863403E-2</v>
      </c>
      <c r="AE634" s="14"/>
      <c r="AF634" s="14">
        <v>0.122418653400847</v>
      </c>
      <c r="AG634" s="14">
        <v>0.105821703992607</v>
      </c>
      <c r="AH634" s="14">
        <v>7.0530409286950105E-2</v>
      </c>
      <c r="AI634" s="14"/>
      <c r="AJ634" s="14">
        <v>9.2520618901941395E-2</v>
      </c>
      <c r="AK634" s="14">
        <v>0.101675811162614</v>
      </c>
      <c r="AL634" s="14"/>
      <c r="AM634" s="14">
        <v>9.4158373929251499E-2</v>
      </c>
      <c r="AN634" s="14">
        <v>5.33690699915104E-2</v>
      </c>
      <c r="AO634" s="14">
        <v>0.10427841809747999</v>
      </c>
      <c r="AP634" s="14">
        <v>4.47529283718619E-2</v>
      </c>
      <c r="AQ634" s="14">
        <v>0.11671193720607401</v>
      </c>
      <c r="AR634" s="14">
        <v>0.128376176754435</v>
      </c>
      <c r="AS634" s="14">
        <v>0.16728025041561501</v>
      </c>
      <c r="AT634" s="14">
        <v>8.6066858232843907E-2</v>
      </c>
      <c r="AU634" s="14">
        <v>0.105137850851486</v>
      </c>
      <c r="AV634" s="14"/>
      <c r="AW634" s="14">
        <v>8.2716156670760294E-2</v>
      </c>
      <c r="AX634" s="14">
        <v>6.9429768522113106E-2</v>
      </c>
      <c r="AY634" s="14">
        <v>0.135303440651451</v>
      </c>
      <c r="AZ634" s="14">
        <v>4.17430808195089E-2</v>
      </c>
      <c r="BA634" s="14">
        <v>0.14060451587033501</v>
      </c>
      <c r="BB634" s="14">
        <v>0.1224974296807</v>
      </c>
      <c r="BC634" s="14">
        <v>0.173373188664037</v>
      </c>
      <c r="BD634" s="14">
        <v>0.17365808075833999</v>
      </c>
      <c r="BE634" s="14">
        <v>8.2150689119794701E-2</v>
      </c>
      <c r="BF634" s="14">
        <v>0.109602703692585</v>
      </c>
      <c r="BG634" s="14"/>
      <c r="BH634" s="14">
        <v>9.1043413469127199E-2</v>
      </c>
      <c r="BI634" s="14">
        <v>0.10006033025589001</v>
      </c>
    </row>
    <row r="635" spans="2:61" x14ac:dyDescent="0.35">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row>
    <row r="636" spans="2:61" x14ac:dyDescent="0.35">
      <c r="B636" s="6" t="s">
        <v>316</v>
      </c>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row>
    <row r="637" spans="2:61" x14ac:dyDescent="0.35">
      <c r="B637" s="21" t="s">
        <v>81</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row>
    <row r="638" spans="2:61" x14ac:dyDescent="0.35">
      <c r="B638" t="s">
        <v>158</v>
      </c>
      <c r="C638" s="14">
        <v>0.15367436422542399</v>
      </c>
      <c r="D638" s="14">
        <v>0.14952055583571999</v>
      </c>
      <c r="E638" s="14">
        <v>0.156210695784399</v>
      </c>
      <c r="F638" s="14"/>
      <c r="G638" s="14">
        <v>0.12703529348892401</v>
      </c>
      <c r="H638" s="14">
        <v>0.107522333724374</v>
      </c>
      <c r="I638" s="14">
        <v>0.14386795949685199</v>
      </c>
      <c r="J638" s="14">
        <v>0.14901057855289601</v>
      </c>
      <c r="K638" s="14">
        <v>0.18848175533460099</v>
      </c>
      <c r="L638" s="14">
        <v>0.19358297305144601</v>
      </c>
      <c r="M638" s="14"/>
      <c r="N638" s="14">
        <v>0.15712591968606399</v>
      </c>
      <c r="O638" s="14">
        <v>0.15172884461018701</v>
      </c>
      <c r="P638" s="14"/>
      <c r="Q638" s="14">
        <v>0.217666156573109</v>
      </c>
      <c r="R638" s="14">
        <v>0.128727581597989</v>
      </c>
      <c r="S638" s="14">
        <v>0.12548630683993101</v>
      </c>
      <c r="T638" s="14"/>
      <c r="U638" s="14">
        <v>0.17936758191731</v>
      </c>
      <c r="V638" s="14">
        <v>4.3287872567642098E-2</v>
      </c>
      <c r="W638" s="14"/>
      <c r="X638" s="14">
        <v>0.228746624876669</v>
      </c>
      <c r="Y638" s="14">
        <v>0.15742713609702</v>
      </c>
      <c r="Z638" s="14">
        <v>0.126589699827241</v>
      </c>
      <c r="AA638" s="14"/>
      <c r="AB638" s="14">
        <v>0.18695794637419</v>
      </c>
      <c r="AC638" s="14">
        <v>0.169569452417697</v>
      </c>
      <c r="AD638" s="14">
        <v>8.7477372190392505E-2</v>
      </c>
      <c r="AE638" s="14"/>
      <c r="AF638" s="14">
        <v>0.18794893749713201</v>
      </c>
      <c r="AG638" s="14">
        <v>0.18126047188116101</v>
      </c>
      <c r="AH638" s="14">
        <v>0.109926369599566</v>
      </c>
      <c r="AI638" s="14"/>
      <c r="AJ638" s="14">
        <v>0.162875721121223</v>
      </c>
      <c r="AK638" s="14">
        <v>0.15489850879254799</v>
      </c>
      <c r="AL638" s="14"/>
      <c r="AM638" s="14">
        <v>0.17931918040592301</v>
      </c>
      <c r="AN638" s="14">
        <v>0.13684655207293001</v>
      </c>
      <c r="AO638" s="14">
        <v>0.22872102500399599</v>
      </c>
      <c r="AP638" s="14">
        <v>9.7669000335843401E-2</v>
      </c>
      <c r="AQ638" s="14">
        <v>0.28314622498555497</v>
      </c>
      <c r="AR638" s="14">
        <v>0.16092570359147501</v>
      </c>
      <c r="AS638" s="14">
        <v>0.25161078556617</v>
      </c>
      <c r="AT638" s="14">
        <v>0.102398837427304</v>
      </c>
      <c r="AU638" s="14">
        <v>0.119597711239845</v>
      </c>
      <c r="AV638" s="14"/>
      <c r="AW638" s="14">
        <v>0.16235627176182199</v>
      </c>
      <c r="AX638" s="14">
        <v>0.156815241052149</v>
      </c>
      <c r="AY638" s="14">
        <v>0.25707066981608301</v>
      </c>
      <c r="AZ638" s="14">
        <v>0.107277215230968</v>
      </c>
      <c r="BA638" s="14">
        <v>0.29867479125012297</v>
      </c>
      <c r="BB638" s="14">
        <v>0.15458198793410399</v>
      </c>
      <c r="BC638" s="14">
        <v>0.20445734606963401</v>
      </c>
      <c r="BD638" s="14">
        <v>0.151305564464528</v>
      </c>
      <c r="BE638" s="14">
        <v>0.108097982237191</v>
      </c>
      <c r="BF638" s="14">
        <v>0.12125410109064499</v>
      </c>
      <c r="BG638" s="14"/>
      <c r="BH638" s="14">
        <v>0.14502621813958999</v>
      </c>
      <c r="BI638" s="14">
        <v>0.17334975312123099</v>
      </c>
    </row>
    <row r="639" spans="2:61" x14ac:dyDescent="0.35">
      <c r="B639" t="s">
        <v>159</v>
      </c>
      <c r="C639" s="14">
        <v>0.35545205557520199</v>
      </c>
      <c r="D639" s="14">
        <v>0.37087556213179801</v>
      </c>
      <c r="E639" s="14">
        <v>0.33930229822888403</v>
      </c>
      <c r="F639" s="14"/>
      <c r="G639" s="14">
        <v>0.38132075610531802</v>
      </c>
      <c r="H639" s="14">
        <v>0.33289195614867001</v>
      </c>
      <c r="I639" s="14">
        <v>0.32818876940415398</v>
      </c>
      <c r="J639" s="14">
        <v>0.30295354765063198</v>
      </c>
      <c r="K639" s="14">
        <v>0.38646649368437003</v>
      </c>
      <c r="L639" s="14">
        <v>0.41012691132043499</v>
      </c>
      <c r="M639" s="14"/>
      <c r="N639" s="14">
        <v>0.40886884946012703</v>
      </c>
      <c r="O639" s="14">
        <v>0.32534290001584198</v>
      </c>
      <c r="P639" s="14"/>
      <c r="Q639" s="14">
        <v>0.41604043505203703</v>
      </c>
      <c r="R639" s="14">
        <v>0.36495592043594299</v>
      </c>
      <c r="S639" s="14">
        <v>0.23009425884210399</v>
      </c>
      <c r="T639" s="14"/>
      <c r="U639" s="14">
        <v>0.36042229021141498</v>
      </c>
      <c r="V639" s="14">
        <v>0.33409829713252498</v>
      </c>
      <c r="W639" s="14"/>
      <c r="X639" s="14">
        <v>0.43470286417002402</v>
      </c>
      <c r="Y639" s="14">
        <v>0.41359253352710801</v>
      </c>
      <c r="Z639" s="14">
        <v>0.26811327959131698</v>
      </c>
      <c r="AA639" s="14"/>
      <c r="AB639" s="14">
        <v>0.526837992605662</v>
      </c>
      <c r="AC639" s="14">
        <v>0.31990317943435398</v>
      </c>
      <c r="AD639" s="14">
        <v>0.19804035200863301</v>
      </c>
      <c r="AE639" s="14"/>
      <c r="AF639" s="14">
        <v>0.44030951080268399</v>
      </c>
      <c r="AG639" s="14">
        <v>0.39621596635150103</v>
      </c>
      <c r="AH639" s="14">
        <v>0.26907281695822</v>
      </c>
      <c r="AI639" s="14"/>
      <c r="AJ639" s="14">
        <v>0.36212486484801198</v>
      </c>
      <c r="AK639" s="14">
        <v>0.36088778460510501</v>
      </c>
      <c r="AL639" s="14"/>
      <c r="AM639" s="14">
        <v>0.36563868353263101</v>
      </c>
      <c r="AN639" s="14">
        <v>0.42870805023817499</v>
      </c>
      <c r="AO639" s="14">
        <v>0.28482686368762</v>
      </c>
      <c r="AP639" s="14">
        <v>0.30191352591258203</v>
      </c>
      <c r="AQ639" s="14">
        <v>0.35239728815023702</v>
      </c>
      <c r="AR639" s="14">
        <v>0.34464614689963202</v>
      </c>
      <c r="AS639" s="14">
        <v>0.37120068375832899</v>
      </c>
      <c r="AT639" s="14">
        <v>0.323782496705041</v>
      </c>
      <c r="AU639" s="14">
        <v>0.35227680212678802</v>
      </c>
      <c r="AV639" s="14"/>
      <c r="AW639" s="14">
        <v>0.37118471675154902</v>
      </c>
      <c r="AX639" s="14">
        <v>0.42211605857284701</v>
      </c>
      <c r="AY639" s="14">
        <v>0.36920348785439999</v>
      </c>
      <c r="AZ639" s="14">
        <v>0.25037603753751297</v>
      </c>
      <c r="BA639" s="14">
        <v>0.34464241766088499</v>
      </c>
      <c r="BB639" s="14">
        <v>0.35139758044371</v>
      </c>
      <c r="BC639" s="14">
        <v>0.527364788698377</v>
      </c>
      <c r="BD639" s="14">
        <v>0.208258750066597</v>
      </c>
      <c r="BE639" s="14">
        <v>0.32109431210829298</v>
      </c>
      <c r="BF639" s="14">
        <v>0.21565357931019499</v>
      </c>
      <c r="BG639" s="14"/>
      <c r="BH639" s="14">
        <v>0.34315061367583399</v>
      </c>
      <c r="BI639" s="14">
        <v>0.38465811612081202</v>
      </c>
    </row>
    <row r="640" spans="2:61" x14ac:dyDescent="0.35">
      <c r="B640" t="s">
        <v>160</v>
      </c>
      <c r="C640" s="14">
        <v>0.17714114429696801</v>
      </c>
      <c r="D640" s="14">
        <v>0.17945905081907099</v>
      </c>
      <c r="E640" s="14">
        <v>0.17596641170824601</v>
      </c>
      <c r="F640" s="14"/>
      <c r="G640" s="14">
        <v>0.11683038250568301</v>
      </c>
      <c r="H640" s="14">
        <v>0.235079982127816</v>
      </c>
      <c r="I640" s="14">
        <v>0.15539448890854299</v>
      </c>
      <c r="J640" s="14">
        <v>0.22510110345433801</v>
      </c>
      <c r="K640" s="14">
        <v>0.23227787045558601</v>
      </c>
      <c r="L640" s="14">
        <v>0.102454863911958</v>
      </c>
      <c r="M640" s="14"/>
      <c r="N640" s="14">
        <v>0.17784747455312899</v>
      </c>
      <c r="O640" s="14">
        <v>0.176743010938293</v>
      </c>
      <c r="P640" s="14"/>
      <c r="Q640" s="14">
        <v>0.11569420371368</v>
      </c>
      <c r="R640" s="14">
        <v>0.24092712073118899</v>
      </c>
      <c r="S640" s="14">
        <v>8.8090343287057199E-2</v>
      </c>
      <c r="T640" s="14"/>
      <c r="U640" s="14">
        <v>0.15876916459530599</v>
      </c>
      <c r="V640" s="14">
        <v>0.25607319587550098</v>
      </c>
      <c r="W640" s="14"/>
      <c r="X640" s="14">
        <v>8.0724176667050201E-2</v>
      </c>
      <c r="Y640" s="14">
        <v>0.19937350198411299</v>
      </c>
      <c r="Z640" s="14">
        <v>0.15725844658569599</v>
      </c>
      <c r="AA640" s="14"/>
      <c r="AB640" s="14">
        <v>0.101916902931322</v>
      </c>
      <c r="AC640" s="14">
        <v>0.19443263781867101</v>
      </c>
      <c r="AD640" s="14">
        <v>0.187608749230015</v>
      </c>
      <c r="AE640" s="14"/>
      <c r="AF640" s="14">
        <v>0.103222609955946</v>
      </c>
      <c r="AG640" s="14">
        <v>0.17525469945682701</v>
      </c>
      <c r="AH640" s="14">
        <v>0.17444614288749399</v>
      </c>
      <c r="AI640" s="14"/>
      <c r="AJ640" s="14">
        <v>0.176563930227771</v>
      </c>
      <c r="AK640" s="14">
        <v>0.17311936550984899</v>
      </c>
      <c r="AL640" s="14"/>
      <c r="AM640" s="14">
        <v>0.23852343595407499</v>
      </c>
      <c r="AN640" s="14">
        <v>0.14500624786810101</v>
      </c>
      <c r="AO640" s="14">
        <v>0.19624739766363</v>
      </c>
      <c r="AP640" s="14">
        <v>0.117298989924024</v>
      </c>
      <c r="AQ640" s="14">
        <v>0.13656285736367299</v>
      </c>
      <c r="AR640" s="14">
        <v>0.138656529975408</v>
      </c>
      <c r="AS640" s="14">
        <v>0.22934080205197599</v>
      </c>
      <c r="AT640" s="14">
        <v>0.24080224528542701</v>
      </c>
      <c r="AU640" s="14">
        <v>0.202768741863013</v>
      </c>
      <c r="AV640" s="14"/>
      <c r="AW640" s="14">
        <v>0.19874298058008</v>
      </c>
      <c r="AX640" s="14">
        <v>0.15428213085509601</v>
      </c>
      <c r="AY640" s="14">
        <v>0.19081150654721701</v>
      </c>
      <c r="AZ640" s="14">
        <v>0.12785665949660499</v>
      </c>
      <c r="BA640" s="14">
        <v>0.12819073068498299</v>
      </c>
      <c r="BB640" s="14">
        <v>0.13266786664819</v>
      </c>
      <c r="BC640" s="14">
        <v>0.16585417518824</v>
      </c>
      <c r="BD640" s="14">
        <v>0.14555023266062</v>
      </c>
      <c r="BE640" s="14">
        <v>0.27111274541187402</v>
      </c>
      <c r="BF640" s="14">
        <v>0.26595845126433298</v>
      </c>
      <c r="BG640" s="14"/>
      <c r="BH640" s="14">
        <v>0.171993826485593</v>
      </c>
      <c r="BI640" s="14">
        <v>0.16787047139525399</v>
      </c>
    </row>
    <row r="641" spans="2:61" x14ac:dyDescent="0.35">
      <c r="B641" t="s">
        <v>161</v>
      </c>
      <c r="C641" s="14">
        <v>0.17462326685650201</v>
      </c>
      <c r="D641" s="14">
        <v>0.18655204610033499</v>
      </c>
      <c r="E641" s="14">
        <v>0.164270608345917</v>
      </c>
      <c r="F641" s="14"/>
      <c r="G641" s="14">
        <v>0.283540926386734</v>
      </c>
      <c r="H641" s="14">
        <v>0.19920682967918599</v>
      </c>
      <c r="I641" s="14">
        <v>0.225996331426005</v>
      </c>
      <c r="J641" s="14">
        <v>0.13791200011927801</v>
      </c>
      <c r="K641" s="14">
        <v>0.106373765791416</v>
      </c>
      <c r="L641" s="14">
        <v>0.126732177246835</v>
      </c>
      <c r="M641" s="14"/>
      <c r="N641" s="14">
        <v>0.149213651205757</v>
      </c>
      <c r="O641" s="14">
        <v>0.18894576760373899</v>
      </c>
      <c r="P641" s="14"/>
      <c r="Q641" s="14">
        <v>0.16240785783124501</v>
      </c>
      <c r="R641" s="14">
        <v>0.16262849973535001</v>
      </c>
      <c r="S641" s="14">
        <v>0.22365030001875999</v>
      </c>
      <c r="T641" s="14"/>
      <c r="U641" s="14">
        <v>0.164875331648832</v>
      </c>
      <c r="V641" s="14">
        <v>0.216503594240405</v>
      </c>
      <c r="W641" s="14"/>
      <c r="X641" s="14">
        <v>0.13572116173735299</v>
      </c>
      <c r="Y641" s="14">
        <v>0.15670881568225001</v>
      </c>
      <c r="Z641" s="14">
        <v>0.20931774707414799</v>
      </c>
      <c r="AA641" s="14"/>
      <c r="AB641" s="14">
        <v>0.12728221136957099</v>
      </c>
      <c r="AC641" s="14">
        <v>0.17303301939544499</v>
      </c>
      <c r="AD641" s="14">
        <v>0.252074777633925</v>
      </c>
      <c r="AE641" s="14"/>
      <c r="AF641" s="14">
        <v>0.16397804585404799</v>
      </c>
      <c r="AG641" s="14">
        <v>0.13603894607862699</v>
      </c>
      <c r="AH641" s="14">
        <v>0.224723321732856</v>
      </c>
      <c r="AI641" s="14"/>
      <c r="AJ641" s="14">
        <v>0.17037141160103</v>
      </c>
      <c r="AK641" s="14">
        <v>0.16837849995816101</v>
      </c>
      <c r="AL641" s="14"/>
      <c r="AM641" s="14">
        <v>0.12788592500186699</v>
      </c>
      <c r="AN641" s="14">
        <v>0.13796477405304</v>
      </c>
      <c r="AO641" s="14">
        <v>0.223996860137499</v>
      </c>
      <c r="AP641" s="14">
        <v>0.253648264835037</v>
      </c>
      <c r="AQ641" s="14">
        <v>0.213126764745389</v>
      </c>
      <c r="AR641" s="14">
        <v>0.205770468327827</v>
      </c>
      <c r="AS641" s="14">
        <v>0.14784772862352399</v>
      </c>
      <c r="AT641" s="14">
        <v>0.12989202274379799</v>
      </c>
      <c r="AU641" s="14">
        <v>0.16544327833841099</v>
      </c>
      <c r="AV641" s="14"/>
      <c r="AW641" s="14">
        <v>0.16307554108224701</v>
      </c>
      <c r="AX641" s="14">
        <v>0.11667821463085799</v>
      </c>
      <c r="AY641" s="14">
        <v>0.165004747143919</v>
      </c>
      <c r="AZ641" s="14">
        <v>0.26505764449944502</v>
      </c>
      <c r="BA641" s="14">
        <v>0.212775521843694</v>
      </c>
      <c r="BB641" s="14">
        <v>0.204312586759404</v>
      </c>
      <c r="BC641" s="14">
        <v>0.10232369004375</v>
      </c>
      <c r="BD641" s="14">
        <v>0.280595694288515</v>
      </c>
      <c r="BE641" s="14">
        <v>0.271891591996684</v>
      </c>
      <c r="BF641" s="14">
        <v>0.11307467881747001</v>
      </c>
      <c r="BG641" s="14"/>
      <c r="BH641" s="14">
        <v>0.18438932634286501</v>
      </c>
      <c r="BI641" s="14">
        <v>0.15831862305052</v>
      </c>
    </row>
    <row r="642" spans="2:61" x14ac:dyDescent="0.35">
      <c r="B642" t="s">
        <v>104</v>
      </c>
      <c r="C642" s="14">
        <v>0.13910916904590501</v>
      </c>
      <c r="D642" s="14">
        <v>0.11359278511307599</v>
      </c>
      <c r="E642" s="14">
        <v>0.16424998593255499</v>
      </c>
      <c r="F642" s="14"/>
      <c r="G642" s="14">
        <v>9.1272641513341204E-2</v>
      </c>
      <c r="H642" s="14">
        <v>0.125298898319954</v>
      </c>
      <c r="I642" s="14">
        <v>0.14655245076444401</v>
      </c>
      <c r="J642" s="14">
        <v>0.18502277022285499</v>
      </c>
      <c r="K642" s="14">
        <v>8.64001147340272E-2</v>
      </c>
      <c r="L642" s="14">
        <v>0.16710307446932701</v>
      </c>
      <c r="M642" s="14"/>
      <c r="N642" s="14">
        <v>0.106944105094923</v>
      </c>
      <c r="O642" s="14">
        <v>0.15723947683194001</v>
      </c>
      <c r="P642" s="14"/>
      <c r="Q642" s="14">
        <v>8.8191346829929407E-2</v>
      </c>
      <c r="R642" s="14">
        <v>0.102760877499529</v>
      </c>
      <c r="S642" s="14">
        <v>0.33267879101214698</v>
      </c>
      <c r="T642" s="14"/>
      <c r="U642" s="14">
        <v>0.136565631627137</v>
      </c>
      <c r="V642" s="14">
        <v>0.150037040183926</v>
      </c>
      <c r="W642" s="14"/>
      <c r="X642" s="14">
        <v>0.120105172548905</v>
      </c>
      <c r="Y642" s="14">
        <v>7.28980127095092E-2</v>
      </c>
      <c r="Z642" s="14">
        <v>0.23872082692159799</v>
      </c>
      <c r="AA642" s="14"/>
      <c r="AB642" s="14">
        <v>5.7004946719255503E-2</v>
      </c>
      <c r="AC642" s="14">
        <v>0.14306171093383399</v>
      </c>
      <c r="AD642" s="14">
        <v>0.27479874893703399</v>
      </c>
      <c r="AE642" s="14"/>
      <c r="AF642" s="14">
        <v>0.104540895890189</v>
      </c>
      <c r="AG642" s="14">
        <v>0.111229916231883</v>
      </c>
      <c r="AH642" s="14">
        <v>0.22183134882186401</v>
      </c>
      <c r="AI642" s="14"/>
      <c r="AJ642" s="14">
        <v>0.128064072201965</v>
      </c>
      <c r="AK642" s="14">
        <v>0.142715841134338</v>
      </c>
      <c r="AL642" s="14"/>
      <c r="AM642" s="14">
        <v>8.8632775105504602E-2</v>
      </c>
      <c r="AN642" s="14">
        <v>0.15147437576775399</v>
      </c>
      <c r="AO642" s="14">
        <v>6.6207853507255707E-2</v>
      </c>
      <c r="AP642" s="14">
        <v>0.22947021899251499</v>
      </c>
      <c r="AQ642" s="14">
        <v>1.47668647551451E-2</v>
      </c>
      <c r="AR642" s="14">
        <v>0.15000115120565699</v>
      </c>
      <c r="AS642" s="14">
        <v>0</v>
      </c>
      <c r="AT642" s="14">
        <v>0.20312439783843</v>
      </c>
      <c r="AU642" s="14">
        <v>0.15991346643194301</v>
      </c>
      <c r="AV642" s="14"/>
      <c r="AW642" s="14">
        <v>0.104640489824303</v>
      </c>
      <c r="AX642" s="14">
        <v>0.15010835488905</v>
      </c>
      <c r="AY642" s="14">
        <v>1.7909588638381001E-2</v>
      </c>
      <c r="AZ642" s="14">
        <v>0.24943244323546901</v>
      </c>
      <c r="BA642" s="14">
        <v>1.5716538560314301E-2</v>
      </c>
      <c r="BB642" s="14">
        <v>0.15703997821459201</v>
      </c>
      <c r="BC642" s="14">
        <v>0</v>
      </c>
      <c r="BD642" s="14">
        <v>0.21428975851974</v>
      </c>
      <c r="BE642" s="14">
        <v>2.78033682459581E-2</v>
      </c>
      <c r="BF642" s="14">
        <v>0.28405918951735698</v>
      </c>
      <c r="BG642" s="14"/>
      <c r="BH642" s="14">
        <v>0.15544001535611701</v>
      </c>
      <c r="BI642" s="14">
        <v>0.115803036312183</v>
      </c>
    </row>
    <row r="643" spans="2:61" x14ac:dyDescent="0.35">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row>
    <row r="644" spans="2:61" x14ac:dyDescent="0.35">
      <c r="B644" s="6" t="s">
        <v>317</v>
      </c>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row>
    <row r="645" spans="2:61" x14ac:dyDescent="0.35">
      <c r="B645" s="21" t="s">
        <v>81</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row>
    <row r="646" spans="2:61" x14ac:dyDescent="0.35">
      <c r="B646" t="s">
        <v>158</v>
      </c>
      <c r="C646" s="14">
        <v>0.216309129173161</v>
      </c>
      <c r="D646" s="14">
        <v>0.20595439103400001</v>
      </c>
      <c r="E646" s="14">
        <v>0.22392375309984999</v>
      </c>
      <c r="F646" s="14"/>
      <c r="G646" s="14">
        <v>0.2221432691778</v>
      </c>
      <c r="H646" s="14">
        <v>0.203546353010536</v>
      </c>
      <c r="I646" s="14">
        <v>0.24042502401911101</v>
      </c>
      <c r="J646" s="14">
        <v>0.243558455907668</v>
      </c>
      <c r="K646" s="14">
        <v>0.18534943226178599</v>
      </c>
      <c r="L646" s="14">
        <v>0.19768473979086101</v>
      </c>
      <c r="M646" s="14"/>
      <c r="N646" s="14">
        <v>0.22887573960830401</v>
      </c>
      <c r="O646" s="14">
        <v>0.209225775775712</v>
      </c>
      <c r="P646" s="14"/>
      <c r="Q646" s="14">
        <v>0.28593064821799802</v>
      </c>
      <c r="R646" s="14">
        <v>0.19579205813936701</v>
      </c>
      <c r="S646" s="14">
        <v>0.17762581209792999</v>
      </c>
      <c r="T646" s="14"/>
      <c r="U646" s="14">
        <v>0.227625687989473</v>
      </c>
      <c r="V646" s="14">
        <v>0.167689480192173</v>
      </c>
      <c r="W646" s="14"/>
      <c r="X646" s="14">
        <v>0.18995854780114901</v>
      </c>
      <c r="Y646" s="14">
        <v>0.23307210414301199</v>
      </c>
      <c r="Z646" s="14">
        <v>0.216153287447959</v>
      </c>
      <c r="AA646" s="14"/>
      <c r="AB646" s="14">
        <v>0.27354875247428101</v>
      </c>
      <c r="AC646" s="14">
        <v>0.209579659950096</v>
      </c>
      <c r="AD646" s="14">
        <v>0.15283166150358601</v>
      </c>
      <c r="AE646" s="14"/>
      <c r="AF646" s="14">
        <v>0.172956020449335</v>
      </c>
      <c r="AG646" s="14">
        <v>0.24436173098451</v>
      </c>
      <c r="AH646" s="14">
        <v>0.20004612698291899</v>
      </c>
      <c r="AI646" s="14"/>
      <c r="AJ646" s="14">
        <v>0.212502758943863</v>
      </c>
      <c r="AK646" s="14">
        <v>0.220587022544289</v>
      </c>
      <c r="AL646" s="14"/>
      <c r="AM646" s="14">
        <v>0.20997458479622599</v>
      </c>
      <c r="AN646" s="14">
        <v>0.15939396262487099</v>
      </c>
      <c r="AO646" s="14">
        <v>0.237541288557053</v>
      </c>
      <c r="AP646" s="14">
        <v>0.16979613370052399</v>
      </c>
      <c r="AQ646" s="14">
        <v>0.32419627143556801</v>
      </c>
      <c r="AR646" s="14">
        <v>0.26067454890666703</v>
      </c>
      <c r="AS646" s="14">
        <v>0.31089427958300703</v>
      </c>
      <c r="AT646" s="14">
        <v>0.19741513650564599</v>
      </c>
      <c r="AU646" s="14">
        <v>0.18574109763018601</v>
      </c>
      <c r="AV646" s="14"/>
      <c r="AW646" s="14">
        <v>0.19084728413858501</v>
      </c>
      <c r="AX646" s="14">
        <v>0.166046796452196</v>
      </c>
      <c r="AY646" s="14">
        <v>0.36406980262495903</v>
      </c>
      <c r="AZ646" s="14">
        <v>0.21628041734082601</v>
      </c>
      <c r="BA646" s="14">
        <v>0.36789835718768898</v>
      </c>
      <c r="BB646" s="14">
        <v>0.26418822135391001</v>
      </c>
      <c r="BC646" s="14">
        <v>0.23121112614080899</v>
      </c>
      <c r="BD646" s="14">
        <v>0.21900826045461499</v>
      </c>
      <c r="BE646" s="14">
        <v>0.107027025136831</v>
      </c>
      <c r="BF646" s="14">
        <v>0.214119500456047</v>
      </c>
      <c r="BG646" s="14"/>
      <c r="BH646" s="14">
        <v>0.202880454003705</v>
      </c>
      <c r="BI646" s="14">
        <v>0.24164119895154201</v>
      </c>
    </row>
    <row r="647" spans="2:61" x14ac:dyDescent="0.35">
      <c r="B647" t="s">
        <v>159</v>
      </c>
      <c r="C647" s="14">
        <v>0.30101526260719302</v>
      </c>
      <c r="D647" s="14">
        <v>0.32012055343027102</v>
      </c>
      <c r="E647" s="14">
        <v>0.282236928819255</v>
      </c>
      <c r="F647" s="14"/>
      <c r="G647" s="14">
        <v>0.29099783995325401</v>
      </c>
      <c r="H647" s="14">
        <v>0.242984011819496</v>
      </c>
      <c r="I647" s="14">
        <v>0.243087267861579</v>
      </c>
      <c r="J647" s="14">
        <v>0.26615717796539501</v>
      </c>
      <c r="K647" s="14">
        <v>0.34444685120028801</v>
      </c>
      <c r="L647" s="14">
        <v>0.40907967079351998</v>
      </c>
      <c r="M647" s="14"/>
      <c r="N647" s="14">
        <v>0.31498210946351002</v>
      </c>
      <c r="O647" s="14">
        <v>0.29314264551271602</v>
      </c>
      <c r="P647" s="14"/>
      <c r="Q647" s="14">
        <v>0.386914729283104</v>
      </c>
      <c r="R647" s="14">
        <v>0.28997784078972899</v>
      </c>
      <c r="S647" s="14">
        <v>0.221081267810323</v>
      </c>
      <c r="T647" s="14"/>
      <c r="U647" s="14">
        <v>0.31452217227218199</v>
      </c>
      <c r="V647" s="14">
        <v>0.24298514785330499</v>
      </c>
      <c r="W647" s="14"/>
      <c r="X647" s="14">
        <v>0.424541377712222</v>
      </c>
      <c r="Y647" s="14">
        <v>0.35245087655523999</v>
      </c>
      <c r="Z647" s="14">
        <v>0.20440329228611601</v>
      </c>
      <c r="AA647" s="14"/>
      <c r="AB647" s="14">
        <v>0.42069918693012698</v>
      </c>
      <c r="AC647" s="14">
        <v>0.28174770257749299</v>
      </c>
      <c r="AD647" s="14">
        <v>0.17738122849458701</v>
      </c>
      <c r="AE647" s="14"/>
      <c r="AF647" s="14">
        <v>0.37016192646709101</v>
      </c>
      <c r="AG647" s="14">
        <v>0.32099540653529801</v>
      </c>
      <c r="AH647" s="14">
        <v>0.249699628336678</v>
      </c>
      <c r="AI647" s="14"/>
      <c r="AJ647" s="14">
        <v>0.27391124152288998</v>
      </c>
      <c r="AK647" s="14">
        <v>0.32756134726867298</v>
      </c>
      <c r="AL647" s="14"/>
      <c r="AM647" s="14">
        <v>0.36760128038974099</v>
      </c>
      <c r="AN647" s="14">
        <v>0.38306092654423302</v>
      </c>
      <c r="AO647" s="14">
        <v>0.323925964409707</v>
      </c>
      <c r="AP647" s="14">
        <v>0.25169967826246997</v>
      </c>
      <c r="AQ647" s="14">
        <v>0.39463759437676499</v>
      </c>
      <c r="AR647" s="14">
        <v>0.23291431871895199</v>
      </c>
      <c r="AS647" s="14">
        <v>0.324463255321644</v>
      </c>
      <c r="AT647" s="14">
        <v>0.30850713653699202</v>
      </c>
      <c r="AU647" s="14">
        <v>0.27883910930468903</v>
      </c>
      <c r="AV647" s="14"/>
      <c r="AW647" s="14">
        <v>0.34975497335417399</v>
      </c>
      <c r="AX647" s="14">
        <v>0.38613949780269002</v>
      </c>
      <c r="AY647" s="14">
        <v>0.28446350361987099</v>
      </c>
      <c r="AZ647" s="14">
        <v>0.23326220835852099</v>
      </c>
      <c r="BA647" s="14">
        <v>0.36616587898574499</v>
      </c>
      <c r="BB647" s="14">
        <v>0.24924000397402199</v>
      </c>
      <c r="BC647" s="14">
        <v>0.37813614034376702</v>
      </c>
      <c r="BD647" s="14">
        <v>0.279056623762787</v>
      </c>
      <c r="BE647" s="14">
        <v>0.27641561627157202</v>
      </c>
      <c r="BF647" s="14">
        <v>0.19851766439250801</v>
      </c>
      <c r="BG647" s="14"/>
      <c r="BH647" s="14">
        <v>0.29146366019318798</v>
      </c>
      <c r="BI647" s="14">
        <v>0.33696595017562098</v>
      </c>
    </row>
    <row r="648" spans="2:61" x14ac:dyDescent="0.35">
      <c r="B648" t="s">
        <v>160</v>
      </c>
      <c r="C648" s="14">
        <v>0.12043366614555499</v>
      </c>
      <c r="D648" s="14">
        <v>0.130711191823083</v>
      </c>
      <c r="E648" s="14">
        <v>0.11133866522185</v>
      </c>
      <c r="F648" s="14"/>
      <c r="G648" s="14">
        <v>0.21374087245710999</v>
      </c>
      <c r="H648" s="14">
        <v>0.13368189070523001</v>
      </c>
      <c r="I648" s="14">
        <v>0.114464359946575</v>
      </c>
      <c r="J648" s="14">
        <v>9.7991221083139304E-2</v>
      </c>
      <c r="K648" s="14">
        <v>9.3690614698754796E-2</v>
      </c>
      <c r="L648" s="14">
        <v>0.103050430067205</v>
      </c>
      <c r="M648" s="14"/>
      <c r="N648" s="14">
        <v>0.123888925211201</v>
      </c>
      <c r="O648" s="14">
        <v>0.11848605893929801</v>
      </c>
      <c r="P648" s="14"/>
      <c r="Q648" s="14">
        <v>8.82567959203443E-2</v>
      </c>
      <c r="R648" s="14">
        <v>0.146964087480491</v>
      </c>
      <c r="S648" s="14">
        <v>5.8625570182073802E-2</v>
      </c>
      <c r="T648" s="14"/>
      <c r="U648" s="14">
        <v>0.10099426592697699</v>
      </c>
      <c r="V648" s="14">
        <v>0.20395170642347901</v>
      </c>
      <c r="W648" s="14"/>
      <c r="X648" s="14">
        <v>9.3732128807306095E-2</v>
      </c>
      <c r="Y648" s="14">
        <v>0.131276950332502</v>
      </c>
      <c r="Z648" s="14">
        <v>8.78588596125391E-2</v>
      </c>
      <c r="AA648" s="14"/>
      <c r="AB648" s="14">
        <v>8.6209553785725201E-2</v>
      </c>
      <c r="AC648" s="14">
        <v>0.13005945604939101</v>
      </c>
      <c r="AD648" s="14">
        <v>0.104184883653993</v>
      </c>
      <c r="AE648" s="14"/>
      <c r="AF648" s="14">
        <v>9.0016301267390395E-2</v>
      </c>
      <c r="AG648" s="14">
        <v>0.12613040023561101</v>
      </c>
      <c r="AH648" s="14">
        <v>8.7570285038903503E-2</v>
      </c>
      <c r="AI648" s="14"/>
      <c r="AJ648" s="14">
        <v>0.145763373108143</v>
      </c>
      <c r="AK648" s="14">
        <v>9.9770842519164404E-2</v>
      </c>
      <c r="AL648" s="14"/>
      <c r="AM648" s="14">
        <v>9.8405830827013097E-2</v>
      </c>
      <c r="AN648" s="14">
        <v>0.110305539148327</v>
      </c>
      <c r="AO648" s="14">
        <v>0.126073096761984</v>
      </c>
      <c r="AP648" s="14">
        <v>6.6201396579209898E-2</v>
      </c>
      <c r="AQ648" s="14">
        <v>8.0294428401980603E-2</v>
      </c>
      <c r="AR648" s="14">
        <v>0.107549518719515</v>
      </c>
      <c r="AS648" s="14">
        <v>0.17984307609583999</v>
      </c>
      <c r="AT648" s="14">
        <v>0.14628425638934001</v>
      </c>
      <c r="AU648" s="14">
        <v>0.146857954052175</v>
      </c>
      <c r="AV648" s="14"/>
      <c r="AW648" s="14">
        <v>7.7327305960972703E-2</v>
      </c>
      <c r="AX648" s="14">
        <v>0.12563108520011601</v>
      </c>
      <c r="AY648" s="14">
        <v>0.14313864314343999</v>
      </c>
      <c r="AZ648" s="14">
        <v>4.2749058877415501E-2</v>
      </c>
      <c r="BA648" s="14">
        <v>0.10894637963170101</v>
      </c>
      <c r="BB648" s="14">
        <v>9.9677540171813295E-2</v>
      </c>
      <c r="BC648" s="14">
        <v>0.11963768698683799</v>
      </c>
      <c r="BD648" s="14">
        <v>9.74809141519975E-2</v>
      </c>
      <c r="BE648" s="14">
        <v>0.28798807300263701</v>
      </c>
      <c r="BF648" s="14">
        <v>0.108655975379621</v>
      </c>
      <c r="BG648" s="14"/>
      <c r="BH648" s="14">
        <v>0.10567015702387</v>
      </c>
      <c r="BI648" s="14">
        <v>0.111849096243954</v>
      </c>
    </row>
    <row r="649" spans="2:61" x14ac:dyDescent="0.35">
      <c r="B649" t="s">
        <v>161</v>
      </c>
      <c r="C649" s="14">
        <v>0.17792197652561101</v>
      </c>
      <c r="D649" s="14">
        <v>0.17942811578036699</v>
      </c>
      <c r="E649" s="14">
        <v>0.17752576336911999</v>
      </c>
      <c r="F649" s="14"/>
      <c r="G649" s="14">
        <v>0.151525702215697</v>
      </c>
      <c r="H649" s="14">
        <v>0.242299040538549</v>
      </c>
      <c r="I649" s="14">
        <v>0.236625051781611</v>
      </c>
      <c r="J649" s="14">
        <v>0.200295364324623</v>
      </c>
      <c r="K649" s="14">
        <v>0.167752319460025</v>
      </c>
      <c r="L649" s="14">
        <v>7.1418548100370002E-2</v>
      </c>
      <c r="M649" s="14"/>
      <c r="N649" s="14">
        <v>0.181616640289363</v>
      </c>
      <c r="O649" s="14">
        <v>0.17583942536685099</v>
      </c>
      <c r="P649" s="14"/>
      <c r="Q649" s="14">
        <v>0.11290655599348</v>
      </c>
      <c r="R649" s="14">
        <v>0.20779110541295401</v>
      </c>
      <c r="S649" s="14">
        <v>0.203065866432038</v>
      </c>
      <c r="T649" s="14"/>
      <c r="U649" s="14">
        <v>0.17410004071455501</v>
      </c>
      <c r="V649" s="14">
        <v>0.194342266525215</v>
      </c>
      <c r="W649" s="14"/>
      <c r="X649" s="14">
        <v>0.14297599559173599</v>
      </c>
      <c r="Y649" s="14">
        <v>0.177033472899667</v>
      </c>
      <c r="Z649" s="14">
        <v>0.190366647328813</v>
      </c>
      <c r="AA649" s="14"/>
      <c r="AB649" s="14">
        <v>0.13147091569665401</v>
      </c>
      <c r="AC649" s="14">
        <v>0.185299070042552</v>
      </c>
      <c r="AD649" s="14">
        <v>0.22428122792069399</v>
      </c>
      <c r="AE649" s="14"/>
      <c r="AF649" s="14">
        <v>0.18045956648028</v>
      </c>
      <c r="AG649" s="14">
        <v>0.16328627418053199</v>
      </c>
      <c r="AH649" s="14">
        <v>0.18102721406331501</v>
      </c>
      <c r="AI649" s="14"/>
      <c r="AJ649" s="14">
        <v>0.18893201814622099</v>
      </c>
      <c r="AK649" s="14">
        <v>0.16809203933105199</v>
      </c>
      <c r="AL649" s="14"/>
      <c r="AM649" s="14">
        <v>0.202888154288898</v>
      </c>
      <c r="AN649" s="14">
        <v>0.148527938336001</v>
      </c>
      <c r="AO649" s="14">
        <v>0.23612152403414499</v>
      </c>
      <c r="AP649" s="14">
        <v>0.22537771270780199</v>
      </c>
      <c r="AQ649" s="14">
        <v>0.15556661703351901</v>
      </c>
      <c r="AR649" s="14">
        <v>0.19094804338535501</v>
      </c>
      <c r="AS649" s="14">
        <v>9.4926618684762307E-2</v>
      </c>
      <c r="AT649" s="14">
        <v>0.13909717051169601</v>
      </c>
      <c r="AU649" s="14">
        <v>0.18528916919209401</v>
      </c>
      <c r="AV649" s="14"/>
      <c r="AW649" s="14">
        <v>0.239047081459693</v>
      </c>
      <c r="AX649" s="14">
        <v>0.144287577997114</v>
      </c>
      <c r="AY649" s="14">
        <v>0.152441109563766</v>
      </c>
      <c r="AZ649" s="14">
        <v>0.213143440521844</v>
      </c>
      <c r="BA649" s="14">
        <v>0.124429823062853</v>
      </c>
      <c r="BB649" s="14">
        <v>0.183050685419645</v>
      </c>
      <c r="BC649" s="14">
        <v>0.19076258113908101</v>
      </c>
      <c r="BD649" s="14">
        <v>0.130512123012446</v>
      </c>
      <c r="BE649" s="14">
        <v>0.241539738705875</v>
      </c>
      <c r="BF649" s="14">
        <v>0.16399113756560499</v>
      </c>
      <c r="BG649" s="14"/>
      <c r="BH649" s="14">
        <v>0.18712939838557599</v>
      </c>
      <c r="BI649" s="14">
        <v>0.17239245602957601</v>
      </c>
    </row>
    <row r="650" spans="2:61" x14ac:dyDescent="0.35">
      <c r="B650" t="s">
        <v>104</v>
      </c>
      <c r="C650" s="14">
        <v>0.18431996554847899</v>
      </c>
      <c r="D650" s="14">
        <v>0.16378574793227901</v>
      </c>
      <c r="E650" s="14">
        <v>0.20497488948992501</v>
      </c>
      <c r="F650" s="14"/>
      <c r="G650" s="14">
        <v>0.121592316196139</v>
      </c>
      <c r="H650" s="14">
        <v>0.17748870392618901</v>
      </c>
      <c r="I650" s="14">
        <v>0.16539829639112499</v>
      </c>
      <c r="J650" s="14">
        <v>0.191997780719175</v>
      </c>
      <c r="K650" s="14">
        <v>0.208760782379146</v>
      </c>
      <c r="L650" s="14">
        <v>0.218766611248044</v>
      </c>
      <c r="M650" s="14"/>
      <c r="N650" s="14">
        <v>0.15063658542762201</v>
      </c>
      <c r="O650" s="14">
        <v>0.20330609440542199</v>
      </c>
      <c r="P650" s="14"/>
      <c r="Q650" s="14">
        <v>0.12599127058507401</v>
      </c>
      <c r="R650" s="14">
        <v>0.15947490817745899</v>
      </c>
      <c r="S650" s="14">
        <v>0.33960148347763502</v>
      </c>
      <c r="T650" s="14"/>
      <c r="U650" s="14">
        <v>0.18275783309681301</v>
      </c>
      <c r="V650" s="14">
        <v>0.191031399005828</v>
      </c>
      <c r="W650" s="14"/>
      <c r="X650" s="14">
        <v>0.148791950087588</v>
      </c>
      <c r="Y650" s="14">
        <v>0.106166596069578</v>
      </c>
      <c r="Z650" s="14">
        <v>0.30121791332457398</v>
      </c>
      <c r="AA650" s="14"/>
      <c r="AB650" s="14">
        <v>8.8071591113212999E-2</v>
      </c>
      <c r="AC650" s="14">
        <v>0.193314111380467</v>
      </c>
      <c r="AD650" s="14">
        <v>0.34132099842713898</v>
      </c>
      <c r="AE650" s="14"/>
      <c r="AF650" s="14">
        <v>0.186406185335904</v>
      </c>
      <c r="AG650" s="14">
        <v>0.14522618806404999</v>
      </c>
      <c r="AH650" s="14">
        <v>0.28165674557818499</v>
      </c>
      <c r="AI650" s="14"/>
      <c r="AJ650" s="14">
        <v>0.17889060827888301</v>
      </c>
      <c r="AK650" s="14">
        <v>0.183988748336821</v>
      </c>
      <c r="AL650" s="14"/>
      <c r="AM650" s="14">
        <v>0.121130149698121</v>
      </c>
      <c r="AN650" s="14">
        <v>0.198711633346568</v>
      </c>
      <c r="AO650" s="14">
        <v>7.6338126237111295E-2</v>
      </c>
      <c r="AP650" s="14">
        <v>0.28692507874999401</v>
      </c>
      <c r="AQ650" s="14">
        <v>4.5305088752167197E-2</v>
      </c>
      <c r="AR650" s="14">
        <v>0.20791357026951099</v>
      </c>
      <c r="AS650" s="14">
        <v>8.9872770314746594E-2</v>
      </c>
      <c r="AT650" s="14">
        <v>0.208696300056325</v>
      </c>
      <c r="AU650" s="14">
        <v>0.20327266982085601</v>
      </c>
      <c r="AV650" s="14"/>
      <c r="AW650" s="14">
        <v>0.14302335508657599</v>
      </c>
      <c r="AX650" s="14">
        <v>0.17789504254788399</v>
      </c>
      <c r="AY650" s="14">
        <v>5.5886941047964503E-2</v>
      </c>
      <c r="AZ650" s="14">
        <v>0.29456487490139299</v>
      </c>
      <c r="BA650" s="14">
        <v>3.2559561132011298E-2</v>
      </c>
      <c r="BB650" s="14">
        <v>0.203843549080611</v>
      </c>
      <c r="BC650" s="14">
        <v>8.0252465389505104E-2</v>
      </c>
      <c r="BD650" s="14">
        <v>0.273942078618155</v>
      </c>
      <c r="BE650" s="14">
        <v>8.7029546883084896E-2</v>
      </c>
      <c r="BF650" s="14">
        <v>0.31471572220621802</v>
      </c>
      <c r="BG650" s="14"/>
      <c r="BH650" s="14">
        <v>0.212856330393661</v>
      </c>
      <c r="BI650" s="14">
        <v>0.137151298599308</v>
      </c>
    </row>
    <row r="651" spans="2:61" x14ac:dyDescent="0.35">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row>
    <row r="652" spans="2:61" x14ac:dyDescent="0.35">
      <c r="B652" s="6" t="s">
        <v>323</v>
      </c>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row>
    <row r="653" spans="2:61" x14ac:dyDescent="0.35">
      <c r="B653" s="21" t="s">
        <v>81</v>
      </c>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row>
    <row r="654" spans="2:61" x14ac:dyDescent="0.35">
      <c r="B654" t="s">
        <v>318</v>
      </c>
      <c r="C654" s="14">
        <v>0.22479450945729301</v>
      </c>
      <c r="D654" s="14">
        <v>0.22461232210712601</v>
      </c>
      <c r="E654" s="14">
        <v>0.221637769383039</v>
      </c>
      <c r="F654" s="14"/>
      <c r="G654" s="14">
        <v>0.25622297629551</v>
      </c>
      <c r="H654" s="14">
        <v>0.26356022203451701</v>
      </c>
      <c r="I654" s="14">
        <v>0.212117176191467</v>
      </c>
      <c r="J654" s="14">
        <v>0.21625790760244001</v>
      </c>
      <c r="K654" s="14">
        <v>0.1806338149858</v>
      </c>
      <c r="L654" s="14">
        <v>0.22890906177411899</v>
      </c>
      <c r="M654" s="14"/>
      <c r="N654" s="14">
        <v>0.23602246707399199</v>
      </c>
      <c r="O654" s="14">
        <v>0.21846570726030301</v>
      </c>
      <c r="P654" s="14"/>
      <c r="Q654" s="14">
        <v>0.32398152406334502</v>
      </c>
      <c r="R654" s="14">
        <v>0.203269751175538</v>
      </c>
      <c r="S654" s="14">
        <v>0.146141135208288</v>
      </c>
      <c r="T654" s="14"/>
      <c r="U654" s="14">
        <v>0.246908131353445</v>
      </c>
      <c r="V654" s="14">
        <v>0.12978713559559499</v>
      </c>
      <c r="W654" s="14"/>
      <c r="X654" s="14">
        <v>0.27397415752217802</v>
      </c>
      <c r="Y654" s="14">
        <v>0.27130119738506397</v>
      </c>
      <c r="Z654" s="14">
        <v>0.161937200579231</v>
      </c>
      <c r="AA654" s="14"/>
      <c r="AB654" s="14">
        <v>0.35589309951526299</v>
      </c>
      <c r="AC654" s="14">
        <v>0.19688836906795301</v>
      </c>
      <c r="AD654" s="14">
        <v>0.115586827482537</v>
      </c>
      <c r="AE654" s="14"/>
      <c r="AF654" s="14">
        <v>0.31899727048304899</v>
      </c>
      <c r="AG654" s="14">
        <v>0.24935168990277101</v>
      </c>
      <c r="AH654" s="14">
        <v>0.151450328990829</v>
      </c>
      <c r="AI654" s="14"/>
      <c r="AJ654" s="14">
        <v>0.24403554390483201</v>
      </c>
      <c r="AK654" s="14">
        <v>0.22503188377891301</v>
      </c>
      <c r="AL654" s="14"/>
      <c r="AM654" s="14">
        <v>0.28751542322583901</v>
      </c>
      <c r="AN654" s="14">
        <v>0.209297326791059</v>
      </c>
      <c r="AO654" s="14">
        <v>0.26829949782337198</v>
      </c>
      <c r="AP654" s="14">
        <v>0.20836884921509999</v>
      </c>
      <c r="AQ654" s="14">
        <v>0.40751280340525398</v>
      </c>
      <c r="AR654" s="14">
        <v>0.19326598560730099</v>
      </c>
      <c r="AS654" s="14">
        <v>0.31396719749652202</v>
      </c>
      <c r="AT654" s="14">
        <v>0.22988162480943999</v>
      </c>
      <c r="AU654" s="14">
        <v>0.17944014565379901</v>
      </c>
      <c r="AV654" s="14"/>
      <c r="AW654" s="14">
        <v>0.29647931450895798</v>
      </c>
      <c r="AX654" s="14">
        <v>0.18501472566671401</v>
      </c>
      <c r="AY654" s="14">
        <v>0.277684907266674</v>
      </c>
      <c r="AZ654" s="14">
        <v>0.238817100142039</v>
      </c>
      <c r="BA654" s="14">
        <v>0.47638910678928797</v>
      </c>
      <c r="BB654" s="14">
        <v>0.20444201303951201</v>
      </c>
      <c r="BC654" s="14">
        <v>0.30033764850596101</v>
      </c>
      <c r="BD654" s="14">
        <v>0.175321287788857</v>
      </c>
      <c r="BE654" s="14">
        <v>0.197320668732855</v>
      </c>
      <c r="BF654" s="14">
        <v>8.9789332007209996E-2</v>
      </c>
      <c r="BG654" s="14"/>
      <c r="BH654" s="14">
        <v>0.204446282980046</v>
      </c>
      <c r="BI654" s="14">
        <v>0.270687025957282</v>
      </c>
    </row>
    <row r="655" spans="2:61" x14ac:dyDescent="0.35">
      <c r="B655" t="s">
        <v>319</v>
      </c>
      <c r="C655" s="14">
        <v>0.40166638170714702</v>
      </c>
      <c r="D655" s="14">
        <v>0.407206470504618</v>
      </c>
      <c r="E655" s="14">
        <v>0.397531829488035</v>
      </c>
      <c r="F655" s="14"/>
      <c r="G655" s="14">
        <v>0.38628922570280599</v>
      </c>
      <c r="H655" s="14">
        <v>0.39575397414744001</v>
      </c>
      <c r="I655" s="14">
        <v>0.37782335795635003</v>
      </c>
      <c r="J655" s="14">
        <v>0.418570714971641</v>
      </c>
      <c r="K655" s="14">
        <v>0.41726288343919199</v>
      </c>
      <c r="L655" s="14">
        <v>0.41162161260957802</v>
      </c>
      <c r="M655" s="14"/>
      <c r="N655" s="14">
        <v>0.43733649942506098</v>
      </c>
      <c r="O655" s="14">
        <v>0.38156039920465901</v>
      </c>
      <c r="P655" s="14"/>
      <c r="Q655" s="14">
        <v>0.46356533037782799</v>
      </c>
      <c r="R655" s="14">
        <v>0.41303556324708601</v>
      </c>
      <c r="S655" s="14">
        <v>0.32022156287458498</v>
      </c>
      <c r="T655" s="14"/>
      <c r="U655" s="14">
        <v>0.41145895620926598</v>
      </c>
      <c r="V655" s="14">
        <v>0.35959426927072902</v>
      </c>
      <c r="W655" s="14"/>
      <c r="X655" s="14">
        <v>0.449254384689452</v>
      </c>
      <c r="Y655" s="14">
        <v>0.43185587815698501</v>
      </c>
      <c r="Z655" s="14">
        <v>0.36759813485072601</v>
      </c>
      <c r="AA655" s="14"/>
      <c r="AB655" s="14">
        <v>0.42548997808807698</v>
      </c>
      <c r="AC655" s="14">
        <v>0.43570303419445899</v>
      </c>
      <c r="AD655" s="14">
        <v>0.29422235303991001</v>
      </c>
      <c r="AE655" s="14"/>
      <c r="AF655" s="14">
        <v>0.42813853917756101</v>
      </c>
      <c r="AG655" s="14">
        <v>0.42295378187774002</v>
      </c>
      <c r="AH655" s="14">
        <v>0.38382776979141497</v>
      </c>
      <c r="AI655" s="14"/>
      <c r="AJ655" s="14">
        <v>0.42975348625381699</v>
      </c>
      <c r="AK655" s="14">
        <v>0.39141690713794303</v>
      </c>
      <c r="AL655" s="14"/>
      <c r="AM655" s="14">
        <v>0.46219861039638299</v>
      </c>
      <c r="AN655" s="14">
        <v>0.456243917066741</v>
      </c>
      <c r="AO655" s="14">
        <v>0.40528295889265997</v>
      </c>
      <c r="AP655" s="14">
        <v>0.34563479505897898</v>
      </c>
      <c r="AQ655" s="14">
        <v>0.411039633848445</v>
      </c>
      <c r="AR655" s="14">
        <v>0.40777305728819102</v>
      </c>
      <c r="AS655" s="14">
        <v>0.49226144318103698</v>
      </c>
      <c r="AT655" s="14">
        <v>0.237812387224867</v>
      </c>
      <c r="AU655" s="14">
        <v>0.33732454204854101</v>
      </c>
      <c r="AV655" s="14"/>
      <c r="AW655" s="14">
        <v>0.44872940160850899</v>
      </c>
      <c r="AX655" s="14">
        <v>0.479491630787928</v>
      </c>
      <c r="AY655" s="14">
        <v>0.46194440017479199</v>
      </c>
      <c r="AZ655" s="14">
        <v>0.34357959631602902</v>
      </c>
      <c r="BA655" s="14">
        <v>0.32272264510575099</v>
      </c>
      <c r="BB655" s="14">
        <v>0.410345174239026</v>
      </c>
      <c r="BC655" s="14">
        <v>0.51175857813274495</v>
      </c>
      <c r="BD655" s="14">
        <v>0.200108925068675</v>
      </c>
      <c r="BE655" s="14">
        <v>0.31757605081135198</v>
      </c>
      <c r="BF655" s="14">
        <v>0.38058047894638197</v>
      </c>
      <c r="BG655" s="14"/>
      <c r="BH655" s="14">
        <v>0.40337326018778702</v>
      </c>
      <c r="BI655" s="14">
        <v>0.40052157625109902</v>
      </c>
    </row>
    <row r="656" spans="2:61" x14ac:dyDescent="0.35">
      <c r="B656" t="s">
        <v>320</v>
      </c>
      <c r="C656" s="14">
        <v>0.187230069177792</v>
      </c>
      <c r="D656" s="14">
        <v>0.192306340862129</v>
      </c>
      <c r="E656" s="14">
        <v>0.183484411739121</v>
      </c>
      <c r="F656" s="14"/>
      <c r="G656" s="14">
        <v>0.17722026184706399</v>
      </c>
      <c r="H656" s="14">
        <v>0.171550900479744</v>
      </c>
      <c r="I656" s="14">
        <v>0.204817400315258</v>
      </c>
      <c r="J656" s="14">
        <v>0.184457509101563</v>
      </c>
      <c r="K656" s="14">
        <v>0.219664348401755</v>
      </c>
      <c r="L656" s="14">
        <v>0.16673135468657699</v>
      </c>
      <c r="M656" s="14"/>
      <c r="N656" s="14">
        <v>0.182170410851524</v>
      </c>
      <c r="O656" s="14">
        <v>0.19008201944554901</v>
      </c>
      <c r="P656" s="14"/>
      <c r="Q656" s="14">
        <v>9.4909426686248993E-2</v>
      </c>
      <c r="R656" s="14">
        <v>0.205824363767555</v>
      </c>
      <c r="S656" s="14">
        <v>0.23777443613510099</v>
      </c>
      <c r="T656" s="14"/>
      <c r="U656" s="14">
        <v>0.17325494780007999</v>
      </c>
      <c r="V656" s="14">
        <v>0.24727177504262501</v>
      </c>
      <c r="W656" s="14"/>
      <c r="X656" s="14">
        <v>0.18559600649920999</v>
      </c>
      <c r="Y656" s="14">
        <v>0.17288490729300601</v>
      </c>
      <c r="Z656" s="14">
        <v>0.175238284153863</v>
      </c>
      <c r="AA656" s="14"/>
      <c r="AB656" s="14">
        <v>0.123643804805517</v>
      </c>
      <c r="AC656" s="14">
        <v>0.20962205432949499</v>
      </c>
      <c r="AD656" s="14">
        <v>0.205457034310667</v>
      </c>
      <c r="AE656" s="14"/>
      <c r="AF656" s="14">
        <v>0.16729081082715599</v>
      </c>
      <c r="AG656" s="14">
        <v>0.166073369965718</v>
      </c>
      <c r="AH656" s="14">
        <v>0.216203885984393</v>
      </c>
      <c r="AI656" s="14"/>
      <c r="AJ656" s="14">
        <v>0.16978772241250001</v>
      </c>
      <c r="AK656" s="14">
        <v>0.196403013154519</v>
      </c>
      <c r="AL656" s="14"/>
      <c r="AM656" s="14">
        <v>0.128055402116456</v>
      </c>
      <c r="AN656" s="14">
        <v>0.182414170385995</v>
      </c>
      <c r="AO656" s="14">
        <v>0.203117752206352</v>
      </c>
      <c r="AP656" s="14">
        <v>0.20164683706615599</v>
      </c>
      <c r="AQ656" s="14">
        <v>0.117798463824017</v>
      </c>
      <c r="AR656" s="14">
        <v>0.201334228904156</v>
      </c>
      <c r="AS656" s="14">
        <v>0.107143141005663</v>
      </c>
      <c r="AT656" s="14">
        <v>0.14447387487718899</v>
      </c>
      <c r="AU656" s="14">
        <v>0.23416718797422401</v>
      </c>
      <c r="AV656" s="14"/>
      <c r="AW656" s="14">
        <v>0.111707590610706</v>
      </c>
      <c r="AX656" s="14">
        <v>0.196399378097354</v>
      </c>
      <c r="AY656" s="14">
        <v>0.19037081736762199</v>
      </c>
      <c r="AZ656" s="14">
        <v>0.22181905481209399</v>
      </c>
      <c r="BA656" s="14">
        <v>0.14886234206864599</v>
      </c>
      <c r="BB656" s="14">
        <v>0.18458016074098399</v>
      </c>
      <c r="BC656" s="14">
        <v>9.5534137374751305E-2</v>
      </c>
      <c r="BD656" s="14">
        <v>0.17023807077851699</v>
      </c>
      <c r="BE656" s="14">
        <v>0.191974489256244</v>
      </c>
      <c r="BF656" s="14">
        <v>0.21964721735151399</v>
      </c>
      <c r="BG656" s="14"/>
      <c r="BH656" s="14">
        <v>0.20571363906022699</v>
      </c>
      <c r="BI656" s="14">
        <v>0.154236352643395</v>
      </c>
    </row>
    <row r="657" spans="2:61" x14ac:dyDescent="0.35">
      <c r="B657" t="s">
        <v>321</v>
      </c>
      <c r="C657" s="14">
        <v>8.5059590621912706E-2</v>
      </c>
      <c r="D657" s="14">
        <v>8.8771727312682E-2</v>
      </c>
      <c r="E657" s="14">
        <v>8.2017446566847396E-2</v>
      </c>
      <c r="F657" s="14"/>
      <c r="G657" s="14">
        <v>0.12296132163276401</v>
      </c>
      <c r="H657" s="14">
        <v>6.5438078306876798E-2</v>
      </c>
      <c r="I657" s="14">
        <v>9.5995803518056699E-2</v>
      </c>
      <c r="J657" s="14">
        <v>8.3671485145141597E-2</v>
      </c>
      <c r="K657" s="14">
        <v>9.5154610686923005E-2</v>
      </c>
      <c r="L657" s="14">
        <v>6.2347643549999797E-2</v>
      </c>
      <c r="M657" s="14"/>
      <c r="N657" s="14">
        <v>6.7719649252116002E-2</v>
      </c>
      <c r="O657" s="14">
        <v>9.4833501673521697E-2</v>
      </c>
      <c r="P657" s="14"/>
      <c r="Q657" s="14">
        <v>6.6035063494324406E-2</v>
      </c>
      <c r="R657" s="14">
        <v>8.1187832417333405E-2</v>
      </c>
      <c r="S657" s="14">
        <v>0.13438067519119301</v>
      </c>
      <c r="T657" s="14"/>
      <c r="U657" s="14">
        <v>8.8557966286030895E-2</v>
      </c>
      <c r="V657" s="14">
        <v>7.0029421154857996E-2</v>
      </c>
      <c r="W657" s="14"/>
      <c r="X657" s="14">
        <v>4.48702069085588E-2</v>
      </c>
      <c r="Y657" s="14">
        <v>6.7476766546491707E-2</v>
      </c>
      <c r="Z657" s="14">
        <v>0.12461721283988</v>
      </c>
      <c r="AA657" s="14"/>
      <c r="AB657" s="14">
        <v>5.0751859753503201E-2</v>
      </c>
      <c r="AC657" s="14">
        <v>9.3601908618720003E-2</v>
      </c>
      <c r="AD657" s="14">
        <v>0.130659679770499</v>
      </c>
      <c r="AE657" s="14"/>
      <c r="AF657" s="14">
        <v>7.8125520367110707E-2</v>
      </c>
      <c r="AG657" s="14">
        <v>7.2678618874576703E-2</v>
      </c>
      <c r="AH657" s="14">
        <v>0.106387940565296</v>
      </c>
      <c r="AI657" s="14"/>
      <c r="AJ657" s="14">
        <v>8.2741180500195702E-2</v>
      </c>
      <c r="AK657" s="14">
        <v>8.0868591950871996E-2</v>
      </c>
      <c r="AL657" s="14"/>
      <c r="AM657" s="14">
        <v>6.1416206625540801E-2</v>
      </c>
      <c r="AN657" s="14">
        <v>9.2007695460349301E-2</v>
      </c>
      <c r="AO657" s="14">
        <v>5.31402700218392E-2</v>
      </c>
      <c r="AP657" s="14">
        <v>9.1548495148209993E-2</v>
      </c>
      <c r="AQ657" s="14">
        <v>4.8882234167139001E-2</v>
      </c>
      <c r="AR657" s="14">
        <v>0.10074373077542299</v>
      </c>
      <c r="AS657" s="14">
        <v>4.6269063895456403E-2</v>
      </c>
      <c r="AT657" s="14">
        <v>0.17562072135221399</v>
      </c>
      <c r="AU657" s="14">
        <v>9.0078709442501001E-2</v>
      </c>
      <c r="AV657" s="14"/>
      <c r="AW657" s="14">
        <v>6.4640130544399405E-2</v>
      </c>
      <c r="AX657" s="14">
        <v>0.103380892831113</v>
      </c>
      <c r="AY657" s="14">
        <v>2.0152239638057099E-2</v>
      </c>
      <c r="AZ657" s="14">
        <v>7.5277414847947394E-2</v>
      </c>
      <c r="BA657" s="14">
        <v>3.6309367476000803E-2</v>
      </c>
      <c r="BB657" s="14">
        <v>0.119348926238677</v>
      </c>
      <c r="BC657" s="14">
        <v>6.13698740053941E-2</v>
      </c>
      <c r="BD657" s="14">
        <v>0.120371379020939</v>
      </c>
      <c r="BE657" s="14">
        <v>0</v>
      </c>
      <c r="BF657" s="14">
        <v>0.116910027382608</v>
      </c>
      <c r="BG657" s="14"/>
      <c r="BH657" s="14">
        <v>8.2410549809235595E-2</v>
      </c>
      <c r="BI657" s="14">
        <v>8.9176840884841305E-2</v>
      </c>
    </row>
    <row r="658" spans="2:61" x14ac:dyDescent="0.35">
      <c r="B658" t="s">
        <v>322</v>
      </c>
      <c r="C658" s="14">
        <v>7.8132876457199005E-2</v>
      </c>
      <c r="D658" s="14">
        <v>6.6702986631851396E-2</v>
      </c>
      <c r="E658" s="14">
        <v>8.9486984598317498E-2</v>
      </c>
      <c r="F658" s="14"/>
      <c r="G658" s="14">
        <v>3.2691426969861603E-2</v>
      </c>
      <c r="H658" s="14">
        <v>9.1159130633741606E-2</v>
      </c>
      <c r="I658" s="14">
        <v>7.9511753344985697E-2</v>
      </c>
      <c r="J658" s="14">
        <v>9.0399055432134098E-2</v>
      </c>
      <c r="K658" s="14">
        <v>6.60861651042014E-2</v>
      </c>
      <c r="L658" s="14">
        <v>8.9876901623908503E-2</v>
      </c>
      <c r="M658" s="14"/>
      <c r="N658" s="14">
        <v>6.3782070881474598E-2</v>
      </c>
      <c r="O658" s="14">
        <v>8.6221917488236294E-2</v>
      </c>
      <c r="P658" s="14"/>
      <c r="Q658" s="14">
        <v>4.5500570494548899E-2</v>
      </c>
      <c r="R658" s="14">
        <v>7.84664313690316E-2</v>
      </c>
      <c r="S658" s="14">
        <v>0.14872683265967901</v>
      </c>
      <c r="T658" s="14"/>
      <c r="U658" s="14">
        <v>7.1709701636025802E-2</v>
      </c>
      <c r="V658" s="14">
        <v>0.105728942559805</v>
      </c>
      <c r="W658" s="14"/>
      <c r="X658" s="14">
        <v>4.63052443806019E-2</v>
      </c>
      <c r="Y658" s="14">
        <v>3.5313556372474603E-2</v>
      </c>
      <c r="Z658" s="14">
        <v>0.15544470273985</v>
      </c>
      <c r="AA658" s="14"/>
      <c r="AB658" s="14">
        <v>3.3864802626988599E-2</v>
      </c>
      <c r="AC658" s="14">
        <v>4.7294549924382603E-2</v>
      </c>
      <c r="AD658" s="14">
        <v>0.23781748776399</v>
      </c>
      <c r="AE658" s="14"/>
      <c r="AF658" s="14">
        <v>7.4478591451224204E-3</v>
      </c>
      <c r="AG658" s="14">
        <v>6.92750285981973E-2</v>
      </c>
      <c r="AH658" s="14">
        <v>0.131243152724735</v>
      </c>
      <c r="AI658" s="14"/>
      <c r="AJ658" s="14">
        <v>6.8543966132283501E-2</v>
      </c>
      <c r="AK658" s="14">
        <v>7.3750907607668198E-2</v>
      </c>
      <c r="AL658" s="14"/>
      <c r="AM658" s="14">
        <v>3.97477343374786E-2</v>
      </c>
      <c r="AN658" s="14">
        <v>6.0036890295855502E-2</v>
      </c>
      <c r="AO658" s="14">
        <v>3.7484806668959599E-2</v>
      </c>
      <c r="AP658" s="14">
        <v>0.152801023511554</v>
      </c>
      <c r="AQ658" s="14">
        <v>1.47668647551451E-2</v>
      </c>
      <c r="AR658" s="14">
        <v>8.0211335084928406E-2</v>
      </c>
      <c r="AS658" s="14">
        <v>1.6646480419199399E-2</v>
      </c>
      <c r="AT658" s="14">
        <v>0.18316933027648</v>
      </c>
      <c r="AU658" s="14">
        <v>0.117797565878369</v>
      </c>
      <c r="AV658" s="14"/>
      <c r="AW658" s="14">
        <v>6.5055937328033497E-2</v>
      </c>
      <c r="AX658" s="14">
        <v>3.5713372616890199E-2</v>
      </c>
      <c r="AY658" s="14">
        <v>1.7909588638381001E-2</v>
      </c>
      <c r="AZ658" s="14">
        <v>0.120506833881891</v>
      </c>
      <c r="BA658" s="14">
        <v>1.5716538560314301E-2</v>
      </c>
      <c r="BB658" s="14">
        <v>6.9867458656723599E-2</v>
      </c>
      <c r="BC658" s="14">
        <v>3.0999761981148E-2</v>
      </c>
      <c r="BD658" s="14">
        <v>0.333960337343013</v>
      </c>
      <c r="BE658" s="14">
        <v>9.3569850079607497E-2</v>
      </c>
      <c r="BF658" s="14">
        <v>0.16986520392332599</v>
      </c>
      <c r="BG658" s="14"/>
      <c r="BH658" s="14">
        <v>8.6790682813367298E-2</v>
      </c>
      <c r="BI658" s="14">
        <v>7.400833027822E-2</v>
      </c>
    </row>
    <row r="659" spans="2:61" x14ac:dyDescent="0.35">
      <c r="B659" t="s">
        <v>77</v>
      </c>
      <c r="C659" s="14">
        <v>2.3116572578655799E-2</v>
      </c>
      <c r="D659" s="14">
        <v>2.0400152581594898E-2</v>
      </c>
      <c r="E659" s="14">
        <v>2.5841558224641101E-2</v>
      </c>
      <c r="F659" s="14"/>
      <c r="G659" s="14">
        <v>2.4614787551993401E-2</v>
      </c>
      <c r="H659" s="14">
        <v>1.25376943976799E-2</v>
      </c>
      <c r="I659" s="14">
        <v>2.97345086738828E-2</v>
      </c>
      <c r="J659" s="14">
        <v>6.6433277470806197E-3</v>
      </c>
      <c r="K659" s="14">
        <v>2.11981773821289E-2</v>
      </c>
      <c r="L659" s="14">
        <v>4.05134257558184E-2</v>
      </c>
      <c r="M659" s="14"/>
      <c r="N659" s="14">
        <v>1.2968902515832499E-2</v>
      </c>
      <c r="O659" s="14">
        <v>2.8836454927731799E-2</v>
      </c>
      <c r="P659" s="14"/>
      <c r="Q659" s="14">
        <v>6.0080848837046801E-3</v>
      </c>
      <c r="R659" s="14">
        <v>1.8216058023455099E-2</v>
      </c>
      <c r="S659" s="14">
        <v>1.2755357931153399E-2</v>
      </c>
      <c r="T659" s="14"/>
      <c r="U659" s="14">
        <v>8.1102967151515607E-3</v>
      </c>
      <c r="V659" s="14">
        <v>8.7588456376388096E-2</v>
      </c>
      <c r="W659" s="14"/>
      <c r="X659" s="14">
        <v>0</v>
      </c>
      <c r="Y659" s="14">
        <v>2.11676942459787E-2</v>
      </c>
      <c r="Z659" s="14">
        <v>1.5164464836449299E-2</v>
      </c>
      <c r="AA659" s="14"/>
      <c r="AB659" s="14">
        <v>1.03564552106512E-2</v>
      </c>
      <c r="AC659" s="14">
        <v>1.6890083864990899E-2</v>
      </c>
      <c r="AD659" s="14">
        <v>1.6256617632396501E-2</v>
      </c>
      <c r="AE659" s="14"/>
      <c r="AF659" s="14">
        <v>0</v>
      </c>
      <c r="AG659" s="14">
        <v>1.9667510780996302E-2</v>
      </c>
      <c r="AH659" s="14">
        <v>1.08869219433311E-2</v>
      </c>
      <c r="AI659" s="14"/>
      <c r="AJ659" s="14">
        <v>5.1381007963723002E-3</v>
      </c>
      <c r="AK659" s="14">
        <v>3.25286963700838E-2</v>
      </c>
      <c r="AL659" s="14"/>
      <c r="AM659" s="14">
        <v>2.1066623298302199E-2</v>
      </c>
      <c r="AN659" s="14">
        <v>0</v>
      </c>
      <c r="AO659" s="14">
        <v>3.2674714386817898E-2</v>
      </c>
      <c r="AP659" s="14">
        <v>0</v>
      </c>
      <c r="AQ659" s="14">
        <v>0</v>
      </c>
      <c r="AR659" s="14">
        <v>1.6671662340000601E-2</v>
      </c>
      <c r="AS659" s="14">
        <v>2.37126740021225E-2</v>
      </c>
      <c r="AT659" s="14">
        <v>2.9042061459809799E-2</v>
      </c>
      <c r="AU659" s="14">
        <v>4.1191849002565901E-2</v>
      </c>
      <c r="AV659" s="14"/>
      <c r="AW659" s="14">
        <v>1.33876253993939E-2</v>
      </c>
      <c r="AX659" s="14">
        <v>0</v>
      </c>
      <c r="AY659" s="14">
        <v>3.1938046914473703E-2</v>
      </c>
      <c r="AZ659" s="14">
        <v>0</v>
      </c>
      <c r="BA659" s="14">
        <v>0</v>
      </c>
      <c r="BB659" s="14">
        <v>1.1416267085077999E-2</v>
      </c>
      <c r="BC659" s="14">
        <v>0</v>
      </c>
      <c r="BD659" s="14">
        <v>0</v>
      </c>
      <c r="BE659" s="14">
        <v>0.19955894111994199</v>
      </c>
      <c r="BF659" s="14">
        <v>2.3207740388959699E-2</v>
      </c>
      <c r="BG659" s="14"/>
      <c r="BH659" s="14">
        <v>1.72655851493368E-2</v>
      </c>
      <c r="BI659" s="14">
        <v>1.1369873985163301E-2</v>
      </c>
    </row>
    <row r="660" spans="2:61" x14ac:dyDescent="0.35">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row>
    <row r="661" spans="2:61" x14ac:dyDescent="0.35">
      <c r="B661" s="6" t="s">
        <v>324</v>
      </c>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row>
    <row r="662" spans="2:61" x14ac:dyDescent="0.35">
      <c r="B662" s="21" t="s">
        <v>81</v>
      </c>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row>
    <row r="663" spans="2:61" x14ac:dyDescent="0.35">
      <c r="B663" t="s">
        <v>318</v>
      </c>
      <c r="C663" s="14">
        <v>0.24873904845889699</v>
      </c>
      <c r="D663" s="14">
        <v>0.25361359360882202</v>
      </c>
      <c r="E663" s="14">
        <v>0.243223110728637</v>
      </c>
      <c r="F663" s="14"/>
      <c r="G663" s="14">
        <v>0.20075063049443601</v>
      </c>
      <c r="H663" s="14">
        <v>0.22593524890635</v>
      </c>
      <c r="I663" s="14">
        <v>0.21751179636776</v>
      </c>
      <c r="J663" s="14">
        <v>0.233868765008789</v>
      </c>
      <c r="K663" s="14">
        <v>0.255897874111636</v>
      </c>
      <c r="L663" s="14">
        <v>0.33274060457943</v>
      </c>
      <c r="M663" s="14"/>
      <c r="N663" s="14">
        <v>0.28019075114408698</v>
      </c>
      <c r="O663" s="14">
        <v>0.23101083716274201</v>
      </c>
      <c r="P663" s="14"/>
      <c r="Q663" s="14">
        <v>0.37636732298381298</v>
      </c>
      <c r="R663" s="14">
        <v>0.21587427182719901</v>
      </c>
      <c r="S663" s="14">
        <v>0.153445769698559</v>
      </c>
      <c r="T663" s="14"/>
      <c r="U663" s="14">
        <v>0.27833372062019102</v>
      </c>
      <c r="V663" s="14">
        <v>0.121590628559771</v>
      </c>
      <c r="W663" s="14"/>
      <c r="X663" s="14">
        <v>0.37399650986010502</v>
      </c>
      <c r="Y663" s="14">
        <v>0.29415775136753902</v>
      </c>
      <c r="Z663" s="14">
        <v>0.156461838452641</v>
      </c>
      <c r="AA663" s="14"/>
      <c r="AB663" s="14">
        <v>0.43100894713943499</v>
      </c>
      <c r="AC663" s="14">
        <v>0.21039391282383901</v>
      </c>
      <c r="AD663" s="14">
        <v>8.6972745966781506E-2</v>
      </c>
      <c r="AE663" s="14"/>
      <c r="AF663" s="14">
        <v>0.35759490362958302</v>
      </c>
      <c r="AG663" s="14">
        <v>0.27050890413412099</v>
      </c>
      <c r="AH663" s="14">
        <v>0.182088555932853</v>
      </c>
      <c r="AI663" s="14"/>
      <c r="AJ663" s="14">
        <v>0.29196043375349601</v>
      </c>
      <c r="AK663" s="14">
        <v>0.236087521832785</v>
      </c>
      <c r="AL663" s="14"/>
      <c r="AM663" s="14">
        <v>0.25794540164866903</v>
      </c>
      <c r="AN663" s="14">
        <v>0.271589638381253</v>
      </c>
      <c r="AO663" s="14">
        <v>0.245985511230328</v>
      </c>
      <c r="AP663" s="14">
        <v>0.14858338454155001</v>
      </c>
      <c r="AQ663" s="14">
        <v>0.46053211547140899</v>
      </c>
      <c r="AR663" s="14">
        <v>0.243896836722473</v>
      </c>
      <c r="AS663" s="14">
        <v>0.43817538846874698</v>
      </c>
      <c r="AT663" s="14">
        <v>0.25056432921327998</v>
      </c>
      <c r="AU663" s="14">
        <v>0.18373904353713499</v>
      </c>
      <c r="AV663" s="14"/>
      <c r="AW663" s="14">
        <v>0.26622365819266802</v>
      </c>
      <c r="AX663" s="14">
        <v>0.28683527738274101</v>
      </c>
      <c r="AY663" s="14">
        <v>0.34068942300479599</v>
      </c>
      <c r="AZ663" s="14">
        <v>0.15241194440512201</v>
      </c>
      <c r="BA663" s="14">
        <v>0.53555718842838196</v>
      </c>
      <c r="BB663" s="14">
        <v>0.23455105826251901</v>
      </c>
      <c r="BC663" s="14">
        <v>0.38692471253569799</v>
      </c>
      <c r="BD663" s="14">
        <v>0.20747090020916001</v>
      </c>
      <c r="BE663" s="14">
        <v>0.27251257925446698</v>
      </c>
      <c r="BF663" s="14">
        <v>0.124540076850307</v>
      </c>
      <c r="BG663" s="14"/>
      <c r="BH663" s="14">
        <v>0.20092178182904699</v>
      </c>
      <c r="BI663" s="14">
        <v>0.32708288935938701</v>
      </c>
    </row>
    <row r="664" spans="2:61" x14ac:dyDescent="0.35">
      <c r="B664" t="s">
        <v>319</v>
      </c>
      <c r="C664" s="14">
        <v>0.44299660898137799</v>
      </c>
      <c r="D664" s="14">
        <v>0.441388789041818</v>
      </c>
      <c r="E664" s="14">
        <v>0.44359649087525999</v>
      </c>
      <c r="F664" s="14"/>
      <c r="G664" s="14">
        <v>0.39120628954672598</v>
      </c>
      <c r="H664" s="14">
        <v>0.43676155459177801</v>
      </c>
      <c r="I664" s="14">
        <v>0.35645746039514398</v>
      </c>
      <c r="J664" s="14">
        <v>0.531946978301996</v>
      </c>
      <c r="K664" s="14">
        <v>0.52513723619061403</v>
      </c>
      <c r="L664" s="14">
        <v>0.42097967044051099</v>
      </c>
      <c r="M664" s="14"/>
      <c r="N664" s="14">
        <v>0.456347910582238</v>
      </c>
      <c r="O664" s="14">
        <v>0.43547095295480598</v>
      </c>
      <c r="P664" s="14"/>
      <c r="Q664" s="14">
        <v>0.41718315818893797</v>
      </c>
      <c r="R664" s="14">
        <v>0.47920345941047299</v>
      </c>
      <c r="S664" s="14">
        <v>0.40110150549953499</v>
      </c>
      <c r="T664" s="14"/>
      <c r="U664" s="14">
        <v>0.43956911219202199</v>
      </c>
      <c r="V664" s="14">
        <v>0.45772225955120999</v>
      </c>
      <c r="W664" s="14"/>
      <c r="X664" s="14">
        <v>0.43196445454411803</v>
      </c>
      <c r="Y664" s="14">
        <v>0.463015122983371</v>
      </c>
      <c r="Z664" s="14">
        <v>0.44855023211564798</v>
      </c>
      <c r="AA664" s="14"/>
      <c r="AB664" s="14">
        <v>0.413673835654008</v>
      </c>
      <c r="AC664" s="14">
        <v>0.48158845541026701</v>
      </c>
      <c r="AD664" s="14">
        <v>0.42471044531499103</v>
      </c>
      <c r="AE664" s="14"/>
      <c r="AF664" s="14">
        <v>0.42751001749476197</v>
      </c>
      <c r="AG664" s="14">
        <v>0.47337376216740801</v>
      </c>
      <c r="AH664" s="14">
        <v>0.425858281023128</v>
      </c>
      <c r="AI664" s="14"/>
      <c r="AJ664" s="14">
        <v>0.44906543495589402</v>
      </c>
      <c r="AK664" s="14">
        <v>0.44438479123791402</v>
      </c>
      <c r="AL664" s="14"/>
      <c r="AM664" s="14">
        <v>0.58839059426340401</v>
      </c>
      <c r="AN664" s="14">
        <v>0.43915504898986601</v>
      </c>
      <c r="AO664" s="14">
        <v>0.353696344009788</v>
      </c>
      <c r="AP664" s="14">
        <v>0.47751184828879201</v>
      </c>
      <c r="AQ664" s="14">
        <v>0.32036060321528298</v>
      </c>
      <c r="AR664" s="14">
        <v>0.42649242289023898</v>
      </c>
      <c r="AS664" s="14">
        <v>0.359344341590706</v>
      </c>
      <c r="AT664" s="14">
        <v>0.49212423576023001</v>
      </c>
      <c r="AU664" s="14">
        <v>0.37675411622600602</v>
      </c>
      <c r="AV664" s="14"/>
      <c r="AW664" s="14">
        <v>0.53011217575335701</v>
      </c>
      <c r="AX664" s="14">
        <v>0.46079093618239297</v>
      </c>
      <c r="AY664" s="14">
        <v>0.37562448408281401</v>
      </c>
      <c r="AZ664" s="14">
        <v>0.49120559340308001</v>
      </c>
      <c r="BA664" s="14">
        <v>0.261172531183055</v>
      </c>
      <c r="BB664" s="14">
        <v>0.48110340942036101</v>
      </c>
      <c r="BC664" s="14">
        <v>0.376697293476768</v>
      </c>
      <c r="BD664" s="14">
        <v>0.43132334528605198</v>
      </c>
      <c r="BE664" s="14">
        <v>0.15470521622334901</v>
      </c>
      <c r="BF664" s="14">
        <v>0.35929501711132</v>
      </c>
      <c r="BG664" s="14"/>
      <c r="BH664" s="14">
        <v>0.43616243311513297</v>
      </c>
      <c r="BI664" s="14">
        <v>0.44833898324297999</v>
      </c>
    </row>
    <row r="665" spans="2:61" x14ac:dyDescent="0.35">
      <c r="B665" t="s">
        <v>320</v>
      </c>
      <c r="C665" s="14">
        <v>0.16684198421337401</v>
      </c>
      <c r="D665" s="14">
        <v>0.180206495217829</v>
      </c>
      <c r="E665" s="14">
        <v>0.15507499470276401</v>
      </c>
      <c r="F665" s="14"/>
      <c r="G665" s="14">
        <v>0.273267369011092</v>
      </c>
      <c r="H665" s="14">
        <v>0.150581509711807</v>
      </c>
      <c r="I665" s="14">
        <v>0.22245584043448999</v>
      </c>
      <c r="J665" s="14">
        <v>0.14374326017012501</v>
      </c>
      <c r="K665" s="14">
        <v>0.14144000463231299</v>
      </c>
      <c r="L665" s="14">
        <v>0.10478001246082699</v>
      </c>
      <c r="M665" s="14"/>
      <c r="N665" s="14">
        <v>0.15606967141221301</v>
      </c>
      <c r="O665" s="14">
        <v>0.172913955559371</v>
      </c>
      <c r="P665" s="14"/>
      <c r="Q665" s="14">
        <v>8.3423656487169998E-2</v>
      </c>
      <c r="R665" s="14">
        <v>0.18322084954793999</v>
      </c>
      <c r="S665" s="14">
        <v>0.22942156360428301</v>
      </c>
      <c r="T665" s="14"/>
      <c r="U665" s="14">
        <v>0.15353564374524001</v>
      </c>
      <c r="V665" s="14">
        <v>0.224010387902463</v>
      </c>
      <c r="W665" s="14"/>
      <c r="X665" s="14">
        <v>9.7798088868768299E-2</v>
      </c>
      <c r="Y665" s="14">
        <v>0.166984643526642</v>
      </c>
      <c r="Z665" s="14">
        <v>0.15967111505645101</v>
      </c>
      <c r="AA665" s="14"/>
      <c r="AB665" s="14">
        <v>9.7508495840822093E-2</v>
      </c>
      <c r="AC665" s="14">
        <v>0.18561313812826</v>
      </c>
      <c r="AD665" s="14">
        <v>0.19651997995991699</v>
      </c>
      <c r="AE665" s="14"/>
      <c r="AF665" s="14">
        <v>0.12866990228168801</v>
      </c>
      <c r="AG665" s="14">
        <v>0.154989266850004</v>
      </c>
      <c r="AH665" s="14">
        <v>0.17619659242393701</v>
      </c>
      <c r="AI665" s="14"/>
      <c r="AJ665" s="14">
        <v>0.164112707864913</v>
      </c>
      <c r="AK665" s="14">
        <v>0.16440658903260999</v>
      </c>
      <c r="AL665" s="14"/>
      <c r="AM665" s="14">
        <v>9.7083734614171996E-2</v>
      </c>
      <c r="AN665" s="14">
        <v>0.16919869116793501</v>
      </c>
      <c r="AO665" s="14">
        <v>0.219358494017415</v>
      </c>
      <c r="AP665" s="14">
        <v>0.186688335704943</v>
      </c>
      <c r="AQ665" s="14">
        <v>0.14596642622709799</v>
      </c>
      <c r="AR665" s="14">
        <v>0.15898242052877801</v>
      </c>
      <c r="AS665" s="14">
        <v>0.10642782764860501</v>
      </c>
      <c r="AT665" s="14">
        <v>9.2442389062489402E-2</v>
      </c>
      <c r="AU665" s="14">
        <v>0.27736808565510901</v>
      </c>
      <c r="AV665" s="14"/>
      <c r="AW665" s="14">
        <v>0.116423489689412</v>
      </c>
      <c r="AX665" s="14">
        <v>0.15273747509907101</v>
      </c>
      <c r="AY665" s="14">
        <v>0.168634893073591</v>
      </c>
      <c r="AZ665" s="14">
        <v>0.13337971062506801</v>
      </c>
      <c r="BA665" s="14">
        <v>0.13711892269444201</v>
      </c>
      <c r="BB665" s="14">
        <v>0.14506620194276501</v>
      </c>
      <c r="BC665" s="14">
        <v>0.128012521838546</v>
      </c>
      <c r="BD665" s="14">
        <v>0.141430377223495</v>
      </c>
      <c r="BE665" s="14">
        <v>0.25342085222983501</v>
      </c>
      <c r="BF665" s="14">
        <v>0.27236657734299902</v>
      </c>
      <c r="BG665" s="14"/>
      <c r="BH665" s="14">
        <v>0.184591728171176</v>
      </c>
      <c r="BI665" s="14">
        <v>0.138448208205697</v>
      </c>
    </row>
    <row r="666" spans="2:61" x14ac:dyDescent="0.35">
      <c r="B666" t="s">
        <v>321</v>
      </c>
      <c r="C666" s="14">
        <v>7.7691786244042604E-2</v>
      </c>
      <c r="D666" s="14">
        <v>5.3249767411702099E-2</v>
      </c>
      <c r="E666" s="14">
        <v>0.101449358613192</v>
      </c>
      <c r="F666" s="14"/>
      <c r="G666" s="14">
        <v>8.4099514033278894E-2</v>
      </c>
      <c r="H666" s="14">
        <v>0.11569685238948201</v>
      </c>
      <c r="I666" s="14">
        <v>0.11292666840665801</v>
      </c>
      <c r="J666" s="14">
        <v>2.22009384411882E-2</v>
      </c>
      <c r="K666" s="14">
        <v>2.76124084043795E-2</v>
      </c>
      <c r="L666" s="14">
        <v>9.6459087403655594E-2</v>
      </c>
      <c r="M666" s="14"/>
      <c r="N666" s="14">
        <v>6.7172129152501897E-2</v>
      </c>
      <c r="O666" s="14">
        <v>8.3621344511479401E-2</v>
      </c>
      <c r="P666" s="14"/>
      <c r="Q666" s="14">
        <v>7.3453008079580703E-2</v>
      </c>
      <c r="R666" s="14">
        <v>5.9069386073193897E-2</v>
      </c>
      <c r="S666" s="14">
        <v>0.15515080954414201</v>
      </c>
      <c r="T666" s="14"/>
      <c r="U666" s="14">
        <v>7.5024024452555696E-2</v>
      </c>
      <c r="V666" s="14">
        <v>8.9153366038072501E-2</v>
      </c>
      <c r="W666" s="14"/>
      <c r="X666" s="14">
        <v>8.4019592272139801E-2</v>
      </c>
      <c r="Y666" s="14">
        <v>4.8443138599282301E-2</v>
      </c>
      <c r="Z666" s="14">
        <v>0.12219321328947801</v>
      </c>
      <c r="AA666" s="14"/>
      <c r="AB666" s="14">
        <v>2.8635741720589102E-2</v>
      </c>
      <c r="AC666" s="14">
        <v>8.8303816935635396E-2</v>
      </c>
      <c r="AD666" s="14">
        <v>0.14164296446570199</v>
      </c>
      <c r="AE666" s="14"/>
      <c r="AF666" s="14">
        <v>8.6225176593967195E-2</v>
      </c>
      <c r="AG666" s="14">
        <v>5.3149492705864297E-2</v>
      </c>
      <c r="AH666" s="14">
        <v>0.13100573073414501</v>
      </c>
      <c r="AI666" s="14"/>
      <c r="AJ666" s="14">
        <v>6.2757247812711595E-2</v>
      </c>
      <c r="AK666" s="14">
        <v>8.4945201457031896E-2</v>
      </c>
      <c r="AL666" s="14"/>
      <c r="AM666" s="14">
        <v>4.8744646714419498E-2</v>
      </c>
      <c r="AN666" s="14">
        <v>8.8908333489091204E-2</v>
      </c>
      <c r="AO666" s="14">
        <v>0.11080012968669201</v>
      </c>
      <c r="AP666" s="14">
        <v>8.8043903530821199E-2</v>
      </c>
      <c r="AQ666" s="14">
        <v>6.2154153644552602E-2</v>
      </c>
      <c r="AR666" s="14">
        <v>8.2506064969437201E-2</v>
      </c>
      <c r="AS666" s="14">
        <v>7.9405961872743E-2</v>
      </c>
      <c r="AT666" s="14">
        <v>0</v>
      </c>
      <c r="AU666" s="14">
        <v>9.5070370221901707E-2</v>
      </c>
      <c r="AV666" s="14"/>
      <c r="AW666" s="14">
        <v>5.5960178347917597E-2</v>
      </c>
      <c r="AX666" s="14">
        <v>8.0217094732082606E-2</v>
      </c>
      <c r="AY666" s="14">
        <v>5.1268171001097401E-2</v>
      </c>
      <c r="AZ666" s="14">
        <v>0.11911485499310399</v>
      </c>
      <c r="BA666" s="14">
        <v>6.6151357694120796E-2</v>
      </c>
      <c r="BB666" s="14">
        <v>8.8096299130388897E-2</v>
      </c>
      <c r="BC666" s="14">
        <v>2.8941653603345299E-2</v>
      </c>
      <c r="BD666" s="14">
        <v>4.3075967005205003E-2</v>
      </c>
      <c r="BE666" s="14">
        <v>9.3569850079607497E-2</v>
      </c>
      <c r="BF666" s="14">
        <v>0.15063646071089301</v>
      </c>
      <c r="BG666" s="14"/>
      <c r="BH666" s="14">
        <v>0.107934911993952</v>
      </c>
      <c r="BI666" s="14">
        <v>4.4154591860471402E-2</v>
      </c>
    </row>
    <row r="667" spans="2:61" x14ac:dyDescent="0.35">
      <c r="B667" t="s">
        <v>322</v>
      </c>
      <c r="C667" s="14">
        <v>4.55555801359009E-2</v>
      </c>
      <c r="D667" s="14">
        <v>5.12376426584778E-2</v>
      </c>
      <c r="E667" s="14">
        <v>4.0404406094715399E-2</v>
      </c>
      <c r="F667" s="14"/>
      <c r="G667" s="14">
        <v>3.5644716623238898E-2</v>
      </c>
      <c r="H667" s="14">
        <v>5.8487140002903899E-2</v>
      </c>
      <c r="I667" s="14">
        <v>6.4041754192966205E-2</v>
      </c>
      <c r="J667" s="14">
        <v>5.5301373391715501E-2</v>
      </c>
      <c r="K667" s="14">
        <v>2.0422777295794E-2</v>
      </c>
      <c r="L667" s="14">
        <v>3.24665897319876E-2</v>
      </c>
      <c r="M667" s="14"/>
      <c r="N667" s="14">
        <v>2.9476248194489799E-2</v>
      </c>
      <c r="O667" s="14">
        <v>5.4618930283000598E-2</v>
      </c>
      <c r="P667" s="14"/>
      <c r="Q667" s="14">
        <v>4.7364322096374097E-2</v>
      </c>
      <c r="R667" s="14">
        <v>4.0929937599456401E-2</v>
      </c>
      <c r="S667" s="14">
        <v>5.5027991222676098E-2</v>
      </c>
      <c r="T667" s="14"/>
      <c r="U667" s="14">
        <v>4.3962334310947197E-2</v>
      </c>
      <c r="V667" s="14">
        <v>5.2400686851382203E-2</v>
      </c>
      <c r="W667" s="14"/>
      <c r="X667" s="14">
        <v>1.2221354454868801E-2</v>
      </c>
      <c r="Y667" s="14">
        <v>2.3431264941364299E-2</v>
      </c>
      <c r="Z667" s="14">
        <v>9.3105384860326906E-2</v>
      </c>
      <c r="AA667" s="14"/>
      <c r="AB667" s="14">
        <v>2.1064458970629599E-2</v>
      </c>
      <c r="AC667" s="14">
        <v>3.2736641330428903E-2</v>
      </c>
      <c r="AD667" s="14">
        <v>0.12432899598406</v>
      </c>
      <c r="AE667" s="14"/>
      <c r="AF667" s="14">
        <v>0</v>
      </c>
      <c r="AG667" s="14">
        <v>3.9154700889010803E-2</v>
      </c>
      <c r="AH667" s="14">
        <v>7.4417171970957596E-2</v>
      </c>
      <c r="AI667" s="14"/>
      <c r="AJ667" s="14">
        <v>2.27643706089623E-2</v>
      </c>
      <c r="AK667" s="14">
        <v>4.8524839895359703E-2</v>
      </c>
      <c r="AL667" s="14"/>
      <c r="AM667" s="14">
        <v>0</v>
      </c>
      <c r="AN667" s="14">
        <v>3.1148287971854399E-2</v>
      </c>
      <c r="AO667" s="14">
        <v>7.0159521055777496E-2</v>
      </c>
      <c r="AP667" s="14">
        <v>8.3945551736355206E-2</v>
      </c>
      <c r="AQ667" s="14">
        <v>1.0986701441658199E-2</v>
      </c>
      <c r="AR667" s="14">
        <v>6.7692091974609001E-2</v>
      </c>
      <c r="AS667" s="14">
        <v>1.6646480419199399E-2</v>
      </c>
      <c r="AT667" s="14">
        <v>0.13582698450419001</v>
      </c>
      <c r="AU667" s="14">
        <v>3.1584384756980798E-2</v>
      </c>
      <c r="AV667" s="14"/>
      <c r="AW667" s="14">
        <v>2.3033559531039801E-2</v>
      </c>
      <c r="AX667" s="14">
        <v>1.9419216603713398E-2</v>
      </c>
      <c r="AY667" s="14">
        <v>6.3783028837701997E-2</v>
      </c>
      <c r="AZ667" s="14">
        <v>9.0012722752856794E-2</v>
      </c>
      <c r="BA667" s="14">
        <v>0</v>
      </c>
      <c r="BB667" s="14">
        <v>3.95908828087067E-2</v>
      </c>
      <c r="BC667" s="14">
        <v>7.9423818545641303E-2</v>
      </c>
      <c r="BD667" s="14">
        <v>0.17669941027608799</v>
      </c>
      <c r="BE667" s="14">
        <v>2.6232561092799499E-2</v>
      </c>
      <c r="BF667" s="14">
        <v>4.5243621944601402E-2</v>
      </c>
      <c r="BG667" s="14"/>
      <c r="BH667" s="14">
        <v>5.8702485239771299E-2</v>
      </c>
      <c r="BI667" s="14">
        <v>3.1816960826193098E-2</v>
      </c>
    </row>
    <row r="668" spans="2:61" x14ac:dyDescent="0.35">
      <c r="B668" t="s">
        <v>77</v>
      </c>
      <c r="C668" s="14">
        <v>1.8174991966407199E-2</v>
      </c>
      <c r="D668" s="14">
        <v>2.0303712061350499E-2</v>
      </c>
      <c r="E668" s="14">
        <v>1.6251638985432301E-2</v>
      </c>
      <c r="F668" s="14"/>
      <c r="G668" s="14">
        <v>1.5031480291228401E-2</v>
      </c>
      <c r="H668" s="14">
        <v>1.25376943976799E-2</v>
      </c>
      <c r="I668" s="14">
        <v>2.66064802029819E-2</v>
      </c>
      <c r="J668" s="14">
        <v>1.29386846861861E-2</v>
      </c>
      <c r="K668" s="14">
        <v>2.9489699365264199E-2</v>
      </c>
      <c r="L668" s="14">
        <v>1.25740353835885E-2</v>
      </c>
      <c r="M668" s="14"/>
      <c r="N668" s="14">
        <v>1.0743289514470299E-2</v>
      </c>
      <c r="O668" s="14">
        <v>2.2363979528601401E-2</v>
      </c>
      <c r="P668" s="14"/>
      <c r="Q668" s="14">
        <v>2.2085321641238799E-3</v>
      </c>
      <c r="R668" s="14">
        <v>2.1702095541738499E-2</v>
      </c>
      <c r="S668" s="14">
        <v>5.8523604308048901E-3</v>
      </c>
      <c r="T668" s="14"/>
      <c r="U668" s="14">
        <v>9.5751646790442797E-3</v>
      </c>
      <c r="V668" s="14">
        <v>5.5122671097100798E-2</v>
      </c>
      <c r="W668" s="14"/>
      <c r="X668" s="14">
        <v>0</v>
      </c>
      <c r="Y668" s="14">
        <v>3.9680785818018002E-3</v>
      </c>
      <c r="Z668" s="14">
        <v>2.00182162254549E-2</v>
      </c>
      <c r="AA668" s="14"/>
      <c r="AB668" s="14">
        <v>8.1085206745165894E-3</v>
      </c>
      <c r="AC668" s="14">
        <v>1.36403537156896E-3</v>
      </c>
      <c r="AD668" s="14">
        <v>2.5824868308549399E-2</v>
      </c>
      <c r="AE668" s="14"/>
      <c r="AF668" s="14">
        <v>0</v>
      </c>
      <c r="AG668" s="14">
        <v>8.8238732535905803E-3</v>
      </c>
      <c r="AH668" s="14">
        <v>1.04336679149793E-2</v>
      </c>
      <c r="AI668" s="14"/>
      <c r="AJ668" s="14">
        <v>9.3398050040233906E-3</v>
      </c>
      <c r="AK668" s="14">
        <v>2.16510565442996E-2</v>
      </c>
      <c r="AL668" s="14"/>
      <c r="AM668" s="14">
        <v>7.8356227593357006E-3</v>
      </c>
      <c r="AN668" s="14">
        <v>0</v>
      </c>
      <c r="AO668" s="14">
        <v>0</v>
      </c>
      <c r="AP668" s="14">
        <v>1.52269761975386E-2</v>
      </c>
      <c r="AQ668" s="14">
        <v>0</v>
      </c>
      <c r="AR668" s="14">
        <v>2.0430162914463399E-2</v>
      </c>
      <c r="AS668" s="14">
        <v>0</v>
      </c>
      <c r="AT668" s="14">
        <v>2.9042061459809799E-2</v>
      </c>
      <c r="AU668" s="14">
        <v>3.5483999602866301E-2</v>
      </c>
      <c r="AV668" s="14"/>
      <c r="AW668" s="14">
        <v>8.2469384856063994E-3</v>
      </c>
      <c r="AX668" s="14">
        <v>0</v>
      </c>
      <c r="AY668" s="14">
        <v>0</v>
      </c>
      <c r="AZ668" s="14">
        <v>1.3875173820769599E-2</v>
      </c>
      <c r="BA668" s="14">
        <v>0</v>
      </c>
      <c r="BB668" s="14">
        <v>1.159214843526E-2</v>
      </c>
      <c r="BC668" s="14">
        <v>0</v>
      </c>
      <c r="BD668" s="14">
        <v>0</v>
      </c>
      <c r="BE668" s="14">
        <v>0.19955894111994199</v>
      </c>
      <c r="BF668" s="14">
        <v>4.7918246039878203E-2</v>
      </c>
      <c r="BG668" s="14"/>
      <c r="BH668" s="14">
        <v>1.1686659650920099E-2</v>
      </c>
      <c r="BI668" s="14">
        <v>1.01583665052715E-2</v>
      </c>
    </row>
    <row r="669" spans="2:61" x14ac:dyDescent="0.35">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row>
    <row r="670" spans="2:61" x14ac:dyDescent="0.35">
      <c r="B670" s="6" t="s">
        <v>325</v>
      </c>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row>
    <row r="671" spans="2:61" x14ac:dyDescent="0.35">
      <c r="B671" s="21" t="s">
        <v>81</v>
      </c>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row>
    <row r="672" spans="2:61" x14ac:dyDescent="0.35">
      <c r="B672" t="s">
        <v>318</v>
      </c>
      <c r="C672" s="14">
        <v>0.20664929530846701</v>
      </c>
      <c r="D672" s="14">
        <v>0.22376307427484199</v>
      </c>
      <c r="E672" s="14">
        <v>0.18921823881257599</v>
      </c>
      <c r="F672" s="14"/>
      <c r="G672" s="14">
        <v>0.202269738903049</v>
      </c>
      <c r="H672" s="14">
        <v>0.21726441429000301</v>
      </c>
      <c r="I672" s="14">
        <v>0.19320490110737301</v>
      </c>
      <c r="J672" s="14">
        <v>0.210712655667359</v>
      </c>
      <c r="K672" s="14">
        <v>0.228754997673665</v>
      </c>
      <c r="L672" s="14">
        <v>0.19389516031968601</v>
      </c>
      <c r="M672" s="14"/>
      <c r="N672" s="14">
        <v>0.248492477828235</v>
      </c>
      <c r="O672" s="14">
        <v>0.18306377472667201</v>
      </c>
      <c r="P672" s="14"/>
      <c r="Q672" s="14">
        <v>0.29928627862457202</v>
      </c>
      <c r="R672" s="14">
        <v>0.191768066167603</v>
      </c>
      <c r="S672" s="14">
        <v>0.121056115577069</v>
      </c>
      <c r="T672" s="14"/>
      <c r="U672" s="14">
        <v>0.22296218893533801</v>
      </c>
      <c r="V672" s="14">
        <v>0.136563752973861</v>
      </c>
      <c r="W672" s="14"/>
      <c r="X672" s="14">
        <v>0.27933191108051802</v>
      </c>
      <c r="Y672" s="14">
        <v>0.26060556443261201</v>
      </c>
      <c r="Z672" s="14">
        <v>0.12597064105276801</v>
      </c>
      <c r="AA672" s="14"/>
      <c r="AB672" s="14">
        <v>0.335346560421796</v>
      </c>
      <c r="AC672" s="14">
        <v>0.17502481490412</v>
      </c>
      <c r="AD672" s="14">
        <v>0.102126958130294</v>
      </c>
      <c r="AE672" s="14"/>
      <c r="AF672" s="14">
        <v>0.32455616716934699</v>
      </c>
      <c r="AG672" s="14">
        <v>0.244711610972457</v>
      </c>
      <c r="AH672" s="14">
        <v>0.103275841400687</v>
      </c>
      <c r="AI672" s="14"/>
      <c r="AJ672" s="14">
        <v>0.27111696627085902</v>
      </c>
      <c r="AK672" s="14">
        <v>0.17818533396665301</v>
      </c>
      <c r="AL672" s="14"/>
      <c r="AM672" s="14">
        <v>0.22722376816926501</v>
      </c>
      <c r="AN672" s="14">
        <v>0.22004661672937001</v>
      </c>
      <c r="AO672" s="14">
        <v>0.35198806175153802</v>
      </c>
      <c r="AP672" s="14">
        <v>0.12562035298308399</v>
      </c>
      <c r="AQ672" s="14">
        <v>0.26931496764515001</v>
      </c>
      <c r="AR672" s="14">
        <v>0.19406709498051999</v>
      </c>
      <c r="AS672" s="14">
        <v>0.29418387747733199</v>
      </c>
      <c r="AT672" s="14">
        <v>0.18264939032345301</v>
      </c>
      <c r="AU672" s="14">
        <v>0.19613118231271001</v>
      </c>
      <c r="AV672" s="14"/>
      <c r="AW672" s="14">
        <v>0.24128281917716601</v>
      </c>
      <c r="AX672" s="14">
        <v>0.22556922376222199</v>
      </c>
      <c r="AY672" s="14">
        <v>0.410961616237835</v>
      </c>
      <c r="AZ672" s="14">
        <v>0.13736066572803801</v>
      </c>
      <c r="BA672" s="14">
        <v>0.30176822912442902</v>
      </c>
      <c r="BB672" s="14">
        <v>0.20396633221681901</v>
      </c>
      <c r="BC672" s="14">
        <v>0.31005420238672698</v>
      </c>
      <c r="BD672" s="14">
        <v>0.13397576102102701</v>
      </c>
      <c r="BE672" s="14">
        <v>0.20765113537917099</v>
      </c>
      <c r="BF672" s="14">
        <v>1.2019378118680001E-2</v>
      </c>
      <c r="BG672" s="14"/>
      <c r="BH672" s="14">
        <v>0.179767266768976</v>
      </c>
      <c r="BI672" s="14">
        <v>0.25300709097866197</v>
      </c>
    </row>
    <row r="673" spans="2:61" x14ac:dyDescent="0.35">
      <c r="B673" t="s">
        <v>319</v>
      </c>
      <c r="C673" s="14">
        <v>0.37852451642031598</v>
      </c>
      <c r="D673" s="14">
        <v>0.34960179296107102</v>
      </c>
      <c r="E673" s="14">
        <v>0.40599008053525598</v>
      </c>
      <c r="F673" s="14"/>
      <c r="G673" s="14">
        <v>0.32744303465376701</v>
      </c>
      <c r="H673" s="14">
        <v>0.326211902148834</v>
      </c>
      <c r="I673" s="14">
        <v>0.32545923201829002</v>
      </c>
      <c r="J673" s="14">
        <v>0.42190146540220402</v>
      </c>
      <c r="K673" s="14">
        <v>0.36828930853848701</v>
      </c>
      <c r="L673" s="14">
        <v>0.46922519669617502</v>
      </c>
      <c r="M673" s="14"/>
      <c r="N673" s="14">
        <v>0.40485734418739</v>
      </c>
      <c r="O673" s="14">
        <v>0.36368163368825401</v>
      </c>
      <c r="P673" s="14"/>
      <c r="Q673" s="14">
        <v>0.42603234909958398</v>
      </c>
      <c r="R673" s="14">
        <v>0.36451135113953498</v>
      </c>
      <c r="S673" s="14">
        <v>0.36534549161395002</v>
      </c>
      <c r="T673" s="14"/>
      <c r="U673" s="14">
        <v>0.39717504620399202</v>
      </c>
      <c r="V673" s="14">
        <v>0.298395722313334</v>
      </c>
      <c r="W673" s="14"/>
      <c r="X673" s="14">
        <v>0.45710526576500499</v>
      </c>
      <c r="Y673" s="14">
        <v>0.40202346187812599</v>
      </c>
      <c r="Z673" s="14">
        <v>0.33872941603905798</v>
      </c>
      <c r="AA673" s="14"/>
      <c r="AB673" s="14">
        <v>0.42148676466208801</v>
      </c>
      <c r="AC673" s="14">
        <v>0.40102595111370798</v>
      </c>
      <c r="AD673" s="14">
        <v>0.26365295600379801</v>
      </c>
      <c r="AE673" s="14"/>
      <c r="AF673" s="14">
        <v>0.43457973562958402</v>
      </c>
      <c r="AG673" s="14">
        <v>0.39987997797136898</v>
      </c>
      <c r="AH673" s="14">
        <v>0.35419571697011198</v>
      </c>
      <c r="AI673" s="14"/>
      <c r="AJ673" s="14">
        <v>0.34546708293552902</v>
      </c>
      <c r="AK673" s="14">
        <v>0.40607852045943699</v>
      </c>
      <c r="AL673" s="14"/>
      <c r="AM673" s="14">
        <v>0.51244690274372995</v>
      </c>
      <c r="AN673" s="14">
        <v>0.40374316737078503</v>
      </c>
      <c r="AO673" s="14">
        <v>0.27848683517601602</v>
      </c>
      <c r="AP673" s="14">
        <v>0.35047728514509202</v>
      </c>
      <c r="AQ673" s="14">
        <v>0.470491196415741</v>
      </c>
      <c r="AR673" s="14">
        <v>0.371809599367111</v>
      </c>
      <c r="AS673" s="14">
        <v>0.46938273521977902</v>
      </c>
      <c r="AT673" s="14">
        <v>0.329469125692954</v>
      </c>
      <c r="AU673" s="14">
        <v>0.25550676617938201</v>
      </c>
      <c r="AV673" s="14"/>
      <c r="AW673" s="14">
        <v>0.46440719134462</v>
      </c>
      <c r="AX673" s="14">
        <v>0.41444145227059997</v>
      </c>
      <c r="AY673" s="14">
        <v>0.35516464963010302</v>
      </c>
      <c r="AZ673" s="14">
        <v>0.39703477134142001</v>
      </c>
      <c r="BA673" s="14">
        <v>0.48391974824110601</v>
      </c>
      <c r="BB673" s="14">
        <v>0.356126262145251</v>
      </c>
      <c r="BC673" s="14">
        <v>0.397333338718175</v>
      </c>
      <c r="BD673" s="14">
        <v>0.43608883514998997</v>
      </c>
      <c r="BE673" s="14">
        <v>0.31205671783413003</v>
      </c>
      <c r="BF673" s="14">
        <v>0.27094567424994498</v>
      </c>
      <c r="BG673" s="14"/>
      <c r="BH673" s="14">
        <v>0.391630525715705</v>
      </c>
      <c r="BI673" s="14">
        <v>0.37628442399767098</v>
      </c>
    </row>
    <row r="674" spans="2:61" x14ac:dyDescent="0.35">
      <c r="B674" t="s">
        <v>320</v>
      </c>
      <c r="C674" s="14">
        <v>0.22346334376195101</v>
      </c>
      <c r="D674" s="14">
        <v>0.23763786186954899</v>
      </c>
      <c r="E674" s="14">
        <v>0.21125497017174799</v>
      </c>
      <c r="F674" s="14"/>
      <c r="G674" s="14">
        <v>0.24984048973887499</v>
      </c>
      <c r="H674" s="14">
        <v>0.22288368431153699</v>
      </c>
      <c r="I674" s="14">
        <v>0.24034407125791199</v>
      </c>
      <c r="J674" s="14">
        <v>0.21208238509101199</v>
      </c>
      <c r="K674" s="14">
        <v>0.24929236968655</v>
      </c>
      <c r="L674" s="14">
        <v>0.18375709555664799</v>
      </c>
      <c r="M674" s="14"/>
      <c r="N674" s="14">
        <v>0.177168460661733</v>
      </c>
      <c r="O674" s="14">
        <v>0.249558130354155</v>
      </c>
      <c r="P674" s="14"/>
      <c r="Q674" s="14">
        <v>0.15512977802174999</v>
      </c>
      <c r="R674" s="14">
        <v>0.25250040783880101</v>
      </c>
      <c r="S674" s="14">
        <v>0.23304121345165199</v>
      </c>
      <c r="T674" s="14"/>
      <c r="U674" s="14">
        <v>0.20880258566993501</v>
      </c>
      <c r="V674" s="14">
        <v>0.286450769869044</v>
      </c>
      <c r="W674" s="14"/>
      <c r="X674" s="14">
        <v>0.153310063527094</v>
      </c>
      <c r="Y674" s="14">
        <v>0.21754269104931201</v>
      </c>
      <c r="Z674" s="14">
        <v>0.22930551493062001</v>
      </c>
      <c r="AA674" s="14"/>
      <c r="AB674" s="14">
        <v>0.15364164537320199</v>
      </c>
      <c r="AC674" s="14">
        <v>0.24705384196920799</v>
      </c>
      <c r="AD674" s="14">
        <v>0.24082530382589301</v>
      </c>
      <c r="AE674" s="14"/>
      <c r="AF674" s="14">
        <v>0.181340659215938</v>
      </c>
      <c r="AG674" s="14">
        <v>0.19136259878110701</v>
      </c>
      <c r="AH674" s="14">
        <v>0.25670036929289097</v>
      </c>
      <c r="AI674" s="14"/>
      <c r="AJ674" s="14">
        <v>0.21008006423480199</v>
      </c>
      <c r="AK674" s="14">
        <v>0.226418050515999</v>
      </c>
      <c r="AL674" s="14"/>
      <c r="AM674" s="14">
        <v>0.174644435621327</v>
      </c>
      <c r="AN674" s="14">
        <v>0.20867121066132499</v>
      </c>
      <c r="AO674" s="14">
        <v>0.26263472571180502</v>
      </c>
      <c r="AP674" s="14">
        <v>0.24876058203738</v>
      </c>
      <c r="AQ674" s="14">
        <v>0.166021419790956</v>
      </c>
      <c r="AR674" s="14">
        <v>0.22604893791252201</v>
      </c>
      <c r="AS674" s="14">
        <v>0.20480024335932001</v>
      </c>
      <c r="AT674" s="14">
        <v>0.29619241359181298</v>
      </c>
      <c r="AU674" s="14">
        <v>0.25142295411131499</v>
      </c>
      <c r="AV674" s="14"/>
      <c r="AW674" s="14">
        <v>0.18378215708525</v>
      </c>
      <c r="AX674" s="14">
        <v>0.20074862465610399</v>
      </c>
      <c r="AY674" s="14">
        <v>0.16239914920562801</v>
      </c>
      <c r="AZ674" s="14">
        <v>0.19940445252219899</v>
      </c>
      <c r="BA674" s="14">
        <v>0.20018657097665901</v>
      </c>
      <c r="BB674" s="14">
        <v>0.248541020323611</v>
      </c>
      <c r="BC674" s="14">
        <v>0.17643355323212101</v>
      </c>
      <c r="BD674" s="14">
        <v>0.19542490969290299</v>
      </c>
      <c r="BE674" s="14">
        <v>0.24930156003182599</v>
      </c>
      <c r="BF674" s="14">
        <v>0.25464595935885598</v>
      </c>
      <c r="BG674" s="14"/>
      <c r="BH674" s="14">
        <v>0.23131323010644</v>
      </c>
      <c r="BI674" s="14">
        <v>0.197147924836822</v>
      </c>
    </row>
    <row r="675" spans="2:61" x14ac:dyDescent="0.35">
      <c r="B675" t="s">
        <v>321</v>
      </c>
      <c r="C675" s="14">
        <v>9.7087949505289997E-2</v>
      </c>
      <c r="D675" s="14">
        <v>0.104732413574516</v>
      </c>
      <c r="E675" s="14">
        <v>8.9167091109181806E-2</v>
      </c>
      <c r="F675" s="14"/>
      <c r="G675" s="14">
        <v>0.12988232885554701</v>
      </c>
      <c r="H675" s="14">
        <v>0.13398099457144799</v>
      </c>
      <c r="I675" s="14">
        <v>0.117114184819696</v>
      </c>
      <c r="J675" s="14">
        <v>6.1352661795349199E-2</v>
      </c>
      <c r="K675" s="14">
        <v>8.6526156710962601E-2</v>
      </c>
      <c r="L675" s="14">
        <v>6.9742095584089295E-2</v>
      </c>
      <c r="M675" s="14"/>
      <c r="N675" s="14">
        <v>9.8778836603302195E-2</v>
      </c>
      <c r="O675" s="14">
        <v>9.6134856311845304E-2</v>
      </c>
      <c r="P675" s="14"/>
      <c r="Q675" s="14">
        <v>6.4531574037188302E-2</v>
      </c>
      <c r="R675" s="14">
        <v>9.9002764160296394E-2</v>
      </c>
      <c r="S675" s="14">
        <v>0.14919693526133801</v>
      </c>
      <c r="T675" s="14"/>
      <c r="U675" s="14">
        <v>9.4940645941164498E-2</v>
      </c>
      <c r="V675" s="14">
        <v>0.106313470022439</v>
      </c>
      <c r="W675" s="14"/>
      <c r="X675" s="14">
        <v>7.4807360809043794E-2</v>
      </c>
      <c r="Y675" s="14">
        <v>8.1226296371294998E-2</v>
      </c>
      <c r="Z675" s="14">
        <v>0.13371321555670099</v>
      </c>
      <c r="AA675" s="14"/>
      <c r="AB675" s="14">
        <v>5.87488908555606E-2</v>
      </c>
      <c r="AC675" s="14">
        <v>0.111002232452328</v>
      </c>
      <c r="AD675" s="14">
        <v>0.14915316753411301</v>
      </c>
      <c r="AE675" s="14"/>
      <c r="AF675" s="14">
        <v>4.0913743669857901E-2</v>
      </c>
      <c r="AG675" s="14">
        <v>8.3803489233913606E-2</v>
      </c>
      <c r="AH675" s="14">
        <v>0.15465994194562799</v>
      </c>
      <c r="AI675" s="14"/>
      <c r="AJ675" s="14">
        <v>9.3964030388152195E-2</v>
      </c>
      <c r="AK675" s="14">
        <v>9.4658363294066503E-2</v>
      </c>
      <c r="AL675" s="14"/>
      <c r="AM675" s="14">
        <v>7.2148573933595805E-2</v>
      </c>
      <c r="AN675" s="14">
        <v>0.12527159779348199</v>
      </c>
      <c r="AO675" s="14">
        <v>6.9405570691681406E-2</v>
      </c>
      <c r="AP675" s="14">
        <v>9.6799362294623201E-2</v>
      </c>
      <c r="AQ675" s="14">
        <v>8.3185714706495606E-2</v>
      </c>
      <c r="AR675" s="14">
        <v>9.4495388906713496E-2</v>
      </c>
      <c r="AS675" s="14">
        <v>3.1633143943569302E-2</v>
      </c>
      <c r="AT675" s="14">
        <v>5.9765624754937803E-2</v>
      </c>
      <c r="AU675" s="14">
        <v>0.13681325042628001</v>
      </c>
      <c r="AV675" s="14"/>
      <c r="AW675" s="14">
        <v>8.6568616204823798E-2</v>
      </c>
      <c r="AX675" s="14">
        <v>0.141714256540037</v>
      </c>
      <c r="AY675" s="14">
        <v>3.9629603003206101E-2</v>
      </c>
      <c r="AZ675" s="14">
        <v>0.101037320855128</v>
      </c>
      <c r="BA675" s="14">
        <v>1.4125451657805699E-2</v>
      </c>
      <c r="BB675" s="14">
        <v>0.11023098602623201</v>
      </c>
      <c r="BC675" s="14">
        <v>7.4738091588781405E-2</v>
      </c>
      <c r="BD675" s="14">
        <v>8.1164003252439401E-2</v>
      </c>
      <c r="BE675" s="14">
        <v>0</v>
      </c>
      <c r="BF675" s="14">
        <v>0.180429438487067</v>
      </c>
      <c r="BG675" s="14"/>
      <c r="BH675" s="14">
        <v>8.9546352325536094E-2</v>
      </c>
      <c r="BI675" s="14">
        <v>0.114215733631766</v>
      </c>
    </row>
    <row r="676" spans="2:61" x14ac:dyDescent="0.35">
      <c r="B676" t="s">
        <v>322</v>
      </c>
      <c r="C676" s="14">
        <v>6.5385323193953099E-2</v>
      </c>
      <c r="D676" s="14">
        <v>5.5521339883048401E-2</v>
      </c>
      <c r="E676" s="14">
        <v>7.5171966163348605E-2</v>
      </c>
      <c r="F676" s="14"/>
      <c r="G676" s="14">
        <v>5.59913707573002E-2</v>
      </c>
      <c r="H676" s="14">
        <v>7.6118745949969896E-2</v>
      </c>
      <c r="I676" s="14">
        <v>9.2975206589160697E-2</v>
      </c>
      <c r="J676" s="14">
        <v>6.6538981036644407E-2</v>
      </c>
      <c r="K676" s="14">
        <v>2.8191731886976601E-2</v>
      </c>
      <c r="L676" s="14">
        <v>6.1493286335736801E-2</v>
      </c>
      <c r="M676" s="14"/>
      <c r="N676" s="14">
        <v>5.4054422214420098E-2</v>
      </c>
      <c r="O676" s="14">
        <v>7.1772150919994199E-2</v>
      </c>
      <c r="P676" s="14"/>
      <c r="Q676" s="14">
        <v>4.1204214823049902E-2</v>
      </c>
      <c r="R676" s="14">
        <v>6.3615808740154503E-2</v>
      </c>
      <c r="S676" s="14">
        <v>0.125507883665186</v>
      </c>
      <c r="T676" s="14"/>
      <c r="U676" s="14">
        <v>5.9221280489736197E-2</v>
      </c>
      <c r="V676" s="14">
        <v>9.1868072715907398E-2</v>
      </c>
      <c r="W676" s="14"/>
      <c r="X676" s="14">
        <v>2.2618149702294098E-2</v>
      </c>
      <c r="Y676" s="14">
        <v>2.13388930294038E-2</v>
      </c>
      <c r="Z676" s="14">
        <v>0.14705322161100201</v>
      </c>
      <c r="AA676" s="14"/>
      <c r="AB676" s="14">
        <v>1.91050046276653E-2</v>
      </c>
      <c r="AC676" s="14">
        <v>4.7498637422157E-2</v>
      </c>
      <c r="AD676" s="14">
        <v>0.206350090602435</v>
      </c>
      <c r="AE676" s="14"/>
      <c r="AF676" s="14">
        <v>1.8609694315273099E-2</v>
      </c>
      <c r="AG676" s="14">
        <v>5.3991656701598299E-2</v>
      </c>
      <c r="AH676" s="14">
        <v>0.11297316925622</v>
      </c>
      <c r="AI676" s="14"/>
      <c r="AJ676" s="14">
        <v>6.2845291574641804E-2</v>
      </c>
      <c r="AK676" s="14">
        <v>5.9433867821403003E-2</v>
      </c>
      <c r="AL676" s="14"/>
      <c r="AM676" s="14">
        <v>0</v>
      </c>
      <c r="AN676" s="14">
        <v>3.6305790855911103E-2</v>
      </c>
      <c r="AO676" s="14">
        <v>3.7484806668959599E-2</v>
      </c>
      <c r="AP676" s="14">
        <v>0.164064789362422</v>
      </c>
      <c r="AQ676" s="14">
        <v>1.0986701441658199E-2</v>
      </c>
      <c r="AR676" s="14">
        <v>8.4968185641574503E-2</v>
      </c>
      <c r="AS676" s="14">
        <v>0</v>
      </c>
      <c r="AT676" s="14">
        <v>0.10288138417703301</v>
      </c>
      <c r="AU676" s="14">
        <v>0.10485088851892201</v>
      </c>
      <c r="AV676" s="14"/>
      <c r="AW676" s="14">
        <v>1.8412349822583801E-2</v>
      </c>
      <c r="AX676" s="14">
        <v>1.7526442771037199E-2</v>
      </c>
      <c r="AY676" s="14">
        <v>3.1844981923228301E-2</v>
      </c>
      <c r="AZ676" s="14">
        <v>0.14222213071201301</v>
      </c>
      <c r="BA676" s="14">
        <v>0</v>
      </c>
      <c r="BB676" s="14">
        <v>6.5407133343224705E-2</v>
      </c>
      <c r="BC676" s="14">
        <v>4.1440814074195899E-2</v>
      </c>
      <c r="BD676" s="14">
        <v>0.15334649088364</v>
      </c>
      <c r="BE676" s="14">
        <v>3.1431645634931102E-2</v>
      </c>
      <c r="BF676" s="14">
        <v>0.197313156916057</v>
      </c>
      <c r="BG676" s="14"/>
      <c r="BH676" s="14">
        <v>8.7787248778851495E-2</v>
      </c>
      <c r="BI676" s="14">
        <v>4.2918207651495802E-2</v>
      </c>
    </row>
    <row r="677" spans="2:61" x14ac:dyDescent="0.35">
      <c r="B677" t="s">
        <v>77</v>
      </c>
      <c r="C677" s="14">
        <v>2.88895718100231E-2</v>
      </c>
      <c r="D677" s="14">
        <v>2.8743517436973402E-2</v>
      </c>
      <c r="E677" s="14">
        <v>2.9197653207889598E-2</v>
      </c>
      <c r="F677" s="14"/>
      <c r="G677" s="14">
        <v>3.4573037091461201E-2</v>
      </c>
      <c r="H677" s="14">
        <v>2.3540258728207399E-2</v>
      </c>
      <c r="I677" s="14">
        <v>3.0902404207568301E-2</v>
      </c>
      <c r="J677" s="14">
        <v>2.7411851007432E-2</v>
      </c>
      <c r="K677" s="14">
        <v>3.8945435503358203E-2</v>
      </c>
      <c r="L677" s="14">
        <v>2.1887165507665101E-2</v>
      </c>
      <c r="M677" s="14"/>
      <c r="N677" s="14">
        <v>1.6648458504920301E-2</v>
      </c>
      <c r="O677" s="14">
        <v>3.5789453999079401E-2</v>
      </c>
      <c r="P677" s="14"/>
      <c r="Q677" s="14">
        <v>1.38158053938559E-2</v>
      </c>
      <c r="R677" s="14">
        <v>2.8601601953609199E-2</v>
      </c>
      <c r="S677" s="14">
        <v>5.8523604308048901E-3</v>
      </c>
      <c r="T677" s="14"/>
      <c r="U677" s="14">
        <v>1.68982527598345E-2</v>
      </c>
      <c r="V677" s="14">
        <v>8.0408212105414503E-2</v>
      </c>
      <c r="W677" s="14"/>
      <c r="X677" s="14">
        <v>1.28272491160449E-2</v>
      </c>
      <c r="Y677" s="14">
        <v>1.7263093239250901E-2</v>
      </c>
      <c r="Z677" s="14">
        <v>2.5227990809851601E-2</v>
      </c>
      <c r="AA677" s="14"/>
      <c r="AB677" s="14">
        <v>1.16711340596885E-2</v>
      </c>
      <c r="AC677" s="14">
        <v>1.8394522138478898E-2</v>
      </c>
      <c r="AD677" s="14">
        <v>3.7891523903466798E-2</v>
      </c>
      <c r="AE677" s="14"/>
      <c r="AF677" s="14">
        <v>0</v>
      </c>
      <c r="AG677" s="14">
        <v>2.6250666339555199E-2</v>
      </c>
      <c r="AH677" s="14">
        <v>1.81949611344627E-2</v>
      </c>
      <c r="AI677" s="14"/>
      <c r="AJ677" s="14">
        <v>1.6526564596015401E-2</v>
      </c>
      <c r="AK677" s="14">
        <v>3.5225863942440698E-2</v>
      </c>
      <c r="AL677" s="14"/>
      <c r="AM677" s="14">
        <v>1.3536319532081601E-2</v>
      </c>
      <c r="AN677" s="14">
        <v>5.9616165891268101E-3</v>
      </c>
      <c r="AO677" s="14">
        <v>0</v>
      </c>
      <c r="AP677" s="14">
        <v>1.4277628177399099E-2</v>
      </c>
      <c r="AQ677" s="14">
        <v>0</v>
      </c>
      <c r="AR677" s="14">
        <v>2.8610793191560201E-2</v>
      </c>
      <c r="AS677" s="14">
        <v>0</v>
      </c>
      <c r="AT677" s="14">
        <v>2.9042061459809799E-2</v>
      </c>
      <c r="AU677" s="14">
        <v>5.5274958451391201E-2</v>
      </c>
      <c r="AV677" s="14"/>
      <c r="AW677" s="14">
        <v>5.5468663655564802E-3</v>
      </c>
      <c r="AX677" s="14">
        <v>0</v>
      </c>
      <c r="AY677" s="14">
        <v>0</v>
      </c>
      <c r="AZ677" s="14">
        <v>2.2940658841202399E-2</v>
      </c>
      <c r="BA677" s="14">
        <v>0</v>
      </c>
      <c r="BB677" s="14">
        <v>1.57282659448615E-2</v>
      </c>
      <c r="BC677" s="14">
        <v>0</v>
      </c>
      <c r="BD677" s="14">
        <v>0</v>
      </c>
      <c r="BE677" s="14">
        <v>0.19955894111994199</v>
      </c>
      <c r="BF677" s="14">
        <v>8.4646392869394502E-2</v>
      </c>
      <c r="BG677" s="14"/>
      <c r="BH677" s="14">
        <v>1.99553763044912E-2</v>
      </c>
      <c r="BI677" s="14">
        <v>1.6426618903582199E-2</v>
      </c>
    </row>
    <row r="678" spans="2:61" x14ac:dyDescent="0.35">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row>
    <row r="679" spans="2:61" x14ac:dyDescent="0.35">
      <c r="B679" s="6" t="s">
        <v>338</v>
      </c>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row>
    <row r="680" spans="2:61" x14ac:dyDescent="0.35">
      <c r="B680" s="21" t="s">
        <v>339</v>
      </c>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row>
    <row r="681" spans="2:61" x14ac:dyDescent="0.35">
      <c r="B681" t="s">
        <v>326</v>
      </c>
      <c r="C681" s="14">
        <v>0.551457615785789</v>
      </c>
      <c r="D681" s="14">
        <v>0.37719768535591203</v>
      </c>
      <c r="E681" s="14">
        <v>0.70207213587262396</v>
      </c>
      <c r="F681" s="14"/>
      <c r="G681" s="14">
        <v>0.39776921966887602</v>
      </c>
      <c r="H681" s="14">
        <v>0.47601450280159302</v>
      </c>
      <c r="I681" s="14">
        <v>0.50868441977371404</v>
      </c>
      <c r="J681" s="14">
        <v>0.75340621853662504</v>
      </c>
      <c r="K681" s="14">
        <v>0.42976508049073903</v>
      </c>
      <c r="L681" s="14">
        <v>0.63622354360509703</v>
      </c>
      <c r="M681" s="14"/>
      <c r="N681" s="14">
        <v>0.46664589965335901</v>
      </c>
      <c r="O681" s="14">
        <v>0.58617895872380699</v>
      </c>
      <c r="P681" s="14"/>
      <c r="Q681" s="14">
        <v>0.42075372195833799</v>
      </c>
      <c r="R681" s="14">
        <v>0.59374753523372004</v>
      </c>
      <c r="S681" s="14">
        <v>0.55329017845919004</v>
      </c>
      <c r="T681" s="14"/>
      <c r="U681" s="14">
        <v>0.55802822150342002</v>
      </c>
      <c r="V681" s="14">
        <v>0.52571618052457103</v>
      </c>
      <c r="W681" s="14"/>
      <c r="X681" s="14">
        <v>0.41286029811410802</v>
      </c>
      <c r="Y681" s="14">
        <v>0.49008332148621703</v>
      </c>
      <c r="Z681" s="14">
        <v>0.58191736955751705</v>
      </c>
      <c r="AA681" s="14"/>
      <c r="AB681" s="14">
        <v>0.36898375524897198</v>
      </c>
      <c r="AC681" s="14">
        <v>0.55898588336417498</v>
      </c>
      <c r="AD681" s="14">
        <v>0.62761861406828301</v>
      </c>
      <c r="AE681" s="14"/>
      <c r="AF681" s="14">
        <v>0.66915998476424798</v>
      </c>
      <c r="AG681" s="14">
        <v>0.53635962967635198</v>
      </c>
      <c r="AH681" s="14">
        <v>0.54972738790154996</v>
      </c>
      <c r="AI681" s="14"/>
      <c r="AJ681" s="14">
        <v>0.48926872757912498</v>
      </c>
      <c r="AK681" s="14">
        <v>0.60833903591750205</v>
      </c>
      <c r="AL681" s="14"/>
      <c r="AM681" s="14">
        <v>0.473845510112616</v>
      </c>
      <c r="AN681" s="14">
        <v>0.66660074756895304</v>
      </c>
      <c r="AO681" s="14">
        <v>0.202181153133483</v>
      </c>
      <c r="AP681" s="14">
        <v>0.60454716095204697</v>
      </c>
      <c r="AQ681" s="14">
        <v>0</v>
      </c>
      <c r="AR681" s="14">
        <v>0.48221611734004599</v>
      </c>
      <c r="AS681" s="14">
        <v>0.47470342778845198</v>
      </c>
      <c r="AT681" s="14">
        <v>0.53766675237112005</v>
      </c>
      <c r="AU681" s="14">
        <v>0.69652096403797503</v>
      </c>
      <c r="AV681" s="14"/>
      <c r="AW681" s="14">
        <v>0.424910080736286</v>
      </c>
      <c r="AX681" s="14">
        <v>0.64726249621347998</v>
      </c>
      <c r="AY681" s="14">
        <v>0.47053936842723298</v>
      </c>
      <c r="AZ681" s="14">
        <v>0.575151093966488</v>
      </c>
      <c r="BA681" s="14">
        <v>0</v>
      </c>
      <c r="BB681" s="14">
        <v>0.54706377019966201</v>
      </c>
      <c r="BC681" s="14">
        <v>0</v>
      </c>
      <c r="BD681" s="14">
        <v>0.51774052950898797</v>
      </c>
      <c r="BE681" s="14">
        <v>1</v>
      </c>
      <c r="BF681" s="14">
        <v>0.45104755330146201</v>
      </c>
      <c r="BG681" s="14"/>
      <c r="BH681" s="14">
        <v>0.54606566822347302</v>
      </c>
      <c r="BI681" s="14">
        <v>0.56043858694998105</v>
      </c>
    </row>
    <row r="682" spans="2:61" x14ac:dyDescent="0.35">
      <c r="B682" t="s">
        <v>327</v>
      </c>
      <c r="C682" s="14">
        <v>0.46649403872133699</v>
      </c>
      <c r="D682" s="14">
        <v>0.34896633070251998</v>
      </c>
      <c r="E682" s="14">
        <v>0.56807435782563598</v>
      </c>
      <c r="F682" s="14"/>
      <c r="G682" s="14">
        <v>0.44162683531101499</v>
      </c>
      <c r="H682" s="14">
        <v>0.32905870393915798</v>
      </c>
      <c r="I682" s="14">
        <v>0.54486803608897205</v>
      </c>
      <c r="J682" s="14">
        <v>0.45655740304620301</v>
      </c>
      <c r="K682" s="14">
        <v>0.38232412052645898</v>
      </c>
      <c r="L682" s="14">
        <v>0.58066236699740703</v>
      </c>
      <c r="M682" s="14"/>
      <c r="N682" s="14">
        <v>0.45736669283974302</v>
      </c>
      <c r="O682" s="14">
        <v>0.470230712390031</v>
      </c>
      <c r="P682" s="14"/>
      <c r="Q682" s="14">
        <v>0.338848691455852</v>
      </c>
      <c r="R682" s="14">
        <v>0.52291981451566805</v>
      </c>
      <c r="S682" s="14">
        <v>0.48037560782352701</v>
      </c>
      <c r="T682" s="14"/>
      <c r="U682" s="14">
        <v>0.46998306820920599</v>
      </c>
      <c r="V682" s="14">
        <v>0.45282518830691498</v>
      </c>
      <c r="W682" s="14"/>
      <c r="X682" s="14">
        <v>0.41286029811410802</v>
      </c>
      <c r="Y682" s="14">
        <v>0.41083865898939298</v>
      </c>
      <c r="Z682" s="14">
        <v>0.49193200447176699</v>
      </c>
      <c r="AA682" s="14"/>
      <c r="AB682" s="14">
        <v>0.33326463277332902</v>
      </c>
      <c r="AC682" s="14">
        <v>0.49662050839618099</v>
      </c>
      <c r="AD682" s="14">
        <v>0.51112783216152502</v>
      </c>
      <c r="AE682" s="14"/>
      <c r="AF682" s="14">
        <v>0.52358096472048199</v>
      </c>
      <c r="AG682" s="14">
        <v>0.42046865261627703</v>
      </c>
      <c r="AH682" s="14">
        <v>0.47617000153664502</v>
      </c>
      <c r="AI682" s="14"/>
      <c r="AJ682" s="14">
        <v>0.46164173700553301</v>
      </c>
      <c r="AK682" s="14">
        <v>0.48748869370676101</v>
      </c>
      <c r="AL682" s="14"/>
      <c r="AM682" s="14">
        <v>0.31820039465463701</v>
      </c>
      <c r="AN682" s="14">
        <v>0.53741303097431503</v>
      </c>
      <c r="AO682" s="14">
        <v>0.79781884686651605</v>
      </c>
      <c r="AP682" s="14">
        <v>0.50846430903125495</v>
      </c>
      <c r="AQ682" s="14">
        <v>0.232004301791853</v>
      </c>
      <c r="AR682" s="14">
        <v>0.432184482059283</v>
      </c>
      <c r="AS682" s="14">
        <v>0.739287968866986</v>
      </c>
      <c r="AT682" s="14">
        <v>0.58119845179579099</v>
      </c>
      <c r="AU682" s="14">
        <v>0.43242773508013199</v>
      </c>
      <c r="AV682" s="14"/>
      <c r="AW682" s="14">
        <v>0.26122749161375902</v>
      </c>
      <c r="AX682" s="14">
        <v>0.54306206963299997</v>
      </c>
      <c r="AY682" s="14">
        <v>0.52946063157276702</v>
      </c>
      <c r="AZ682" s="14">
        <v>0.50909809205863399</v>
      </c>
      <c r="BA682" s="14">
        <v>0</v>
      </c>
      <c r="BB682" s="14">
        <v>0.45328234122973998</v>
      </c>
      <c r="BC682" s="14">
        <v>0</v>
      </c>
      <c r="BD682" s="14">
        <v>0.56309407632808794</v>
      </c>
      <c r="BE682" s="14">
        <v>0</v>
      </c>
      <c r="BF682" s="14">
        <v>0.45586239001248002</v>
      </c>
      <c r="BG682" s="14"/>
      <c r="BH682" s="14">
        <v>0.477495713759166</v>
      </c>
      <c r="BI682" s="14">
        <v>0.44776740331705001</v>
      </c>
    </row>
    <row r="683" spans="2:61" x14ac:dyDescent="0.35">
      <c r="B683" t="s">
        <v>328</v>
      </c>
      <c r="C683" s="14">
        <v>0.34121208266026398</v>
      </c>
      <c r="D683" s="14">
        <v>0.31195085838456699</v>
      </c>
      <c r="E683" s="14">
        <v>0.366502837916309</v>
      </c>
      <c r="F683" s="14"/>
      <c r="G683" s="14">
        <v>0.22111655014994699</v>
      </c>
      <c r="H683" s="14">
        <v>0.34286496252104498</v>
      </c>
      <c r="I683" s="14">
        <v>0.35189078457931899</v>
      </c>
      <c r="J683" s="14">
        <v>0.16551305677410899</v>
      </c>
      <c r="K683" s="14">
        <v>0.32774831440167301</v>
      </c>
      <c r="L683" s="14">
        <v>0.58947343950476105</v>
      </c>
      <c r="M683" s="14"/>
      <c r="N683" s="14">
        <v>0.29983786151704001</v>
      </c>
      <c r="O683" s="14">
        <v>0.35815040895075201</v>
      </c>
      <c r="P683" s="14"/>
      <c r="Q683" s="14">
        <v>0.19233276034353899</v>
      </c>
      <c r="R683" s="14">
        <v>0.31814518475227699</v>
      </c>
      <c r="S683" s="14">
        <v>0.51397991921808495</v>
      </c>
      <c r="T683" s="14"/>
      <c r="U683" s="14">
        <v>0.309278674262771</v>
      </c>
      <c r="V683" s="14">
        <v>0.46631649468248798</v>
      </c>
      <c r="W683" s="14"/>
      <c r="X683" s="14">
        <v>0.25061851987573203</v>
      </c>
      <c r="Y683" s="14">
        <v>0.23239338771734999</v>
      </c>
      <c r="Z683" s="14">
        <v>0.41617509964182697</v>
      </c>
      <c r="AA683" s="14"/>
      <c r="AB683" s="14">
        <v>9.4730783168663998E-2</v>
      </c>
      <c r="AC683" s="14">
        <v>0.28298408778995299</v>
      </c>
      <c r="AD683" s="14">
        <v>0.52782447406682198</v>
      </c>
      <c r="AE683" s="14"/>
      <c r="AF683" s="14">
        <v>0.22584289191870699</v>
      </c>
      <c r="AG683" s="14">
        <v>0.35857558866473799</v>
      </c>
      <c r="AH683" s="14">
        <v>0.348478619277028</v>
      </c>
      <c r="AI683" s="14"/>
      <c r="AJ683" s="14">
        <v>0.35454789005099802</v>
      </c>
      <c r="AK683" s="14">
        <v>0.29426744030326302</v>
      </c>
      <c r="AL683" s="14"/>
      <c r="AM683" s="14">
        <v>0.14805082968539199</v>
      </c>
      <c r="AN683" s="14">
        <v>0.34110341061652499</v>
      </c>
      <c r="AO683" s="14">
        <v>0.21144394973791</v>
      </c>
      <c r="AP683" s="14">
        <v>0.21069375881366401</v>
      </c>
      <c r="AQ683" s="14">
        <v>0</v>
      </c>
      <c r="AR683" s="14">
        <v>0.35474957599478402</v>
      </c>
      <c r="AS683" s="14">
        <v>0</v>
      </c>
      <c r="AT683" s="14">
        <v>0.49772028029531401</v>
      </c>
      <c r="AU683" s="14">
        <v>0.51921401286768198</v>
      </c>
      <c r="AV683" s="14"/>
      <c r="AW683" s="14">
        <v>0.19307910954457899</v>
      </c>
      <c r="AX683" s="14">
        <v>0.28422936458500098</v>
      </c>
      <c r="AY683" s="14">
        <v>0</v>
      </c>
      <c r="AZ683" s="14">
        <v>0.33536462697015301</v>
      </c>
      <c r="BA683" s="14">
        <v>0</v>
      </c>
      <c r="BB683" s="14">
        <v>0.26498914543969498</v>
      </c>
      <c r="BC683" s="14">
        <v>0.21806213284294301</v>
      </c>
      <c r="BD683" s="14">
        <v>0.38737909712082502</v>
      </c>
      <c r="BE683" s="14">
        <v>1</v>
      </c>
      <c r="BF683" s="14">
        <v>0.53528169107707901</v>
      </c>
      <c r="BG683" s="14"/>
      <c r="BH683" s="14">
        <v>0.376385045217415</v>
      </c>
      <c r="BI683" s="14">
        <v>0.291023005203152</v>
      </c>
    </row>
    <row r="684" spans="2:61" x14ac:dyDescent="0.35">
      <c r="B684" t="s">
        <v>329</v>
      </c>
      <c r="C684" s="14">
        <v>0.32454180692547802</v>
      </c>
      <c r="D684" s="14">
        <v>0.312899047544209</v>
      </c>
      <c r="E684" s="14">
        <v>0.33460475491570402</v>
      </c>
      <c r="F684" s="14"/>
      <c r="G684" s="14">
        <v>0.28652271648293998</v>
      </c>
      <c r="H684" s="14">
        <v>0.27203784412119397</v>
      </c>
      <c r="I684" s="14">
        <v>0.243007366671494</v>
      </c>
      <c r="J684" s="14">
        <v>0.19580962618292799</v>
      </c>
      <c r="K684" s="14">
        <v>0.457384826556132</v>
      </c>
      <c r="L684" s="14">
        <v>0.51104554314681405</v>
      </c>
      <c r="M684" s="14"/>
      <c r="N684" s="14">
        <v>0.32781145852941102</v>
      </c>
      <c r="O684" s="14">
        <v>0.32320323367398601</v>
      </c>
      <c r="P684" s="14"/>
      <c r="Q684" s="14">
        <v>0.30076015326467498</v>
      </c>
      <c r="R684" s="14">
        <v>0.234657976275229</v>
      </c>
      <c r="S684" s="14">
        <v>0.49648667566433902</v>
      </c>
      <c r="T684" s="14"/>
      <c r="U684" s="14">
        <v>0.30998072497115797</v>
      </c>
      <c r="V684" s="14">
        <v>0.38158725517915199</v>
      </c>
      <c r="W684" s="14"/>
      <c r="X684" s="14">
        <v>0.39042918215866101</v>
      </c>
      <c r="Y684" s="14">
        <v>0.34312253340843601</v>
      </c>
      <c r="Z684" s="14">
        <v>0.30696967029146299</v>
      </c>
      <c r="AA684" s="14"/>
      <c r="AB684" s="14">
        <v>0.23902850882086801</v>
      </c>
      <c r="AC684" s="14">
        <v>0.23312668976994799</v>
      </c>
      <c r="AD684" s="14">
        <v>0.45354530659372999</v>
      </c>
      <c r="AE684" s="14"/>
      <c r="AF684" s="14">
        <v>0.14294413383351701</v>
      </c>
      <c r="AG684" s="14">
        <v>0.27904246041517899</v>
      </c>
      <c r="AH684" s="14">
        <v>0.40387382729489701</v>
      </c>
      <c r="AI684" s="14"/>
      <c r="AJ684" s="14">
        <v>0.41979300060159502</v>
      </c>
      <c r="AK684" s="14">
        <v>0.23878432072247199</v>
      </c>
      <c r="AL684" s="14"/>
      <c r="AM684" s="14">
        <v>0.33087197684303998</v>
      </c>
      <c r="AN684" s="14">
        <v>0.31260164463402801</v>
      </c>
      <c r="AO684" s="14">
        <v>0.57032043076593297</v>
      </c>
      <c r="AP684" s="14">
        <v>0.221720226091697</v>
      </c>
      <c r="AQ684" s="14">
        <v>0.232004301791853</v>
      </c>
      <c r="AR684" s="14">
        <v>0.33941772286132399</v>
      </c>
      <c r="AS684" s="14">
        <v>0</v>
      </c>
      <c r="AT684" s="14">
        <v>0.312375888562133</v>
      </c>
      <c r="AU684" s="14">
        <v>0.41047859162728301</v>
      </c>
      <c r="AV684" s="14"/>
      <c r="AW684" s="14">
        <v>0.23717576469871099</v>
      </c>
      <c r="AX684" s="14">
        <v>0.222632504832534</v>
      </c>
      <c r="AY684" s="14">
        <v>0</v>
      </c>
      <c r="AZ684" s="14">
        <v>0.25320828714052801</v>
      </c>
      <c r="BA684" s="14">
        <v>0</v>
      </c>
      <c r="BB684" s="14">
        <v>0.30891944501957103</v>
      </c>
      <c r="BC684" s="14">
        <v>0.105026588407441</v>
      </c>
      <c r="BD684" s="14">
        <v>0.24527222343720301</v>
      </c>
      <c r="BE684" s="14">
        <v>1</v>
      </c>
      <c r="BF684" s="14">
        <v>0.43491699661480598</v>
      </c>
      <c r="BG684" s="14"/>
      <c r="BH684" s="14">
        <v>0.32438545762772403</v>
      </c>
      <c r="BI684" s="14">
        <v>0.33159656939432702</v>
      </c>
    </row>
    <row r="685" spans="2:61" x14ac:dyDescent="0.35">
      <c r="B685" t="s">
        <v>330</v>
      </c>
      <c r="C685" s="14">
        <v>0.26143562652607699</v>
      </c>
      <c r="D685" s="14">
        <v>0.23910203735131999</v>
      </c>
      <c r="E685" s="14">
        <v>0.28073876068362202</v>
      </c>
      <c r="F685" s="14"/>
      <c r="G685" s="14">
        <v>0.35662377297799902</v>
      </c>
      <c r="H685" s="14">
        <v>0.20633009088951099</v>
      </c>
      <c r="I685" s="14">
        <v>0.104328677864423</v>
      </c>
      <c r="J685" s="14">
        <v>7.9399597178336001E-2</v>
      </c>
      <c r="K685" s="14">
        <v>0.32765228844569599</v>
      </c>
      <c r="L685" s="14">
        <v>0.56561500168790402</v>
      </c>
      <c r="M685" s="14"/>
      <c r="N685" s="14">
        <v>0.27309641434486098</v>
      </c>
      <c r="O685" s="14">
        <v>0.25666177886390601</v>
      </c>
      <c r="P685" s="14"/>
      <c r="Q685" s="14">
        <v>0.22479769656612</v>
      </c>
      <c r="R685" s="14">
        <v>0.16041398610358801</v>
      </c>
      <c r="S685" s="14">
        <v>0.48006213306915702</v>
      </c>
      <c r="T685" s="14"/>
      <c r="U685" s="14">
        <v>0.28895033510775098</v>
      </c>
      <c r="V685" s="14">
        <v>0.15364220227815101</v>
      </c>
      <c r="W685" s="14"/>
      <c r="X685" s="14">
        <v>0.53024291400745605</v>
      </c>
      <c r="Y685" s="14">
        <v>0.34731450876971698</v>
      </c>
      <c r="Z685" s="14">
        <v>0.195401171197154</v>
      </c>
      <c r="AA685" s="14"/>
      <c r="AB685" s="14">
        <v>0.25086339504548499</v>
      </c>
      <c r="AC685" s="14">
        <v>0.27337314540958602</v>
      </c>
      <c r="AD685" s="14">
        <v>0.27734732720989602</v>
      </c>
      <c r="AE685" s="14"/>
      <c r="AF685" s="14">
        <v>0.14557902004376599</v>
      </c>
      <c r="AG685" s="14">
        <v>0.30257306459549099</v>
      </c>
      <c r="AH685" s="14">
        <v>0.25194114702255999</v>
      </c>
      <c r="AI685" s="14"/>
      <c r="AJ685" s="14">
        <v>0.32637969774881098</v>
      </c>
      <c r="AK685" s="14">
        <v>0.24646558864029899</v>
      </c>
      <c r="AL685" s="14"/>
      <c r="AM685" s="14">
        <v>0.14805082968539199</v>
      </c>
      <c r="AN685" s="14">
        <v>0.34297004123761798</v>
      </c>
      <c r="AO685" s="14">
        <v>0.21144394973791</v>
      </c>
      <c r="AP685" s="14">
        <v>0.17704457636631299</v>
      </c>
      <c r="AQ685" s="14">
        <v>0.53599139641629401</v>
      </c>
      <c r="AR685" s="14">
        <v>0.14643226554156999</v>
      </c>
      <c r="AS685" s="14">
        <v>0</v>
      </c>
      <c r="AT685" s="14">
        <v>0.33319373487590598</v>
      </c>
      <c r="AU685" s="14">
        <v>0.46846426529048502</v>
      </c>
      <c r="AV685" s="14"/>
      <c r="AW685" s="14">
        <v>0.18784072760412901</v>
      </c>
      <c r="AX685" s="14">
        <v>0.31129939224896402</v>
      </c>
      <c r="AY685" s="14">
        <v>0</v>
      </c>
      <c r="AZ685" s="14">
        <v>0.254934479549972</v>
      </c>
      <c r="BA685" s="14">
        <v>0.69790937327753899</v>
      </c>
      <c r="BB685" s="14">
        <v>0.15934445571911299</v>
      </c>
      <c r="BC685" s="14">
        <v>0.217324946652381</v>
      </c>
      <c r="BD685" s="14">
        <v>0.137663717757388</v>
      </c>
      <c r="BE685" s="14">
        <v>1</v>
      </c>
      <c r="BF685" s="14">
        <v>0.64754429943202896</v>
      </c>
      <c r="BG685" s="14"/>
      <c r="BH685" s="14">
        <v>0.29431899475523299</v>
      </c>
      <c r="BI685" s="14">
        <v>0.207530685385965</v>
      </c>
    </row>
    <row r="686" spans="2:61" x14ac:dyDescent="0.35">
      <c r="B686" t="s">
        <v>331</v>
      </c>
      <c r="C686" s="14">
        <v>0.259472612580182</v>
      </c>
      <c r="D686" s="14">
        <v>0.30534994409733301</v>
      </c>
      <c r="E686" s="14">
        <v>0.219820397338991</v>
      </c>
      <c r="F686" s="14"/>
      <c r="G686" s="14">
        <v>0.37861412581884801</v>
      </c>
      <c r="H686" s="14">
        <v>0.22486288381511399</v>
      </c>
      <c r="I686" s="14">
        <v>0.22130680914347001</v>
      </c>
      <c r="J686" s="14">
        <v>0.112515718191237</v>
      </c>
      <c r="K686" s="14">
        <v>0.26933714129069602</v>
      </c>
      <c r="L686" s="14">
        <v>0.40640750206821302</v>
      </c>
      <c r="M686" s="14"/>
      <c r="N686" s="14">
        <v>0.31905348786141902</v>
      </c>
      <c r="O686" s="14">
        <v>0.23508060523113899</v>
      </c>
      <c r="P686" s="14"/>
      <c r="Q686" s="14">
        <v>0.275428840170722</v>
      </c>
      <c r="R686" s="14">
        <v>0.25156219777166999</v>
      </c>
      <c r="S686" s="14">
        <v>0.28690351411272602</v>
      </c>
      <c r="T686" s="14"/>
      <c r="U686" s="14">
        <v>0.28196354903139298</v>
      </c>
      <c r="V686" s="14">
        <v>0.17136064703193399</v>
      </c>
      <c r="W686" s="14"/>
      <c r="X686" s="14">
        <v>0.25061851987573203</v>
      </c>
      <c r="Y686" s="14">
        <v>0.44367052946538399</v>
      </c>
      <c r="Z686" s="14">
        <v>0.18490697892916</v>
      </c>
      <c r="AA686" s="14"/>
      <c r="AB686" s="14">
        <v>0.18657346149047899</v>
      </c>
      <c r="AC686" s="14">
        <v>0.22917450416912299</v>
      </c>
      <c r="AD686" s="14">
        <v>0.32452252820385902</v>
      </c>
      <c r="AE686" s="14"/>
      <c r="AF686" s="14">
        <v>0.312877658893847</v>
      </c>
      <c r="AG686" s="14">
        <v>0.33393948380737598</v>
      </c>
      <c r="AH686" s="14">
        <v>0.194949362084471</v>
      </c>
      <c r="AI686" s="14"/>
      <c r="AJ686" s="14">
        <v>0.29097430437310001</v>
      </c>
      <c r="AK686" s="14">
        <v>0.24342518985438</v>
      </c>
      <c r="AL686" s="14"/>
      <c r="AM686" s="14">
        <v>0.26060579551937602</v>
      </c>
      <c r="AN686" s="14">
        <v>0.52179522307682003</v>
      </c>
      <c r="AO686" s="14">
        <v>0</v>
      </c>
      <c r="AP686" s="14">
        <v>0.13257120684081999</v>
      </c>
      <c r="AQ686" s="14">
        <v>0</v>
      </c>
      <c r="AR686" s="14">
        <v>0.29286830131210001</v>
      </c>
      <c r="AS686" s="14">
        <v>0</v>
      </c>
      <c r="AT686" s="14">
        <v>0.253252877636158</v>
      </c>
      <c r="AU686" s="14">
        <v>0.13825270270614801</v>
      </c>
      <c r="AV686" s="14"/>
      <c r="AW686" s="14">
        <v>0.21394504660317401</v>
      </c>
      <c r="AX686" s="14">
        <v>0.52142962343347199</v>
      </c>
      <c r="AY686" s="14">
        <v>0</v>
      </c>
      <c r="AZ686" s="14">
        <v>0.108605103279379</v>
      </c>
      <c r="BA686" s="14">
        <v>0</v>
      </c>
      <c r="BB686" s="14">
        <v>0.18106738677242101</v>
      </c>
      <c r="BC686" s="14">
        <v>0.339241429425438</v>
      </c>
      <c r="BD686" s="14">
        <v>0.18156652328265399</v>
      </c>
      <c r="BE686" s="14">
        <v>1</v>
      </c>
      <c r="BF686" s="14">
        <v>4.8382153852830803E-2</v>
      </c>
      <c r="BG686" s="14"/>
      <c r="BH686" s="14">
        <v>0.27144467869160499</v>
      </c>
      <c r="BI686" s="14">
        <v>0.245845576579868</v>
      </c>
    </row>
    <row r="687" spans="2:61" x14ac:dyDescent="0.35">
      <c r="B687" t="s">
        <v>332</v>
      </c>
      <c r="C687" s="14">
        <v>0.25800188617308201</v>
      </c>
      <c r="D687" s="14">
        <v>0.19810181277962599</v>
      </c>
      <c r="E687" s="14">
        <v>0.30977409097693998</v>
      </c>
      <c r="F687" s="14"/>
      <c r="G687" s="14">
        <v>0.23546477882421299</v>
      </c>
      <c r="H687" s="14">
        <v>0.266598037075639</v>
      </c>
      <c r="I687" s="14">
        <v>0.30635713141064103</v>
      </c>
      <c r="J687" s="14">
        <v>0.16516952617913999</v>
      </c>
      <c r="K687" s="14">
        <v>0.22020039751602899</v>
      </c>
      <c r="L687" s="14">
        <v>0.33493223938351002</v>
      </c>
      <c r="M687" s="14"/>
      <c r="N687" s="14">
        <v>0.17439807143003599</v>
      </c>
      <c r="O687" s="14">
        <v>0.29222872245224901</v>
      </c>
      <c r="P687" s="14"/>
      <c r="Q687" s="14">
        <v>0.19443500024629401</v>
      </c>
      <c r="R687" s="14">
        <v>0.23171620316591099</v>
      </c>
      <c r="S687" s="14">
        <v>0.31777806542180997</v>
      </c>
      <c r="T687" s="14"/>
      <c r="U687" s="14">
        <v>0.25749151380938301</v>
      </c>
      <c r="V687" s="14">
        <v>0.26000135436884197</v>
      </c>
      <c r="W687" s="14"/>
      <c r="X687" s="14">
        <v>0.30142767842738599</v>
      </c>
      <c r="Y687" s="14">
        <v>0.315192989749704</v>
      </c>
      <c r="Z687" s="14">
        <v>0.22311659653184701</v>
      </c>
      <c r="AA687" s="14"/>
      <c r="AB687" s="14">
        <v>0.23935198036586</v>
      </c>
      <c r="AC687" s="14">
        <v>0.19859557153301199</v>
      </c>
      <c r="AD687" s="14">
        <v>0.33116715051830597</v>
      </c>
      <c r="AE687" s="14"/>
      <c r="AF687" s="14">
        <v>0.340031421779877</v>
      </c>
      <c r="AG687" s="14">
        <v>0.19796748448006701</v>
      </c>
      <c r="AH687" s="14">
        <v>0.318253870354407</v>
      </c>
      <c r="AI687" s="14"/>
      <c r="AJ687" s="14">
        <v>0.301329751999108</v>
      </c>
      <c r="AK687" s="14">
        <v>0.18721622231249899</v>
      </c>
      <c r="AL687" s="14"/>
      <c r="AM687" s="14">
        <v>0.30327533850942301</v>
      </c>
      <c r="AN687" s="14">
        <v>0.16752105427187999</v>
      </c>
      <c r="AO687" s="14">
        <v>0.21144394973791</v>
      </c>
      <c r="AP687" s="14">
        <v>0.18420452094369999</v>
      </c>
      <c r="AQ687" s="14">
        <v>0.232004301791853</v>
      </c>
      <c r="AR687" s="14">
        <v>0.25877051495800202</v>
      </c>
      <c r="AS687" s="14">
        <v>0.47470342778845198</v>
      </c>
      <c r="AT687" s="14">
        <v>8.5454331759133501E-2</v>
      </c>
      <c r="AU687" s="14">
        <v>0.42798011687377402</v>
      </c>
      <c r="AV687" s="14"/>
      <c r="AW687" s="14">
        <v>0.38680908882315201</v>
      </c>
      <c r="AX687" s="14">
        <v>0.20104944334970401</v>
      </c>
      <c r="AY687" s="14">
        <v>0</v>
      </c>
      <c r="AZ687" s="14">
        <v>0.18806436165617299</v>
      </c>
      <c r="BA687" s="14">
        <v>0.30209062672246101</v>
      </c>
      <c r="BB687" s="14">
        <v>0.291087241929957</v>
      </c>
      <c r="BC687" s="14">
        <v>0</v>
      </c>
      <c r="BD687" s="14">
        <v>0.12724421777695299</v>
      </c>
      <c r="BE687" s="14">
        <v>0</v>
      </c>
      <c r="BF687" s="14">
        <v>0.35189546050642101</v>
      </c>
      <c r="BG687" s="14"/>
      <c r="BH687" s="14">
        <v>0.27584456630889498</v>
      </c>
      <c r="BI687" s="14">
        <v>0.22844458781670099</v>
      </c>
    </row>
    <row r="688" spans="2:61" x14ac:dyDescent="0.35">
      <c r="B688" t="s">
        <v>333</v>
      </c>
      <c r="C688" s="14">
        <v>0.256551025399886</v>
      </c>
      <c r="D688" s="14">
        <v>0.24746667667062799</v>
      </c>
      <c r="E688" s="14">
        <v>0.26440271465962201</v>
      </c>
      <c r="F688" s="14"/>
      <c r="G688" s="14">
        <v>0.200331302867674</v>
      </c>
      <c r="H688" s="14">
        <v>0.204520579355537</v>
      </c>
      <c r="I688" s="14">
        <v>0.173063848260846</v>
      </c>
      <c r="J688" s="14">
        <v>0.15606217827459201</v>
      </c>
      <c r="K688" s="14">
        <v>0.27988785539134198</v>
      </c>
      <c r="L688" s="14">
        <v>0.51161505075383995</v>
      </c>
      <c r="M688" s="14"/>
      <c r="N688" s="14">
        <v>0.27044579477011299</v>
      </c>
      <c r="O688" s="14">
        <v>0.25086260080068301</v>
      </c>
      <c r="P688" s="14"/>
      <c r="Q688" s="14">
        <v>0.336068182904527</v>
      </c>
      <c r="R688" s="14">
        <v>0.14141159673344</v>
      </c>
      <c r="S688" s="14">
        <v>0.39372955121058301</v>
      </c>
      <c r="T688" s="14"/>
      <c r="U688" s="14">
        <v>0.25938034252018299</v>
      </c>
      <c r="V688" s="14">
        <v>0.24546670736050599</v>
      </c>
      <c r="W688" s="14"/>
      <c r="X688" s="14">
        <v>0.27962439413172402</v>
      </c>
      <c r="Y688" s="14">
        <v>0.35852696748195501</v>
      </c>
      <c r="Z688" s="14">
        <v>0.20359906835945599</v>
      </c>
      <c r="AA688" s="14"/>
      <c r="AB688" s="14">
        <v>0.18409021672471801</v>
      </c>
      <c r="AC688" s="14">
        <v>0.15352123407464</v>
      </c>
      <c r="AD688" s="14">
        <v>0.39508515359685298</v>
      </c>
      <c r="AE688" s="14"/>
      <c r="AF688" s="14">
        <v>0.581283117519245</v>
      </c>
      <c r="AG688" s="14">
        <v>0.20457586234675601</v>
      </c>
      <c r="AH688" s="14">
        <v>0.29512225656916802</v>
      </c>
      <c r="AI688" s="14"/>
      <c r="AJ688" s="14">
        <v>0.35782550269632102</v>
      </c>
      <c r="AK688" s="14">
        <v>0.18793566455771399</v>
      </c>
      <c r="AL688" s="14"/>
      <c r="AM688" s="14">
        <v>0.14805082968539199</v>
      </c>
      <c r="AN688" s="14">
        <v>0.26303646468043401</v>
      </c>
      <c r="AO688" s="14">
        <v>0</v>
      </c>
      <c r="AP688" s="14">
        <v>0.23135072936235099</v>
      </c>
      <c r="AQ688" s="14">
        <v>0.53599139641629401</v>
      </c>
      <c r="AR688" s="14">
        <v>0.21409008700910501</v>
      </c>
      <c r="AS688" s="14">
        <v>0.47470342778845198</v>
      </c>
      <c r="AT688" s="14">
        <v>0.42458293617897103</v>
      </c>
      <c r="AU688" s="14">
        <v>0.30357058648655499</v>
      </c>
      <c r="AV688" s="14"/>
      <c r="AW688" s="14">
        <v>0.121542736966204</v>
      </c>
      <c r="AX688" s="14">
        <v>0.305858866162248</v>
      </c>
      <c r="AY688" s="14">
        <v>0</v>
      </c>
      <c r="AZ688" s="14">
        <v>0.25567053100778703</v>
      </c>
      <c r="BA688" s="14">
        <v>0.69790937327753899</v>
      </c>
      <c r="BB688" s="14">
        <v>0.21195926466291001</v>
      </c>
      <c r="BC688" s="14">
        <v>0</v>
      </c>
      <c r="BD688" s="14">
        <v>0.23934916536946099</v>
      </c>
      <c r="BE688" s="14">
        <v>1</v>
      </c>
      <c r="BF688" s="14">
        <v>0.38723642163949401</v>
      </c>
      <c r="BG688" s="14"/>
      <c r="BH688" s="14">
        <v>0.23064871194911599</v>
      </c>
      <c r="BI688" s="14">
        <v>0.276379477335912</v>
      </c>
    </row>
    <row r="689" spans="2:61" x14ac:dyDescent="0.35">
      <c r="B689" t="s">
        <v>334</v>
      </c>
      <c r="C689" s="14">
        <v>0.200757575827717</v>
      </c>
      <c r="D689" s="14">
        <v>0.217532985480208</v>
      </c>
      <c r="E689" s="14">
        <v>0.18625842924917099</v>
      </c>
      <c r="F689" s="14"/>
      <c r="G689" s="14">
        <v>0.21135732488098599</v>
      </c>
      <c r="H689" s="14">
        <v>0.27528244261475399</v>
      </c>
      <c r="I689" s="14">
        <v>0.24921913336160501</v>
      </c>
      <c r="J689" s="14">
        <v>0.12521179894316201</v>
      </c>
      <c r="K689" s="14">
        <v>0.31106403658877002</v>
      </c>
      <c r="L689" s="14">
        <v>7.1068229086821699E-2</v>
      </c>
      <c r="M689" s="14"/>
      <c r="N689" s="14">
        <v>0.24823792540468201</v>
      </c>
      <c r="O689" s="14">
        <v>0.18131944185687901</v>
      </c>
      <c r="P689" s="14"/>
      <c r="Q689" s="14">
        <v>0.17068082704092899</v>
      </c>
      <c r="R689" s="14">
        <v>0.21921381063192499</v>
      </c>
      <c r="S689" s="14">
        <v>0.20987816396457401</v>
      </c>
      <c r="T689" s="14"/>
      <c r="U689" s="14">
        <v>0.217527760034159</v>
      </c>
      <c r="V689" s="14">
        <v>0.13505760391942501</v>
      </c>
      <c r="W689" s="14"/>
      <c r="X689" s="14">
        <v>8.8376741637356204E-2</v>
      </c>
      <c r="Y689" s="14">
        <v>0.25587608097383502</v>
      </c>
      <c r="Z689" s="14">
        <v>0.19759927513067799</v>
      </c>
      <c r="AA689" s="14"/>
      <c r="AB689" s="14">
        <v>9.7309824287201793E-2</v>
      </c>
      <c r="AC689" s="14">
        <v>0.21227151715070999</v>
      </c>
      <c r="AD689" s="14">
        <v>0.23083547824210099</v>
      </c>
      <c r="AE689" s="14"/>
      <c r="AF689" s="14">
        <v>0.14294413383351701</v>
      </c>
      <c r="AG689" s="14">
        <v>0.244370335843899</v>
      </c>
      <c r="AH689" s="14">
        <v>0.167056491247913</v>
      </c>
      <c r="AI689" s="14"/>
      <c r="AJ689" s="14">
        <v>0.20368699807696899</v>
      </c>
      <c r="AK689" s="14">
        <v>0.190976419415022</v>
      </c>
      <c r="AL689" s="14"/>
      <c r="AM689" s="14">
        <v>4.4933328700527998E-2</v>
      </c>
      <c r="AN689" s="14">
        <v>9.7108112448101094E-2</v>
      </c>
      <c r="AO689" s="14">
        <v>0.21144394973791</v>
      </c>
      <c r="AP689" s="14">
        <v>0.23682492372910599</v>
      </c>
      <c r="AQ689" s="14">
        <v>0.232004301791853</v>
      </c>
      <c r="AR689" s="14">
        <v>0.27416712652534198</v>
      </c>
      <c r="AS689" s="14">
        <v>0.26458454107853402</v>
      </c>
      <c r="AT689" s="14">
        <v>0</v>
      </c>
      <c r="AU689" s="14">
        <v>0.32160841557286302</v>
      </c>
      <c r="AV689" s="14"/>
      <c r="AW689" s="14">
        <v>3.68881401263981E-2</v>
      </c>
      <c r="AX689" s="14">
        <v>0.15561974316131399</v>
      </c>
      <c r="AY689" s="14">
        <v>0</v>
      </c>
      <c r="AZ689" s="14">
        <v>0.23923602363811</v>
      </c>
      <c r="BA689" s="14">
        <v>0</v>
      </c>
      <c r="BB689" s="14">
        <v>0.22690221545178399</v>
      </c>
      <c r="BC689" s="14">
        <v>0.230578956099247</v>
      </c>
      <c r="BD689" s="14">
        <v>0</v>
      </c>
      <c r="BE689" s="14">
        <v>1</v>
      </c>
      <c r="BF689" s="14">
        <v>0.21514804153371</v>
      </c>
      <c r="BG689" s="14"/>
      <c r="BH689" s="14">
        <v>0.192107590164805</v>
      </c>
      <c r="BI689" s="14">
        <v>0.210770931291233</v>
      </c>
    </row>
    <row r="690" spans="2:61" x14ac:dyDescent="0.35">
      <c r="B690" t="s">
        <v>335</v>
      </c>
      <c r="C690" s="14">
        <v>0.17364645749940399</v>
      </c>
      <c r="D690" s="14">
        <v>0.13580938010084201</v>
      </c>
      <c r="E690" s="14">
        <v>0.206349404412183</v>
      </c>
      <c r="F690" s="14"/>
      <c r="G690" s="14">
        <v>0.14496469658497399</v>
      </c>
      <c r="H690" s="14">
        <v>0.16381302973590001</v>
      </c>
      <c r="I690" s="14">
        <v>9.3458864034070499E-2</v>
      </c>
      <c r="J690" s="14">
        <v>9.81536265919523E-2</v>
      </c>
      <c r="K690" s="14">
        <v>0.30794822980589298</v>
      </c>
      <c r="L690" s="14">
        <v>0.26212677920677802</v>
      </c>
      <c r="M690" s="14"/>
      <c r="N690" s="14">
        <v>0.17550641007397499</v>
      </c>
      <c r="O690" s="14">
        <v>0.17288500549565899</v>
      </c>
      <c r="P690" s="14"/>
      <c r="Q690" s="14">
        <v>0.24228124009229801</v>
      </c>
      <c r="R690" s="14">
        <v>0.21900519433844101</v>
      </c>
      <c r="S690" s="14">
        <v>6.8128609553732997E-2</v>
      </c>
      <c r="T690" s="14"/>
      <c r="U690" s="14">
        <v>0.18806651778730399</v>
      </c>
      <c r="V690" s="14">
        <v>0.117153484961454</v>
      </c>
      <c r="W690" s="14"/>
      <c r="X690" s="14">
        <v>9.5944448126644696E-2</v>
      </c>
      <c r="Y690" s="14">
        <v>0.14988363123149101</v>
      </c>
      <c r="Z690" s="14">
        <v>0.20137822186749299</v>
      </c>
      <c r="AA690" s="14"/>
      <c r="AB690" s="14">
        <v>0.19868775275025</v>
      </c>
      <c r="AC690" s="14">
        <v>0.139403118021899</v>
      </c>
      <c r="AD690" s="14">
        <v>0.21487540965618801</v>
      </c>
      <c r="AE690" s="14"/>
      <c r="AF690" s="14">
        <v>0.16993352506032999</v>
      </c>
      <c r="AG690" s="14">
        <v>0.16394135063095</v>
      </c>
      <c r="AH690" s="14">
        <v>0.19831391515331201</v>
      </c>
      <c r="AI690" s="14"/>
      <c r="AJ690" s="14">
        <v>0.19450218266827099</v>
      </c>
      <c r="AK690" s="14">
        <v>0.166807063539926</v>
      </c>
      <c r="AL690" s="14"/>
      <c r="AM690" s="14">
        <v>0.24701917476370899</v>
      </c>
      <c r="AN690" s="14">
        <v>0.16776924853965799</v>
      </c>
      <c r="AO690" s="14">
        <v>0</v>
      </c>
      <c r="AP690" s="14">
        <v>0.20301358588575399</v>
      </c>
      <c r="AQ690" s="14">
        <v>0</v>
      </c>
      <c r="AR690" s="14">
        <v>0.21335974379293399</v>
      </c>
      <c r="AS690" s="14">
        <v>0.26458454107853402</v>
      </c>
      <c r="AT690" s="14">
        <v>0.28504166226843303</v>
      </c>
      <c r="AU690" s="14">
        <v>4.1916907081149098E-2</v>
      </c>
      <c r="AV690" s="14"/>
      <c r="AW690" s="14">
        <v>0.20279107282082701</v>
      </c>
      <c r="AX690" s="14">
        <v>0.15211293886743699</v>
      </c>
      <c r="AY690" s="14">
        <v>0</v>
      </c>
      <c r="AZ690" s="14">
        <v>0.17331359509680799</v>
      </c>
      <c r="BA690" s="14">
        <v>0</v>
      </c>
      <c r="BB690" s="14">
        <v>0.21255102061996001</v>
      </c>
      <c r="BC690" s="14">
        <v>0.21806213284294301</v>
      </c>
      <c r="BD690" s="14">
        <v>0.30232574030786802</v>
      </c>
      <c r="BE690" s="14">
        <v>0</v>
      </c>
      <c r="BF690" s="14">
        <v>0</v>
      </c>
      <c r="BG690" s="14"/>
      <c r="BH690" s="14">
        <v>0.150952310642505</v>
      </c>
      <c r="BI690" s="14">
        <v>0.19663465553197201</v>
      </c>
    </row>
    <row r="691" spans="2:61" x14ac:dyDescent="0.35">
      <c r="B691" t="s">
        <v>336</v>
      </c>
      <c r="C691" s="14">
        <v>0.132461761573683</v>
      </c>
      <c r="D691" s="14">
        <v>0.116019560459506</v>
      </c>
      <c r="E691" s="14">
        <v>0.14667291283418199</v>
      </c>
      <c r="F691" s="14"/>
      <c r="G691" s="14">
        <v>0.14759218879222499</v>
      </c>
      <c r="H691" s="14">
        <v>0.131628821068319</v>
      </c>
      <c r="I691" s="14">
        <v>0.26123652814762499</v>
      </c>
      <c r="J691" s="14">
        <v>4.2375272924163397E-2</v>
      </c>
      <c r="K691" s="14">
        <v>0.166555318686192</v>
      </c>
      <c r="L691" s="14">
        <v>4.5574441356923699E-2</v>
      </c>
      <c r="M691" s="14"/>
      <c r="N691" s="14">
        <v>0.15664074417021201</v>
      </c>
      <c r="O691" s="14">
        <v>0.122563049639643</v>
      </c>
      <c r="P691" s="14"/>
      <c r="Q691" s="14">
        <v>0.18841305322485599</v>
      </c>
      <c r="R691" s="14">
        <v>0.132390598606689</v>
      </c>
      <c r="S691" s="14">
        <v>0.107322491394887</v>
      </c>
      <c r="T691" s="14"/>
      <c r="U691" s="14">
        <v>0.14243590988923099</v>
      </c>
      <c r="V691" s="14">
        <v>9.3386384936562206E-2</v>
      </c>
      <c r="W691" s="14"/>
      <c r="X691" s="14">
        <v>8.8376741637356204E-2</v>
      </c>
      <c r="Y691" s="14">
        <v>0.16360247578953699</v>
      </c>
      <c r="Z691" s="14">
        <v>0.128785647752933</v>
      </c>
      <c r="AA691" s="14"/>
      <c r="AB691" s="14">
        <v>0.16237955838811</v>
      </c>
      <c r="AC691" s="14">
        <v>9.7806343997408604E-2</v>
      </c>
      <c r="AD691" s="14">
        <v>0.16843545036165899</v>
      </c>
      <c r="AE691" s="14"/>
      <c r="AF691" s="14">
        <v>0.14644463269399599</v>
      </c>
      <c r="AG691" s="14">
        <v>0.17637067061012701</v>
      </c>
      <c r="AH691" s="14">
        <v>9.4779203868382303E-2</v>
      </c>
      <c r="AI691" s="14"/>
      <c r="AJ691" s="14">
        <v>0.13189871449865101</v>
      </c>
      <c r="AK691" s="14">
        <v>9.0557543871834206E-2</v>
      </c>
      <c r="AL691" s="14"/>
      <c r="AM691" s="14">
        <v>7.7347204358194893E-2</v>
      </c>
      <c r="AN691" s="14">
        <v>0.15943304024486801</v>
      </c>
      <c r="AO691" s="14">
        <v>0.21144394973791</v>
      </c>
      <c r="AP691" s="14">
        <v>6.4896562970737107E-2</v>
      </c>
      <c r="AQ691" s="14">
        <v>0</v>
      </c>
      <c r="AR691" s="14">
        <v>0.16029267441874601</v>
      </c>
      <c r="AS691" s="14">
        <v>0</v>
      </c>
      <c r="AT691" s="14">
        <v>0.18392128446053499</v>
      </c>
      <c r="AU691" s="14">
        <v>0.130973647586763</v>
      </c>
      <c r="AV691" s="14"/>
      <c r="AW691" s="14">
        <v>0.13503477332598601</v>
      </c>
      <c r="AX691" s="14">
        <v>0.19074247217291199</v>
      </c>
      <c r="AY691" s="14">
        <v>0</v>
      </c>
      <c r="AZ691" s="14">
        <v>7.7869970076554204E-2</v>
      </c>
      <c r="BA691" s="14">
        <v>0</v>
      </c>
      <c r="BB691" s="14">
        <v>0.10206475650316101</v>
      </c>
      <c r="BC691" s="14">
        <v>0.21806213284294301</v>
      </c>
      <c r="BD691" s="14">
        <v>9.4699657103878801E-2</v>
      </c>
      <c r="BE691" s="14">
        <v>0</v>
      </c>
      <c r="BF691" s="14">
        <v>0.116571978979488</v>
      </c>
      <c r="BG691" s="14"/>
      <c r="BH691" s="14">
        <v>0.121302763264083</v>
      </c>
      <c r="BI691" s="14">
        <v>0.13749336908679</v>
      </c>
    </row>
    <row r="692" spans="2:61" x14ac:dyDescent="0.35">
      <c r="B692" t="s">
        <v>337</v>
      </c>
      <c r="C692" s="14">
        <v>9.9052136067000807E-2</v>
      </c>
      <c r="D692" s="14">
        <v>0.113664978965687</v>
      </c>
      <c r="E692" s="14">
        <v>8.6422116561882395E-2</v>
      </c>
      <c r="F692" s="14"/>
      <c r="G692" s="14">
        <v>0.17440924947702499</v>
      </c>
      <c r="H692" s="14">
        <v>9.9196290003037105E-2</v>
      </c>
      <c r="I692" s="14">
        <v>0.12764769135259901</v>
      </c>
      <c r="J692" s="14">
        <v>3.8792427940389403E-2</v>
      </c>
      <c r="K692" s="14">
        <v>0.150165566437897</v>
      </c>
      <c r="L692" s="14">
        <v>4.5574441356923699E-2</v>
      </c>
      <c r="M692" s="14"/>
      <c r="N692" s="14">
        <v>0.18681033929287599</v>
      </c>
      <c r="O692" s="14">
        <v>6.3124521242274703E-2</v>
      </c>
      <c r="P692" s="14"/>
      <c r="Q692" s="14">
        <v>0.248063847784599</v>
      </c>
      <c r="R692" s="14">
        <v>6.3977971847251597E-2</v>
      </c>
      <c r="S692" s="14">
        <v>6.5707767219913393E-2</v>
      </c>
      <c r="T692" s="14"/>
      <c r="U692" s="14">
        <v>9.0551342904950996E-2</v>
      </c>
      <c r="V692" s="14">
        <v>0.13235540006635099</v>
      </c>
      <c r="W692" s="14"/>
      <c r="X692" s="14">
        <v>0</v>
      </c>
      <c r="Y692" s="14">
        <v>8.7323948804923501E-2</v>
      </c>
      <c r="Z692" s="14">
        <v>0.121328076224063</v>
      </c>
      <c r="AA692" s="14"/>
      <c r="AB692" s="14">
        <v>0.14533316258853499</v>
      </c>
      <c r="AC692" s="14">
        <v>0.112896748293425</v>
      </c>
      <c r="AD692" s="14">
        <v>7.6016521823786098E-2</v>
      </c>
      <c r="AE692" s="14"/>
      <c r="AF692" s="14">
        <v>0.232613787018906</v>
      </c>
      <c r="AG692" s="14">
        <v>9.9865546864018301E-2</v>
      </c>
      <c r="AH692" s="14">
        <v>7.48844976181572E-2</v>
      </c>
      <c r="AI692" s="14"/>
      <c r="AJ692" s="14">
        <v>0.155081643811146</v>
      </c>
      <c r="AK692" s="14">
        <v>6.9131523073847595E-2</v>
      </c>
      <c r="AL692" s="14"/>
      <c r="AM692" s="14">
        <v>5.4437908169974202E-2</v>
      </c>
      <c r="AN692" s="14">
        <v>0</v>
      </c>
      <c r="AO692" s="14">
        <v>0.358876481028023</v>
      </c>
      <c r="AP692" s="14">
        <v>3.0600877210257199E-2</v>
      </c>
      <c r="AQ692" s="14">
        <v>0</v>
      </c>
      <c r="AR692" s="14">
        <v>0.12255057132117</v>
      </c>
      <c r="AS692" s="14">
        <v>0</v>
      </c>
      <c r="AT692" s="14">
        <v>0.28490531720385598</v>
      </c>
      <c r="AU692" s="14">
        <v>0.12510958393385399</v>
      </c>
      <c r="AV692" s="14"/>
      <c r="AW692" s="14">
        <v>4.4690950856227298E-2</v>
      </c>
      <c r="AX692" s="14">
        <v>0</v>
      </c>
      <c r="AY692" s="14">
        <v>0</v>
      </c>
      <c r="AZ692" s="14">
        <v>7.3952997995245906E-2</v>
      </c>
      <c r="BA692" s="14">
        <v>0</v>
      </c>
      <c r="BB692" s="14">
        <v>0.16979825274848201</v>
      </c>
      <c r="BC692" s="14">
        <v>0.230578956099247</v>
      </c>
      <c r="BD692" s="14">
        <v>0.162140430841133</v>
      </c>
      <c r="BE692" s="14">
        <v>0</v>
      </c>
      <c r="BF692" s="14">
        <v>0</v>
      </c>
      <c r="BG692" s="14"/>
      <c r="BH692" s="14">
        <v>8.0588167115638598E-2</v>
      </c>
      <c r="BI692" s="14">
        <v>0.110530987742318</v>
      </c>
    </row>
    <row r="693" spans="2:61" x14ac:dyDescent="0.35">
      <c r="B693" t="s">
        <v>77</v>
      </c>
      <c r="C693" s="14">
        <v>1.0093914586718499E-2</v>
      </c>
      <c r="D693" s="14">
        <v>2.1772502100276699E-2</v>
      </c>
      <c r="E693" s="14">
        <v>0</v>
      </c>
      <c r="F693" s="14"/>
      <c r="G693" s="14">
        <v>0</v>
      </c>
      <c r="H693" s="14">
        <v>3.0366825779187801E-2</v>
      </c>
      <c r="I693" s="14">
        <v>0</v>
      </c>
      <c r="J693" s="14">
        <v>0</v>
      </c>
      <c r="K693" s="14">
        <v>3.7255326581542E-2</v>
      </c>
      <c r="L693" s="14">
        <v>0</v>
      </c>
      <c r="M693" s="14"/>
      <c r="N693" s="14">
        <v>3.4749706850340303E-2</v>
      </c>
      <c r="O693" s="14">
        <v>0</v>
      </c>
      <c r="P693" s="14"/>
      <c r="Q693" s="14">
        <v>0</v>
      </c>
      <c r="R693" s="14">
        <v>9.6059607511001094E-3</v>
      </c>
      <c r="S693" s="14">
        <v>1.8752298720956101E-2</v>
      </c>
      <c r="T693" s="14"/>
      <c r="U693" s="14">
        <v>6.8343377996568401E-3</v>
      </c>
      <c r="V693" s="14">
        <v>2.2863846073852001E-2</v>
      </c>
      <c r="W693" s="14"/>
      <c r="X693" s="14">
        <v>6.6631307598263703E-2</v>
      </c>
      <c r="Y693" s="14">
        <v>0</v>
      </c>
      <c r="Z693" s="14">
        <v>7.5921088720816198E-3</v>
      </c>
      <c r="AA693" s="14"/>
      <c r="AB693" s="14">
        <v>3.5077410266341799E-2</v>
      </c>
      <c r="AC693" s="14">
        <v>0</v>
      </c>
      <c r="AD693" s="14">
        <v>1.1635664389096001E-2</v>
      </c>
      <c r="AE693" s="14"/>
      <c r="AF693" s="14">
        <v>0</v>
      </c>
      <c r="AG693" s="14">
        <v>1.1562145533882601E-2</v>
      </c>
      <c r="AH693" s="14">
        <v>1.0500118600842301E-2</v>
      </c>
      <c r="AI693" s="14"/>
      <c r="AJ693" s="14">
        <v>0</v>
      </c>
      <c r="AK693" s="14">
        <v>1.7886913494534501E-2</v>
      </c>
      <c r="AL693" s="14"/>
      <c r="AM693" s="14">
        <v>0</v>
      </c>
      <c r="AN693" s="14">
        <v>0</v>
      </c>
      <c r="AO693" s="14">
        <v>0</v>
      </c>
      <c r="AP693" s="14">
        <v>0</v>
      </c>
      <c r="AQ693" s="14">
        <v>0</v>
      </c>
      <c r="AR693" s="14">
        <v>0</v>
      </c>
      <c r="AS693" s="14">
        <v>0</v>
      </c>
      <c r="AT693" s="14">
        <v>6.3152116787837997E-2</v>
      </c>
      <c r="AU693" s="14">
        <v>0</v>
      </c>
      <c r="AV693" s="14"/>
      <c r="AW693" s="14">
        <v>0</v>
      </c>
      <c r="AX693" s="14">
        <v>0</v>
      </c>
      <c r="AY693" s="14">
        <v>0</v>
      </c>
      <c r="AZ693" s="14">
        <v>0</v>
      </c>
      <c r="BA693" s="14">
        <v>0</v>
      </c>
      <c r="BB693" s="14">
        <v>1.5551573674362801E-2</v>
      </c>
      <c r="BC693" s="14">
        <v>0</v>
      </c>
      <c r="BD693" s="14">
        <v>7.4334819790600096E-2</v>
      </c>
      <c r="BE693" s="14">
        <v>0</v>
      </c>
      <c r="BF693" s="14">
        <v>0</v>
      </c>
      <c r="BG693" s="14"/>
      <c r="BH693" s="14">
        <v>0</v>
      </c>
      <c r="BI693" s="14">
        <v>1.2761706114076199E-2</v>
      </c>
    </row>
    <row r="694" spans="2:61" x14ac:dyDescent="0.35">
      <c r="B694" t="s">
        <v>235</v>
      </c>
      <c r="C694" s="14">
        <v>8.2437564634340807E-3</v>
      </c>
      <c r="D694" s="14">
        <v>8.85918526034952E-3</v>
      </c>
      <c r="E694" s="14">
        <v>7.71183548385847E-3</v>
      </c>
      <c r="F694" s="14"/>
      <c r="G694" s="14">
        <v>7.62035406054484E-2</v>
      </c>
      <c r="H694" s="14">
        <v>0</v>
      </c>
      <c r="I694" s="14">
        <v>0</v>
      </c>
      <c r="J694" s="14">
        <v>0</v>
      </c>
      <c r="K694" s="14">
        <v>0</v>
      </c>
      <c r="L694" s="14">
        <v>0</v>
      </c>
      <c r="M694" s="14"/>
      <c r="N694" s="14">
        <v>2.8380279819968501E-2</v>
      </c>
      <c r="O694" s="14">
        <v>0</v>
      </c>
      <c r="P694" s="14"/>
      <c r="Q694" s="14">
        <v>2.07890591436726E-2</v>
      </c>
      <c r="R694" s="14">
        <v>8.5465382061619393E-3</v>
      </c>
      <c r="S694" s="14">
        <v>0</v>
      </c>
      <c r="T694" s="14"/>
      <c r="U694" s="14">
        <v>1.03480087245737E-2</v>
      </c>
      <c r="V694" s="14">
        <v>0</v>
      </c>
      <c r="W694" s="14"/>
      <c r="X694" s="14">
        <v>5.0264179321322003E-2</v>
      </c>
      <c r="Y694" s="14">
        <v>0</v>
      </c>
      <c r="Z694" s="14">
        <v>6.7547900956346904E-3</v>
      </c>
      <c r="AA694" s="14"/>
      <c r="AB694" s="14">
        <v>2.6461093190386802E-2</v>
      </c>
      <c r="AC694" s="14">
        <v>0</v>
      </c>
      <c r="AD694" s="14">
        <v>0</v>
      </c>
      <c r="AE694" s="14"/>
      <c r="AF694" s="14">
        <v>0</v>
      </c>
      <c r="AG694" s="14">
        <v>8.7220524015266601E-3</v>
      </c>
      <c r="AH694" s="14">
        <v>9.3420811428001106E-3</v>
      </c>
      <c r="AI694" s="14"/>
      <c r="AJ694" s="14">
        <v>2.4306246587899601E-2</v>
      </c>
      <c r="AK694" s="14">
        <v>0</v>
      </c>
      <c r="AL694" s="14"/>
      <c r="AM694" s="14">
        <v>0</v>
      </c>
      <c r="AN694" s="14">
        <v>0</v>
      </c>
      <c r="AO694" s="14">
        <v>0</v>
      </c>
      <c r="AP694" s="14">
        <v>0</v>
      </c>
      <c r="AQ694" s="14">
        <v>0</v>
      </c>
      <c r="AR694" s="14">
        <v>1.3823315775943701E-2</v>
      </c>
      <c r="AS694" s="14">
        <v>0.260712031133014</v>
      </c>
      <c r="AT694" s="14">
        <v>0</v>
      </c>
      <c r="AU694" s="14">
        <v>0</v>
      </c>
      <c r="AV694" s="14"/>
      <c r="AW694" s="14">
        <v>3.9762073660222899E-2</v>
      </c>
      <c r="AX694" s="14">
        <v>0</v>
      </c>
      <c r="AY694" s="14">
        <v>0</v>
      </c>
      <c r="AZ694" s="14">
        <v>0</v>
      </c>
      <c r="BA694" s="14">
        <v>0</v>
      </c>
      <c r="BB694" s="14">
        <v>0</v>
      </c>
      <c r="BC694" s="14">
        <v>0.120344902671798</v>
      </c>
      <c r="BD694" s="14">
        <v>0</v>
      </c>
      <c r="BE694" s="14">
        <v>0</v>
      </c>
      <c r="BF694" s="14">
        <v>0</v>
      </c>
      <c r="BG694" s="14"/>
      <c r="BH694" s="14">
        <v>7.6334592832063E-3</v>
      </c>
      <c r="BI694" s="14">
        <v>9.6958003846418592E-3</v>
      </c>
    </row>
    <row r="695" spans="2:61" x14ac:dyDescent="0.35">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row>
    <row r="696" spans="2:61" x14ac:dyDescent="0.35">
      <c r="B696" s="6" t="s">
        <v>355</v>
      </c>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row>
    <row r="697" spans="2:61" x14ac:dyDescent="0.35">
      <c r="B697" s="21" t="s">
        <v>356</v>
      </c>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row>
    <row r="698" spans="2:61" x14ac:dyDescent="0.35">
      <c r="B698" t="s">
        <v>340</v>
      </c>
      <c r="C698" s="14">
        <v>0.51725565492025005</v>
      </c>
      <c r="D698" s="14">
        <v>0.52004425658381503</v>
      </c>
      <c r="E698" s="14">
        <v>0.51567440578849799</v>
      </c>
      <c r="F698" s="14"/>
      <c r="G698" s="14">
        <v>0.40421623716425198</v>
      </c>
      <c r="H698" s="14">
        <v>0.45209520743397602</v>
      </c>
      <c r="I698" s="14">
        <v>0.42894621416573397</v>
      </c>
      <c r="J698" s="14">
        <v>0.50045200942940804</v>
      </c>
      <c r="K698" s="14">
        <v>0.59914510309462199</v>
      </c>
      <c r="L698" s="14">
        <v>0.673040283572505</v>
      </c>
      <c r="M698" s="14"/>
      <c r="N698" s="14">
        <v>0.52499543203973098</v>
      </c>
      <c r="O698" s="14">
        <v>0.51235983186230805</v>
      </c>
      <c r="P698" s="14"/>
      <c r="Q698" s="14">
        <v>0.61824946104860301</v>
      </c>
      <c r="R698" s="14">
        <v>0.49767205678974002</v>
      </c>
      <c r="S698" s="14">
        <v>0.32176462446875898</v>
      </c>
      <c r="T698" s="14"/>
      <c r="U698" s="14">
        <v>0.53326687087621705</v>
      </c>
      <c r="V698" s="14">
        <v>0.42471290554680602</v>
      </c>
      <c r="W698" s="14"/>
      <c r="X698" s="14">
        <v>0.53242304877815405</v>
      </c>
      <c r="Y698" s="14">
        <v>0.55106002022117095</v>
      </c>
      <c r="Z698" s="14">
        <v>0.45089000627468601</v>
      </c>
      <c r="AA698" s="14"/>
      <c r="AB698" s="14">
        <v>0.59062579717702202</v>
      </c>
      <c r="AC698" s="14">
        <v>0.48628458846675798</v>
      </c>
      <c r="AD698" s="14">
        <v>0.41930686144296397</v>
      </c>
      <c r="AE698" s="14"/>
      <c r="AF698" s="14">
        <v>0.44686687413152898</v>
      </c>
      <c r="AG698" s="14">
        <v>0.53260849902615603</v>
      </c>
      <c r="AH698" s="14">
        <v>0.52010308469950495</v>
      </c>
      <c r="AI698" s="14"/>
      <c r="AJ698" s="14">
        <v>0.50632783034286</v>
      </c>
      <c r="AK698" s="14">
        <v>0.52798478253088499</v>
      </c>
      <c r="AL698" s="14"/>
      <c r="AM698" s="14">
        <v>0.54687058841816705</v>
      </c>
      <c r="AN698" s="14">
        <v>0.44057598786046798</v>
      </c>
      <c r="AO698" s="14">
        <v>0.46312270476544798</v>
      </c>
      <c r="AP698" s="14">
        <v>0.48660533499499198</v>
      </c>
      <c r="AQ698" s="14">
        <v>0.60377949786391405</v>
      </c>
      <c r="AR698" s="14">
        <v>0.53219341748405402</v>
      </c>
      <c r="AS698" s="14">
        <v>0.63439506484895303</v>
      </c>
      <c r="AT698" s="14">
        <v>0.49067181203558802</v>
      </c>
      <c r="AU698" s="14">
        <v>0.56902784668047002</v>
      </c>
      <c r="AV698" s="14"/>
      <c r="AW698" s="14">
        <v>0.50562936259739699</v>
      </c>
      <c r="AX698" s="14">
        <v>0.45479505686461602</v>
      </c>
      <c r="AY698" s="14">
        <v>0.49211992068042099</v>
      </c>
      <c r="AZ698" s="14">
        <v>0.488357185026637</v>
      </c>
      <c r="BA698" s="14">
        <v>0.68489332492810395</v>
      </c>
      <c r="BB698" s="14">
        <v>0.52940263772507601</v>
      </c>
      <c r="BC698" s="14">
        <v>0.55458109668687605</v>
      </c>
      <c r="BD698" s="14">
        <v>0.59446180893629996</v>
      </c>
      <c r="BE698" s="14">
        <v>0.48887346805960302</v>
      </c>
      <c r="BF698" s="14">
        <v>0.47982494823184502</v>
      </c>
      <c r="BG698" s="14"/>
      <c r="BH698" s="14">
        <v>0.49211031434190999</v>
      </c>
      <c r="BI698" s="14">
        <v>0.53607143050327299</v>
      </c>
    </row>
    <row r="699" spans="2:61" x14ac:dyDescent="0.35">
      <c r="B699" t="s">
        <v>341</v>
      </c>
      <c r="C699" s="14">
        <v>0.49213871890764599</v>
      </c>
      <c r="D699" s="14">
        <v>0.45912552724238997</v>
      </c>
      <c r="E699" s="14">
        <v>0.52515193811939798</v>
      </c>
      <c r="F699" s="14"/>
      <c r="G699" s="14">
        <v>0.46410137164028697</v>
      </c>
      <c r="H699" s="14">
        <v>0.41293577644712398</v>
      </c>
      <c r="I699" s="14">
        <v>0.436536364495416</v>
      </c>
      <c r="J699" s="14">
        <v>0.51214124659633098</v>
      </c>
      <c r="K699" s="14">
        <v>0.59449596169277297</v>
      </c>
      <c r="L699" s="14">
        <v>0.53465216347652</v>
      </c>
      <c r="M699" s="14"/>
      <c r="N699" s="14">
        <v>0.54597723910823204</v>
      </c>
      <c r="O699" s="14">
        <v>0.458082974855264</v>
      </c>
      <c r="P699" s="14"/>
      <c r="Q699" s="14">
        <v>0.56428186130010605</v>
      </c>
      <c r="R699" s="14">
        <v>0.47138060504974499</v>
      </c>
      <c r="S699" s="14">
        <v>0.33969226894477</v>
      </c>
      <c r="T699" s="14"/>
      <c r="U699" s="14">
        <v>0.492622407079645</v>
      </c>
      <c r="V699" s="14">
        <v>0.489343064074231</v>
      </c>
      <c r="W699" s="14"/>
      <c r="X699" s="14">
        <v>0.48228631290923102</v>
      </c>
      <c r="Y699" s="14">
        <v>0.52330312914083998</v>
      </c>
      <c r="Z699" s="14">
        <v>0.443171715765172</v>
      </c>
      <c r="AA699" s="14"/>
      <c r="AB699" s="14">
        <v>0.52600946213506405</v>
      </c>
      <c r="AC699" s="14">
        <v>0.497636341966331</v>
      </c>
      <c r="AD699" s="14">
        <v>0.33807335425990098</v>
      </c>
      <c r="AE699" s="14"/>
      <c r="AF699" s="14">
        <v>0.43981748844065599</v>
      </c>
      <c r="AG699" s="14">
        <v>0.50501914518876001</v>
      </c>
      <c r="AH699" s="14">
        <v>0.47051639493567399</v>
      </c>
      <c r="AI699" s="14"/>
      <c r="AJ699" s="14">
        <v>0.50534328276155105</v>
      </c>
      <c r="AK699" s="14">
        <v>0.48060527694052602</v>
      </c>
      <c r="AL699" s="14"/>
      <c r="AM699" s="14">
        <v>0.482904905141263</v>
      </c>
      <c r="AN699" s="14">
        <v>0.41147630017527498</v>
      </c>
      <c r="AO699" s="14">
        <v>0.46600129515128402</v>
      </c>
      <c r="AP699" s="14">
        <v>0.45160086933295901</v>
      </c>
      <c r="AQ699" s="14">
        <v>0.62108853663066299</v>
      </c>
      <c r="AR699" s="14">
        <v>0.56229027956362498</v>
      </c>
      <c r="AS699" s="14">
        <v>0.48515881312091702</v>
      </c>
      <c r="AT699" s="14">
        <v>0.35644152283459701</v>
      </c>
      <c r="AU699" s="14">
        <v>0.49517312387766999</v>
      </c>
      <c r="AV699" s="14"/>
      <c r="AW699" s="14">
        <v>0.48317162918588902</v>
      </c>
      <c r="AX699" s="14">
        <v>0.39455170057683597</v>
      </c>
      <c r="AY699" s="14">
        <v>0.50130823177721295</v>
      </c>
      <c r="AZ699" s="14">
        <v>0.50835349734595703</v>
      </c>
      <c r="BA699" s="14">
        <v>0.65994589603654996</v>
      </c>
      <c r="BB699" s="14">
        <v>0.55038497943567499</v>
      </c>
      <c r="BC699" s="14">
        <v>0.53490105730383097</v>
      </c>
      <c r="BD699" s="14">
        <v>0.58972923569291902</v>
      </c>
      <c r="BE699" s="14">
        <v>0.83115785287703003</v>
      </c>
      <c r="BF699" s="14">
        <v>0.197159147503709</v>
      </c>
      <c r="BG699" s="14"/>
      <c r="BH699" s="14">
        <v>0.48988233953787202</v>
      </c>
      <c r="BI699" s="14">
        <v>0.49576814742933301</v>
      </c>
    </row>
    <row r="700" spans="2:61" x14ac:dyDescent="0.35">
      <c r="B700" t="s">
        <v>342</v>
      </c>
      <c r="C700" s="14">
        <v>0.48215077897576097</v>
      </c>
      <c r="D700" s="14">
        <v>0.50040356865478897</v>
      </c>
      <c r="E700" s="14">
        <v>0.46519310098056599</v>
      </c>
      <c r="F700" s="14"/>
      <c r="G700" s="14">
        <v>0.47706088745940001</v>
      </c>
      <c r="H700" s="14">
        <v>0.38893278805711301</v>
      </c>
      <c r="I700" s="14">
        <v>0.453256235823225</v>
      </c>
      <c r="J700" s="14">
        <v>0.42933049141560797</v>
      </c>
      <c r="K700" s="14">
        <v>0.51464663857026505</v>
      </c>
      <c r="L700" s="14">
        <v>0.61237725882346095</v>
      </c>
      <c r="M700" s="14"/>
      <c r="N700" s="14">
        <v>0.51550495170190502</v>
      </c>
      <c r="O700" s="14">
        <v>0.46105248048596997</v>
      </c>
      <c r="P700" s="14"/>
      <c r="Q700" s="14">
        <v>0.55318751822899603</v>
      </c>
      <c r="R700" s="14">
        <v>0.44753070978738302</v>
      </c>
      <c r="S700" s="14">
        <v>0.37216270680574798</v>
      </c>
      <c r="T700" s="14"/>
      <c r="U700" s="14">
        <v>0.49992037880248202</v>
      </c>
      <c r="V700" s="14">
        <v>0.37944479913305201</v>
      </c>
      <c r="W700" s="14"/>
      <c r="X700" s="14">
        <v>0.49682919207606902</v>
      </c>
      <c r="Y700" s="14">
        <v>0.49268245749579798</v>
      </c>
      <c r="Z700" s="14">
        <v>0.44379360916225202</v>
      </c>
      <c r="AA700" s="14"/>
      <c r="AB700" s="14">
        <v>0.51032578190770805</v>
      </c>
      <c r="AC700" s="14">
        <v>0.50334618029395395</v>
      </c>
      <c r="AD700" s="14">
        <v>0.344671970396214</v>
      </c>
      <c r="AE700" s="14"/>
      <c r="AF700" s="14">
        <v>0.48907654794044803</v>
      </c>
      <c r="AG700" s="14">
        <v>0.47179269140088498</v>
      </c>
      <c r="AH700" s="14">
        <v>0.49501125700858001</v>
      </c>
      <c r="AI700" s="14"/>
      <c r="AJ700" s="14">
        <v>0.52279353683730201</v>
      </c>
      <c r="AK700" s="14">
        <v>0.46174005141315499</v>
      </c>
      <c r="AL700" s="14"/>
      <c r="AM700" s="14">
        <v>0.40741077165926398</v>
      </c>
      <c r="AN700" s="14">
        <v>0.45485161850032801</v>
      </c>
      <c r="AO700" s="14">
        <v>0.66631513744230297</v>
      </c>
      <c r="AP700" s="14">
        <v>0.41075368238343402</v>
      </c>
      <c r="AQ700" s="14">
        <v>0.61484015415981397</v>
      </c>
      <c r="AR700" s="14">
        <v>0.48529120074433302</v>
      </c>
      <c r="AS700" s="14">
        <v>0.39693162363520701</v>
      </c>
      <c r="AT700" s="14">
        <v>0.37758831690080302</v>
      </c>
      <c r="AU700" s="14">
        <v>0.61306372224431405</v>
      </c>
      <c r="AV700" s="14"/>
      <c r="AW700" s="14">
        <v>0.38544410218805703</v>
      </c>
      <c r="AX700" s="14">
        <v>0.44986785787317302</v>
      </c>
      <c r="AY700" s="14">
        <v>0.67455646013102399</v>
      </c>
      <c r="AZ700" s="14">
        <v>0.427556390942405</v>
      </c>
      <c r="BA700" s="14">
        <v>0.67587451131071696</v>
      </c>
      <c r="BB700" s="14">
        <v>0.52517801445724899</v>
      </c>
      <c r="BC700" s="14">
        <v>0.47446397753228398</v>
      </c>
      <c r="BD700" s="14">
        <v>0.41470398424704402</v>
      </c>
      <c r="BE700" s="14">
        <v>0.770768053325952</v>
      </c>
      <c r="BF700" s="14">
        <v>0.37362562312812497</v>
      </c>
      <c r="BG700" s="14"/>
      <c r="BH700" s="14">
        <v>0.44269252194929798</v>
      </c>
      <c r="BI700" s="14">
        <v>0.52796092184258603</v>
      </c>
    </row>
    <row r="701" spans="2:61" x14ac:dyDescent="0.35">
      <c r="B701" t="s">
        <v>343</v>
      </c>
      <c r="C701" s="14">
        <v>0.39583333328263898</v>
      </c>
      <c r="D701" s="14">
        <v>0.35277918656461799</v>
      </c>
      <c r="E701" s="14">
        <v>0.43576859275751301</v>
      </c>
      <c r="F701" s="14"/>
      <c r="G701" s="14">
        <v>0.22848992000895599</v>
      </c>
      <c r="H701" s="14">
        <v>0.30381035110969601</v>
      </c>
      <c r="I701" s="14">
        <v>0.37734859353390698</v>
      </c>
      <c r="J701" s="14">
        <v>0.38343947422962799</v>
      </c>
      <c r="K701" s="14">
        <v>0.45540621417841398</v>
      </c>
      <c r="L701" s="14">
        <v>0.55276013034664095</v>
      </c>
      <c r="M701" s="14"/>
      <c r="N701" s="14">
        <v>0.41844307535513398</v>
      </c>
      <c r="O701" s="14">
        <v>0.38153146194140303</v>
      </c>
      <c r="P701" s="14"/>
      <c r="Q701" s="14">
        <v>0.43116996242334099</v>
      </c>
      <c r="R701" s="14">
        <v>0.37702753870181099</v>
      </c>
      <c r="S701" s="14">
        <v>0.35198594399903899</v>
      </c>
      <c r="T701" s="14"/>
      <c r="U701" s="14">
        <v>0.423612188407121</v>
      </c>
      <c r="V701" s="14">
        <v>0.23527515739292701</v>
      </c>
      <c r="W701" s="14"/>
      <c r="X701" s="14">
        <v>0.45557792025131</v>
      </c>
      <c r="Y701" s="14">
        <v>0.42412593720242198</v>
      </c>
      <c r="Z701" s="14">
        <v>0.30980641140318399</v>
      </c>
      <c r="AA701" s="14"/>
      <c r="AB701" s="14">
        <v>0.48310849772233699</v>
      </c>
      <c r="AC701" s="14">
        <v>0.37585220060859398</v>
      </c>
      <c r="AD701" s="14">
        <v>0.19738691976129299</v>
      </c>
      <c r="AE701" s="14"/>
      <c r="AF701" s="14">
        <v>0.39483348878110602</v>
      </c>
      <c r="AG701" s="14">
        <v>0.42313811549154401</v>
      </c>
      <c r="AH701" s="14">
        <v>0.32108570602932002</v>
      </c>
      <c r="AI701" s="14"/>
      <c r="AJ701" s="14">
        <v>0.33717654275681602</v>
      </c>
      <c r="AK701" s="14">
        <v>0.44299519438491602</v>
      </c>
      <c r="AL701" s="14"/>
      <c r="AM701" s="14">
        <v>0.33124361993065299</v>
      </c>
      <c r="AN701" s="14">
        <v>0.49105724958826302</v>
      </c>
      <c r="AO701" s="14">
        <v>0.31806496702780201</v>
      </c>
      <c r="AP701" s="14">
        <v>0.27975682915717298</v>
      </c>
      <c r="AQ701" s="14">
        <v>0.52212414118373796</v>
      </c>
      <c r="AR701" s="14">
        <v>0.424438897709153</v>
      </c>
      <c r="AS701" s="14">
        <v>0.55084571297110896</v>
      </c>
      <c r="AT701" s="14">
        <v>0.39116092053902002</v>
      </c>
      <c r="AU701" s="14">
        <v>0.24454984847341599</v>
      </c>
      <c r="AV701" s="14"/>
      <c r="AW701" s="14">
        <v>0.32712151088072999</v>
      </c>
      <c r="AX701" s="14">
        <v>0.47986663478493802</v>
      </c>
      <c r="AY701" s="14">
        <v>0.42514118381390098</v>
      </c>
      <c r="AZ701" s="14">
        <v>0.31598227206343499</v>
      </c>
      <c r="BA701" s="14">
        <v>0.59057010955555</v>
      </c>
      <c r="BB701" s="14">
        <v>0.39524907109282098</v>
      </c>
      <c r="BC701" s="14">
        <v>0.48250719665974301</v>
      </c>
      <c r="BD701" s="14">
        <v>0.48082359888852</v>
      </c>
      <c r="BE701" s="14">
        <v>0.36079024101611301</v>
      </c>
      <c r="BF701" s="14">
        <v>0.23449954211614699</v>
      </c>
      <c r="BG701" s="14"/>
      <c r="BH701" s="14">
        <v>0.35381219101192202</v>
      </c>
      <c r="BI701" s="14">
        <v>0.439170619959526</v>
      </c>
    </row>
    <row r="702" spans="2:61" x14ac:dyDescent="0.35">
      <c r="B702" t="s">
        <v>344</v>
      </c>
      <c r="C702" s="14">
        <v>0.34442516185969302</v>
      </c>
      <c r="D702" s="14">
        <v>0.39112767132712201</v>
      </c>
      <c r="E702" s="14">
        <v>0.30223915960436898</v>
      </c>
      <c r="F702" s="14"/>
      <c r="G702" s="14">
        <v>0.203032633094889</v>
      </c>
      <c r="H702" s="14">
        <v>0.34218441240691599</v>
      </c>
      <c r="I702" s="14">
        <v>0.31657050990454899</v>
      </c>
      <c r="J702" s="14">
        <v>0.39116890400007298</v>
      </c>
      <c r="K702" s="14">
        <v>0.367059859559283</v>
      </c>
      <c r="L702" s="14">
        <v>0.39402610492978601</v>
      </c>
      <c r="M702" s="14"/>
      <c r="N702" s="14">
        <v>0.42372989554423202</v>
      </c>
      <c r="O702" s="14">
        <v>0.29426067549489698</v>
      </c>
      <c r="P702" s="14"/>
      <c r="Q702" s="14">
        <v>0.39422463000958502</v>
      </c>
      <c r="R702" s="14">
        <v>0.34921945550064298</v>
      </c>
      <c r="S702" s="14">
        <v>0.21137628313597501</v>
      </c>
      <c r="T702" s="14"/>
      <c r="U702" s="14">
        <v>0.344959020698131</v>
      </c>
      <c r="V702" s="14">
        <v>0.34133952708827697</v>
      </c>
      <c r="W702" s="14"/>
      <c r="X702" s="14">
        <v>0.37224855443864602</v>
      </c>
      <c r="Y702" s="14">
        <v>0.33500105183864398</v>
      </c>
      <c r="Z702" s="14">
        <v>0.35756245116235102</v>
      </c>
      <c r="AA702" s="14"/>
      <c r="AB702" s="14">
        <v>0.37209605983132898</v>
      </c>
      <c r="AC702" s="14">
        <v>0.34238144740672699</v>
      </c>
      <c r="AD702" s="14">
        <v>0.242277651073876</v>
      </c>
      <c r="AE702" s="14"/>
      <c r="AF702" s="14">
        <v>0.30988946492861402</v>
      </c>
      <c r="AG702" s="14">
        <v>0.34325407739468</v>
      </c>
      <c r="AH702" s="14">
        <v>0.36294199440029501</v>
      </c>
      <c r="AI702" s="14"/>
      <c r="AJ702" s="14">
        <v>0.378233231224195</v>
      </c>
      <c r="AK702" s="14">
        <v>0.325499465424408</v>
      </c>
      <c r="AL702" s="14"/>
      <c r="AM702" s="14">
        <v>0.37367853996533201</v>
      </c>
      <c r="AN702" s="14">
        <v>0.27242743541793701</v>
      </c>
      <c r="AO702" s="14">
        <v>0.45426016839626099</v>
      </c>
      <c r="AP702" s="14">
        <v>0.28416002076020402</v>
      </c>
      <c r="AQ702" s="14">
        <v>0.44877557136764201</v>
      </c>
      <c r="AR702" s="14">
        <v>0.39140934640723601</v>
      </c>
      <c r="AS702" s="14">
        <v>0.40158814471552301</v>
      </c>
      <c r="AT702" s="14">
        <v>0.28890192495014599</v>
      </c>
      <c r="AU702" s="14">
        <v>0.26634165168649698</v>
      </c>
      <c r="AV702" s="14"/>
      <c r="AW702" s="14">
        <v>0.39427101844372803</v>
      </c>
      <c r="AX702" s="14">
        <v>0.25581996550635</v>
      </c>
      <c r="AY702" s="14">
        <v>0.43127785164659199</v>
      </c>
      <c r="AZ702" s="14">
        <v>0.20536184376477001</v>
      </c>
      <c r="BA702" s="14">
        <v>0.52279320737476898</v>
      </c>
      <c r="BB702" s="14">
        <v>0.39893704702066501</v>
      </c>
      <c r="BC702" s="14">
        <v>0.40464218020021198</v>
      </c>
      <c r="BD702" s="14">
        <v>0.35129821311647702</v>
      </c>
      <c r="BE702" s="14">
        <v>0.43305957778563098</v>
      </c>
      <c r="BF702" s="14">
        <v>0.17110550621426299</v>
      </c>
      <c r="BG702" s="14"/>
      <c r="BH702" s="14">
        <v>0.33822091298417201</v>
      </c>
      <c r="BI702" s="14">
        <v>0.36404122312958298</v>
      </c>
    </row>
    <row r="703" spans="2:61" x14ac:dyDescent="0.35">
      <c r="B703" t="s">
        <v>345</v>
      </c>
      <c r="C703" s="14">
        <v>0.33465969763345799</v>
      </c>
      <c r="D703" s="14">
        <v>0.354764234340471</v>
      </c>
      <c r="E703" s="14">
        <v>0.31825866854481599</v>
      </c>
      <c r="F703" s="14"/>
      <c r="G703" s="14">
        <v>0.34503922180211399</v>
      </c>
      <c r="H703" s="14">
        <v>0.31376187486087498</v>
      </c>
      <c r="I703" s="14">
        <v>0.25362367157634103</v>
      </c>
      <c r="J703" s="14">
        <v>0.35175647068697102</v>
      </c>
      <c r="K703" s="14">
        <v>0.40572849364225</v>
      </c>
      <c r="L703" s="14">
        <v>0.35477830545070599</v>
      </c>
      <c r="M703" s="14"/>
      <c r="N703" s="14">
        <v>0.42064445832139302</v>
      </c>
      <c r="O703" s="14">
        <v>0.280269736849175</v>
      </c>
      <c r="P703" s="14"/>
      <c r="Q703" s="14">
        <v>0.36740412939267397</v>
      </c>
      <c r="R703" s="14">
        <v>0.31300574014315102</v>
      </c>
      <c r="S703" s="14">
        <v>0.286906848659844</v>
      </c>
      <c r="T703" s="14"/>
      <c r="U703" s="14">
        <v>0.34021067136263899</v>
      </c>
      <c r="V703" s="14">
        <v>0.30257579020188902</v>
      </c>
      <c r="W703" s="14"/>
      <c r="X703" s="14">
        <v>0.37458246876252299</v>
      </c>
      <c r="Y703" s="14">
        <v>0.34579440923175098</v>
      </c>
      <c r="Z703" s="14">
        <v>0.30799345711285298</v>
      </c>
      <c r="AA703" s="14"/>
      <c r="AB703" s="14">
        <v>0.35396258689347998</v>
      </c>
      <c r="AC703" s="14">
        <v>0.34351582176204098</v>
      </c>
      <c r="AD703" s="14">
        <v>0.22647965565355899</v>
      </c>
      <c r="AE703" s="14"/>
      <c r="AF703" s="14">
        <v>0.49377259564399301</v>
      </c>
      <c r="AG703" s="14">
        <v>0.32736111794859601</v>
      </c>
      <c r="AH703" s="14">
        <v>0.29014559816125401</v>
      </c>
      <c r="AI703" s="14"/>
      <c r="AJ703" s="14">
        <v>0.39646654295275202</v>
      </c>
      <c r="AK703" s="14">
        <v>0.30204295399544701</v>
      </c>
      <c r="AL703" s="14"/>
      <c r="AM703" s="14">
        <v>0.33617552833721898</v>
      </c>
      <c r="AN703" s="14">
        <v>0.30185067374904201</v>
      </c>
      <c r="AO703" s="14">
        <v>0.50117086731142002</v>
      </c>
      <c r="AP703" s="14">
        <v>0.292141783285495</v>
      </c>
      <c r="AQ703" s="14">
        <v>0.39276887297260399</v>
      </c>
      <c r="AR703" s="14">
        <v>0.31163335831867101</v>
      </c>
      <c r="AS703" s="14">
        <v>0.43572295701199498</v>
      </c>
      <c r="AT703" s="14">
        <v>0.39033958608205199</v>
      </c>
      <c r="AU703" s="14">
        <v>0.34452645627193301</v>
      </c>
      <c r="AV703" s="14"/>
      <c r="AW703" s="14">
        <v>0.29169563997002301</v>
      </c>
      <c r="AX703" s="14">
        <v>0.28026543168309298</v>
      </c>
      <c r="AY703" s="14">
        <v>0.45555783925761001</v>
      </c>
      <c r="AZ703" s="14">
        <v>0.29211986596655098</v>
      </c>
      <c r="BA703" s="14">
        <v>0.343028236978284</v>
      </c>
      <c r="BB703" s="14">
        <v>0.31371259074962599</v>
      </c>
      <c r="BC703" s="14">
        <v>0.449228356178904</v>
      </c>
      <c r="BD703" s="14">
        <v>0.30803823163091998</v>
      </c>
      <c r="BE703" s="14">
        <v>0.55023883905680904</v>
      </c>
      <c r="BF703" s="14">
        <v>0.31143760042187402</v>
      </c>
      <c r="BG703" s="14"/>
      <c r="BH703" s="14">
        <v>0.318771473083794</v>
      </c>
      <c r="BI703" s="14">
        <v>0.352248223745528</v>
      </c>
    </row>
    <row r="704" spans="2:61" x14ac:dyDescent="0.35">
      <c r="B704" t="s">
        <v>346</v>
      </c>
      <c r="C704" s="14">
        <v>0.32720039538332002</v>
      </c>
      <c r="D704" s="14">
        <v>0.35049568206313098</v>
      </c>
      <c r="E704" s="14">
        <v>0.30762468455411102</v>
      </c>
      <c r="F704" s="14"/>
      <c r="G704" s="14">
        <v>0.174959570825299</v>
      </c>
      <c r="H704" s="14">
        <v>0.34114116236397402</v>
      </c>
      <c r="I704" s="14">
        <v>0.29962968478291502</v>
      </c>
      <c r="J704" s="14">
        <v>0.32130899229286503</v>
      </c>
      <c r="K704" s="14">
        <v>0.46431556858406697</v>
      </c>
      <c r="L704" s="14">
        <v>0.337933945100655</v>
      </c>
      <c r="M704" s="14"/>
      <c r="N704" s="14">
        <v>0.37160734864058298</v>
      </c>
      <c r="O704" s="14">
        <v>0.29911062195267801</v>
      </c>
      <c r="P704" s="14"/>
      <c r="Q704" s="14">
        <v>0.30848035064898799</v>
      </c>
      <c r="R704" s="14">
        <v>0.34183958319799201</v>
      </c>
      <c r="S704" s="14">
        <v>0.33805234365167702</v>
      </c>
      <c r="T704" s="14"/>
      <c r="U704" s="14">
        <v>0.334418723458689</v>
      </c>
      <c r="V704" s="14">
        <v>0.28547939631545999</v>
      </c>
      <c r="W704" s="14"/>
      <c r="X704" s="14">
        <v>0.35027075310352301</v>
      </c>
      <c r="Y704" s="14">
        <v>0.32092231922838399</v>
      </c>
      <c r="Z704" s="14">
        <v>0.32420424618601001</v>
      </c>
      <c r="AA704" s="14"/>
      <c r="AB704" s="14">
        <v>0.321322869180513</v>
      </c>
      <c r="AC704" s="14">
        <v>0.30898504304692698</v>
      </c>
      <c r="AD704" s="14">
        <v>0.38631236173174999</v>
      </c>
      <c r="AE704" s="14"/>
      <c r="AF704" s="14">
        <v>0.32262968210529702</v>
      </c>
      <c r="AG704" s="14">
        <v>0.34017330300981302</v>
      </c>
      <c r="AH704" s="14">
        <v>0.30980152651512599</v>
      </c>
      <c r="AI704" s="14"/>
      <c r="AJ704" s="14">
        <v>0.34068737969101198</v>
      </c>
      <c r="AK704" s="14">
        <v>0.31631677779814898</v>
      </c>
      <c r="AL704" s="14"/>
      <c r="AM704" s="14">
        <v>0.40827518162235998</v>
      </c>
      <c r="AN704" s="14">
        <v>0.29129530761911598</v>
      </c>
      <c r="AO704" s="14">
        <v>0.24478143738130501</v>
      </c>
      <c r="AP704" s="14">
        <v>0.29546657022634398</v>
      </c>
      <c r="AQ704" s="14">
        <v>0.32899993083975199</v>
      </c>
      <c r="AR704" s="14">
        <v>0.32383016309809298</v>
      </c>
      <c r="AS704" s="14">
        <v>0.27161689363715702</v>
      </c>
      <c r="AT704" s="14">
        <v>0.29406353193235102</v>
      </c>
      <c r="AU704" s="14">
        <v>0.347280172958848</v>
      </c>
      <c r="AV704" s="14"/>
      <c r="AW704" s="14">
        <v>0.38832830551757502</v>
      </c>
      <c r="AX704" s="14">
        <v>0.30945868017664802</v>
      </c>
      <c r="AY704" s="14">
        <v>0.19783133957929799</v>
      </c>
      <c r="AZ704" s="14">
        <v>0.28113950811166</v>
      </c>
      <c r="BA704" s="14">
        <v>0.32088549509968001</v>
      </c>
      <c r="BB704" s="14">
        <v>0.28960550344659702</v>
      </c>
      <c r="BC704" s="14">
        <v>0.32400891045244501</v>
      </c>
      <c r="BD704" s="14">
        <v>0.23963835712168799</v>
      </c>
      <c r="BE704" s="14">
        <v>0.582099542993334</v>
      </c>
      <c r="BF704" s="14">
        <v>0.31169255848606697</v>
      </c>
      <c r="BG704" s="14"/>
      <c r="BH704" s="14">
        <v>0.319444425992506</v>
      </c>
      <c r="BI704" s="14">
        <v>0.345811222077404</v>
      </c>
    </row>
    <row r="705" spans="2:61" x14ac:dyDescent="0.35">
      <c r="B705" t="s">
        <v>347</v>
      </c>
      <c r="C705" s="14">
        <v>0.32556207264789999</v>
      </c>
      <c r="D705" s="14">
        <v>0.33243249711526801</v>
      </c>
      <c r="E705" s="14">
        <v>0.321950632249488</v>
      </c>
      <c r="F705" s="14"/>
      <c r="G705" s="14">
        <v>0.174032697571428</v>
      </c>
      <c r="H705" s="14">
        <v>0.28277647111396798</v>
      </c>
      <c r="I705" s="14">
        <v>0.34338772219431501</v>
      </c>
      <c r="J705" s="14">
        <v>0.29121340630487902</v>
      </c>
      <c r="K705" s="14">
        <v>0.32968496343620501</v>
      </c>
      <c r="L705" s="14">
        <v>0.45831277107860102</v>
      </c>
      <c r="M705" s="14"/>
      <c r="N705" s="14">
        <v>0.33575748940595201</v>
      </c>
      <c r="O705" s="14">
        <v>0.31911292615713499</v>
      </c>
      <c r="P705" s="14"/>
      <c r="Q705" s="14">
        <v>0.33669884592222099</v>
      </c>
      <c r="R705" s="14">
        <v>0.32364149381941199</v>
      </c>
      <c r="S705" s="14">
        <v>0.29032685298153199</v>
      </c>
      <c r="T705" s="14"/>
      <c r="U705" s="14">
        <v>0.35869054036973802</v>
      </c>
      <c r="V705" s="14">
        <v>0.13408383052438799</v>
      </c>
      <c r="W705" s="14"/>
      <c r="X705" s="14">
        <v>0.38247569641046802</v>
      </c>
      <c r="Y705" s="14">
        <v>0.37029476211206902</v>
      </c>
      <c r="Z705" s="14">
        <v>0.22023871369241599</v>
      </c>
      <c r="AA705" s="14"/>
      <c r="AB705" s="14">
        <v>0.34715157465501401</v>
      </c>
      <c r="AC705" s="14">
        <v>0.35024705456511501</v>
      </c>
      <c r="AD705" s="14">
        <v>0.15975121314252499</v>
      </c>
      <c r="AE705" s="14"/>
      <c r="AF705" s="14">
        <v>0.37865424282047899</v>
      </c>
      <c r="AG705" s="14">
        <v>0.33155624889554702</v>
      </c>
      <c r="AH705" s="14">
        <v>0.26721267273346899</v>
      </c>
      <c r="AI705" s="14"/>
      <c r="AJ705" s="14">
        <v>0.31292912461320499</v>
      </c>
      <c r="AK705" s="14">
        <v>0.33671452153991699</v>
      </c>
      <c r="AL705" s="14"/>
      <c r="AM705" s="14">
        <v>0.382219618888546</v>
      </c>
      <c r="AN705" s="14">
        <v>0.31141690249566201</v>
      </c>
      <c r="AO705" s="14">
        <v>0.50461925020552001</v>
      </c>
      <c r="AP705" s="14">
        <v>0.225624529752394</v>
      </c>
      <c r="AQ705" s="14">
        <v>0.41570894456232699</v>
      </c>
      <c r="AR705" s="14">
        <v>0.30910449737927198</v>
      </c>
      <c r="AS705" s="14">
        <v>0.34767207997711402</v>
      </c>
      <c r="AT705" s="14">
        <v>0.27892245990924203</v>
      </c>
      <c r="AU705" s="14">
        <v>0.27934707349531201</v>
      </c>
      <c r="AV705" s="14"/>
      <c r="AW705" s="14">
        <v>0.41086133070657099</v>
      </c>
      <c r="AX705" s="14">
        <v>0.29737568329290098</v>
      </c>
      <c r="AY705" s="14">
        <v>0.40061748964278099</v>
      </c>
      <c r="AZ705" s="14">
        <v>0.26222195327993297</v>
      </c>
      <c r="BA705" s="14">
        <v>0.50211815270458804</v>
      </c>
      <c r="BB705" s="14">
        <v>0.30375739986112599</v>
      </c>
      <c r="BC705" s="14">
        <v>0.33512407281328999</v>
      </c>
      <c r="BD705" s="14">
        <v>0.28629721219966398</v>
      </c>
      <c r="BE705" s="14">
        <v>0.33501026815224499</v>
      </c>
      <c r="BF705" s="14">
        <v>0.19782382400954901</v>
      </c>
      <c r="BG705" s="14"/>
      <c r="BH705" s="14">
        <v>0.31030061247496699</v>
      </c>
      <c r="BI705" s="14">
        <v>0.35792845968814402</v>
      </c>
    </row>
    <row r="706" spans="2:61" x14ac:dyDescent="0.35">
      <c r="B706" t="s">
        <v>348</v>
      </c>
      <c r="C706" s="14">
        <v>0.26169194337732299</v>
      </c>
      <c r="D706" s="14">
        <v>0.32512436141927098</v>
      </c>
      <c r="E706" s="14">
        <v>0.20244855789536001</v>
      </c>
      <c r="F706" s="14"/>
      <c r="G706" s="14">
        <v>0.232792658806039</v>
      </c>
      <c r="H706" s="14">
        <v>0.25474887841008698</v>
      </c>
      <c r="I706" s="14">
        <v>0.217484602482753</v>
      </c>
      <c r="J706" s="14">
        <v>0.25665113307280701</v>
      </c>
      <c r="K706" s="14">
        <v>0.29565515970024497</v>
      </c>
      <c r="L706" s="14">
        <v>0.30479602856023502</v>
      </c>
      <c r="M706" s="14"/>
      <c r="N706" s="14">
        <v>0.29958256112282899</v>
      </c>
      <c r="O706" s="14">
        <v>0.23772410074123301</v>
      </c>
      <c r="P706" s="14"/>
      <c r="Q706" s="14">
        <v>0.333364951453688</v>
      </c>
      <c r="R706" s="14">
        <v>0.23237011409391201</v>
      </c>
      <c r="S706" s="14">
        <v>0.18969316341832501</v>
      </c>
      <c r="T706" s="14"/>
      <c r="U706" s="14">
        <v>0.26268383847423699</v>
      </c>
      <c r="V706" s="14">
        <v>0.25595891850208102</v>
      </c>
      <c r="W706" s="14"/>
      <c r="X706" s="14">
        <v>0.26429411258222502</v>
      </c>
      <c r="Y706" s="14">
        <v>0.29698737974489497</v>
      </c>
      <c r="Z706" s="14">
        <v>0.21126554515507401</v>
      </c>
      <c r="AA706" s="14"/>
      <c r="AB706" s="14">
        <v>0.29306153960516901</v>
      </c>
      <c r="AC706" s="14">
        <v>0.23818170267154901</v>
      </c>
      <c r="AD706" s="14">
        <v>0.24489611805272399</v>
      </c>
      <c r="AE706" s="14"/>
      <c r="AF706" s="14">
        <v>0.24966315484124299</v>
      </c>
      <c r="AG706" s="14">
        <v>0.27751432300872397</v>
      </c>
      <c r="AH706" s="14">
        <v>0.24673290436881901</v>
      </c>
      <c r="AI706" s="14"/>
      <c r="AJ706" s="14">
        <v>0.29771391916671602</v>
      </c>
      <c r="AK706" s="14">
        <v>0.23830685280900099</v>
      </c>
      <c r="AL706" s="14"/>
      <c r="AM706" s="14">
        <v>0.18069329542839199</v>
      </c>
      <c r="AN706" s="14">
        <v>0.26728223881599</v>
      </c>
      <c r="AO706" s="14">
        <v>0.48215733377958298</v>
      </c>
      <c r="AP706" s="14">
        <v>0.27768956997415301</v>
      </c>
      <c r="AQ706" s="14">
        <v>0.32110886613046902</v>
      </c>
      <c r="AR706" s="14">
        <v>0.29038343540589101</v>
      </c>
      <c r="AS706" s="14">
        <v>0.29749283650490499</v>
      </c>
      <c r="AT706" s="14">
        <v>0.15418690312767</v>
      </c>
      <c r="AU706" s="14">
        <v>0.217452162587841</v>
      </c>
      <c r="AV706" s="14"/>
      <c r="AW706" s="14">
        <v>0.19703980983215499</v>
      </c>
      <c r="AX706" s="14">
        <v>0.272344533139177</v>
      </c>
      <c r="AY706" s="14">
        <v>0.443747701180847</v>
      </c>
      <c r="AZ706" s="14">
        <v>0.24450179493815699</v>
      </c>
      <c r="BA706" s="14">
        <v>0.35635289709863599</v>
      </c>
      <c r="BB706" s="14">
        <v>0.26512931931121803</v>
      </c>
      <c r="BC706" s="14">
        <v>0.34271109479742801</v>
      </c>
      <c r="BD706" s="14">
        <v>0.28629721219966398</v>
      </c>
      <c r="BE706" s="14">
        <v>0.38000449629662097</v>
      </c>
      <c r="BF706" s="14">
        <v>7.0409840521607106E-2</v>
      </c>
      <c r="BG706" s="14"/>
      <c r="BH706" s="14">
        <v>0.200708846031667</v>
      </c>
      <c r="BI706" s="14">
        <v>0.331103482295731</v>
      </c>
    </row>
    <row r="707" spans="2:61" x14ac:dyDescent="0.35">
      <c r="B707" t="s">
        <v>349</v>
      </c>
      <c r="C707" s="14">
        <v>0.231488757098296</v>
      </c>
      <c r="D707" s="14">
        <v>0.27014305728641302</v>
      </c>
      <c r="E707" s="14">
        <v>0.19606690992460199</v>
      </c>
      <c r="F707" s="14"/>
      <c r="G707" s="14">
        <v>0.211352467276895</v>
      </c>
      <c r="H707" s="14">
        <v>0.27235880023848502</v>
      </c>
      <c r="I707" s="14">
        <v>0.25346674498407601</v>
      </c>
      <c r="J707" s="14">
        <v>0.21062970334381401</v>
      </c>
      <c r="K707" s="14">
        <v>0.210898971438298</v>
      </c>
      <c r="L707" s="14">
        <v>0.22250449722273299</v>
      </c>
      <c r="M707" s="14"/>
      <c r="N707" s="14">
        <v>0.24177115183536299</v>
      </c>
      <c r="O707" s="14">
        <v>0.22498459238302401</v>
      </c>
      <c r="P707" s="14"/>
      <c r="Q707" s="14">
        <v>0.25497088154826197</v>
      </c>
      <c r="R707" s="14">
        <v>0.208850616578975</v>
      </c>
      <c r="S707" s="14">
        <v>0.217232855514951</v>
      </c>
      <c r="T707" s="14"/>
      <c r="U707" s="14">
        <v>0.24295422719166199</v>
      </c>
      <c r="V707" s="14">
        <v>0.16521982860359699</v>
      </c>
      <c r="W707" s="14"/>
      <c r="X707" s="14">
        <v>0.225752692445264</v>
      </c>
      <c r="Y707" s="14">
        <v>0.26735230972388702</v>
      </c>
      <c r="Z707" s="14">
        <v>0.182250182926775</v>
      </c>
      <c r="AA707" s="14"/>
      <c r="AB707" s="14">
        <v>0.244358968574274</v>
      </c>
      <c r="AC707" s="14">
        <v>0.22868546510990501</v>
      </c>
      <c r="AD707" s="14">
        <v>0.19745517211462699</v>
      </c>
      <c r="AE707" s="14"/>
      <c r="AF707" s="14">
        <v>0.26873272294047501</v>
      </c>
      <c r="AG707" s="14">
        <v>0.23708439908717899</v>
      </c>
      <c r="AH707" s="14">
        <v>0.179642797081008</v>
      </c>
      <c r="AI707" s="14"/>
      <c r="AJ707" s="14">
        <v>0.28013288977791301</v>
      </c>
      <c r="AK707" s="14">
        <v>0.20214978524119101</v>
      </c>
      <c r="AL707" s="14"/>
      <c r="AM707" s="14">
        <v>0.23297014631410401</v>
      </c>
      <c r="AN707" s="14">
        <v>0.22624575659322299</v>
      </c>
      <c r="AO707" s="14">
        <v>0.32799346662684498</v>
      </c>
      <c r="AP707" s="14">
        <v>0.14914457145915599</v>
      </c>
      <c r="AQ707" s="14">
        <v>0.19412650954907501</v>
      </c>
      <c r="AR707" s="14">
        <v>0.236037701328914</v>
      </c>
      <c r="AS707" s="14">
        <v>0.294643218732416</v>
      </c>
      <c r="AT707" s="14">
        <v>0.10010339910925301</v>
      </c>
      <c r="AU707" s="14">
        <v>0.30841982137754398</v>
      </c>
      <c r="AV707" s="14"/>
      <c r="AW707" s="14">
        <v>0.24108333461464801</v>
      </c>
      <c r="AX707" s="14">
        <v>0.24804572314596399</v>
      </c>
      <c r="AY707" s="14">
        <v>0.25026932411528402</v>
      </c>
      <c r="AZ707" s="14">
        <v>0.21124025206549299</v>
      </c>
      <c r="BA707" s="14">
        <v>0.28078785127803102</v>
      </c>
      <c r="BB707" s="14">
        <v>0.26160118703173002</v>
      </c>
      <c r="BC707" s="14">
        <v>0.216791765494352</v>
      </c>
      <c r="BD707" s="14">
        <v>0.124900742699719</v>
      </c>
      <c r="BE707" s="14">
        <v>0.28137716355737702</v>
      </c>
      <c r="BF707" s="14">
        <v>0.17443141637356599</v>
      </c>
      <c r="BG707" s="14"/>
      <c r="BH707" s="14">
        <v>0.225037521691172</v>
      </c>
      <c r="BI707" s="14">
        <v>0.24819095580926201</v>
      </c>
    </row>
    <row r="708" spans="2:61" x14ac:dyDescent="0.35">
      <c r="B708" t="s">
        <v>350</v>
      </c>
      <c r="C708" s="14">
        <v>0.22963184244744</v>
      </c>
      <c r="D708" s="14">
        <v>0.26498628678677499</v>
      </c>
      <c r="E708" s="14">
        <v>0.19365260203722701</v>
      </c>
      <c r="F708" s="14"/>
      <c r="G708" s="14">
        <v>0.172152459023029</v>
      </c>
      <c r="H708" s="14">
        <v>0.19026535942919601</v>
      </c>
      <c r="I708" s="14">
        <v>0.209641420976377</v>
      </c>
      <c r="J708" s="14">
        <v>0.28225543134193898</v>
      </c>
      <c r="K708" s="14">
        <v>0.312096248955754</v>
      </c>
      <c r="L708" s="14">
        <v>0.20853991048688</v>
      </c>
      <c r="M708" s="14"/>
      <c r="N708" s="14">
        <v>0.27124234218371801</v>
      </c>
      <c r="O708" s="14">
        <v>0.20331097546166799</v>
      </c>
      <c r="P708" s="14"/>
      <c r="Q708" s="14">
        <v>0.24792985643346999</v>
      </c>
      <c r="R708" s="14">
        <v>0.214119776175105</v>
      </c>
      <c r="S708" s="14">
        <v>0.22970457908860401</v>
      </c>
      <c r="T708" s="14"/>
      <c r="U708" s="14">
        <v>0.23707978041605199</v>
      </c>
      <c r="V708" s="14">
        <v>0.186583728008549</v>
      </c>
      <c r="W708" s="14"/>
      <c r="X708" s="14">
        <v>0.20500764110701</v>
      </c>
      <c r="Y708" s="14">
        <v>0.268611790615088</v>
      </c>
      <c r="Z708" s="14">
        <v>0.16564614298098701</v>
      </c>
      <c r="AA708" s="14"/>
      <c r="AB708" s="14">
        <v>0.25257001027396703</v>
      </c>
      <c r="AC708" s="14">
        <v>0.218421511444506</v>
      </c>
      <c r="AD708" s="14">
        <v>0.19538729736504901</v>
      </c>
      <c r="AE708" s="14"/>
      <c r="AF708" s="14">
        <v>0.21692004500791601</v>
      </c>
      <c r="AG708" s="14">
        <v>0.226164984879165</v>
      </c>
      <c r="AH708" s="14">
        <v>0.24317261735637999</v>
      </c>
      <c r="AI708" s="14"/>
      <c r="AJ708" s="14">
        <v>0.26014259990531702</v>
      </c>
      <c r="AK708" s="14">
        <v>0.208562801610889</v>
      </c>
      <c r="AL708" s="14"/>
      <c r="AM708" s="14">
        <v>0.264528169485162</v>
      </c>
      <c r="AN708" s="14">
        <v>0.223574409456409</v>
      </c>
      <c r="AO708" s="14">
        <v>0.25914073767255602</v>
      </c>
      <c r="AP708" s="14">
        <v>0.16910807918588699</v>
      </c>
      <c r="AQ708" s="14">
        <v>0.35079064721102499</v>
      </c>
      <c r="AR708" s="14">
        <v>0.25451640269043502</v>
      </c>
      <c r="AS708" s="14">
        <v>0.120883469643752</v>
      </c>
      <c r="AT708" s="14">
        <v>0.16221641082792601</v>
      </c>
      <c r="AU708" s="14">
        <v>0.18007662211127001</v>
      </c>
      <c r="AV708" s="14"/>
      <c r="AW708" s="14">
        <v>0.27980861692664599</v>
      </c>
      <c r="AX708" s="14">
        <v>0.23127980468718101</v>
      </c>
      <c r="AY708" s="14">
        <v>0.275854450390566</v>
      </c>
      <c r="AZ708" s="14">
        <v>0.229772003304752</v>
      </c>
      <c r="BA708" s="14">
        <v>0.375098173293619</v>
      </c>
      <c r="BB708" s="14">
        <v>0.22932303788724601</v>
      </c>
      <c r="BC708" s="14">
        <v>7.7338174890817901E-2</v>
      </c>
      <c r="BD708" s="14">
        <v>0.30120655678917002</v>
      </c>
      <c r="BE708" s="14">
        <v>0.32867080616468503</v>
      </c>
      <c r="BF708" s="14">
        <v>0.102572324599006</v>
      </c>
      <c r="BG708" s="14"/>
      <c r="BH708" s="14">
        <v>0.198534468029547</v>
      </c>
      <c r="BI708" s="14">
        <v>0.267143098326937</v>
      </c>
    </row>
    <row r="709" spans="2:61" x14ac:dyDescent="0.35">
      <c r="B709" t="s">
        <v>351</v>
      </c>
      <c r="C709" s="14">
        <v>0.21634926162492099</v>
      </c>
      <c r="D709" s="14">
        <v>0.27302141797801399</v>
      </c>
      <c r="E709" s="14">
        <v>0.15950467198288801</v>
      </c>
      <c r="F709" s="14"/>
      <c r="G709" s="14">
        <v>0.18768718503958401</v>
      </c>
      <c r="H709" s="14">
        <v>0.114318167610459</v>
      </c>
      <c r="I709" s="14">
        <v>0.16527856953270001</v>
      </c>
      <c r="J709" s="14">
        <v>0.265810650725538</v>
      </c>
      <c r="K709" s="14">
        <v>0.211953998017269</v>
      </c>
      <c r="L709" s="14">
        <v>0.32079363058056198</v>
      </c>
      <c r="M709" s="14"/>
      <c r="N709" s="14">
        <v>0.26002478001993701</v>
      </c>
      <c r="O709" s="14">
        <v>0.18872215987186</v>
      </c>
      <c r="P709" s="14"/>
      <c r="Q709" s="14">
        <v>0.29420916017062998</v>
      </c>
      <c r="R709" s="14">
        <v>0.180154496942972</v>
      </c>
      <c r="S709" s="14">
        <v>0.15258830245602001</v>
      </c>
      <c r="T709" s="14"/>
      <c r="U709" s="14">
        <v>0.212557507623444</v>
      </c>
      <c r="V709" s="14">
        <v>0.23826510744259499</v>
      </c>
      <c r="W709" s="14"/>
      <c r="X709" s="14">
        <v>0.27013219691866602</v>
      </c>
      <c r="Y709" s="14">
        <v>0.21657895222247101</v>
      </c>
      <c r="Z709" s="14">
        <v>0.19415629132045101</v>
      </c>
      <c r="AA709" s="14"/>
      <c r="AB709" s="14">
        <v>0.25787820677745399</v>
      </c>
      <c r="AC709" s="14">
        <v>0.22129134130925901</v>
      </c>
      <c r="AD709" s="14">
        <v>0.100032103068505</v>
      </c>
      <c r="AE709" s="14"/>
      <c r="AF709" s="14">
        <v>0.216430061201146</v>
      </c>
      <c r="AG709" s="14">
        <v>0.23106458190271001</v>
      </c>
      <c r="AH709" s="14">
        <v>0.18151357056527301</v>
      </c>
      <c r="AI709" s="14"/>
      <c r="AJ709" s="14">
        <v>0.26856014475748302</v>
      </c>
      <c r="AK709" s="14">
        <v>0.18255799728297201</v>
      </c>
      <c r="AL709" s="14"/>
      <c r="AM709" s="14">
        <v>0.17666520121673299</v>
      </c>
      <c r="AN709" s="14">
        <v>0.18036521344696901</v>
      </c>
      <c r="AO709" s="14">
        <v>0.42963228640055501</v>
      </c>
      <c r="AP709" s="14">
        <v>0.16487094127207699</v>
      </c>
      <c r="AQ709" s="14">
        <v>0.39449055408718098</v>
      </c>
      <c r="AR709" s="14">
        <v>0.25302707273332697</v>
      </c>
      <c r="AS709" s="14">
        <v>0.24122797340375801</v>
      </c>
      <c r="AT709" s="14">
        <v>0.12937897832468101</v>
      </c>
      <c r="AU709" s="14">
        <v>0.15593265584874999</v>
      </c>
      <c r="AV709" s="14"/>
      <c r="AW709" s="14">
        <v>0.231188457069608</v>
      </c>
      <c r="AX709" s="14">
        <v>0.16112078748126399</v>
      </c>
      <c r="AY709" s="14">
        <v>0.290296274837406</v>
      </c>
      <c r="AZ709" s="14">
        <v>0.15646010323447301</v>
      </c>
      <c r="BA709" s="14">
        <v>0.39753092409683199</v>
      </c>
      <c r="BB709" s="14">
        <v>0.23717668576916401</v>
      </c>
      <c r="BC709" s="14">
        <v>0.29754919491771598</v>
      </c>
      <c r="BD709" s="14">
        <v>0.24023337949090501</v>
      </c>
      <c r="BE709" s="14">
        <v>0.51797857169542405</v>
      </c>
      <c r="BF709" s="14">
        <v>0</v>
      </c>
      <c r="BG709" s="14"/>
      <c r="BH709" s="14">
        <v>0.189873646788149</v>
      </c>
      <c r="BI709" s="14">
        <v>0.24038099255683401</v>
      </c>
    </row>
    <row r="710" spans="2:61" x14ac:dyDescent="0.35">
      <c r="B710" t="s">
        <v>352</v>
      </c>
      <c r="C710" s="14">
        <v>0.19607999974050999</v>
      </c>
      <c r="D710" s="14">
        <v>0.23378643399705401</v>
      </c>
      <c r="E710" s="14">
        <v>0.16124612799288701</v>
      </c>
      <c r="F710" s="14"/>
      <c r="G710" s="14">
        <v>0.11957987913325201</v>
      </c>
      <c r="H710" s="14">
        <v>0.23542720812936199</v>
      </c>
      <c r="I710" s="14">
        <v>0.17536719441052301</v>
      </c>
      <c r="J710" s="14">
        <v>0.196947626510901</v>
      </c>
      <c r="K710" s="14">
        <v>0.186816479062693</v>
      </c>
      <c r="L710" s="14">
        <v>0.23152309861168099</v>
      </c>
      <c r="M710" s="14"/>
      <c r="N710" s="14">
        <v>0.203732847769591</v>
      </c>
      <c r="O710" s="14">
        <v>0.19123916398241</v>
      </c>
      <c r="P710" s="14"/>
      <c r="Q710" s="14">
        <v>0.21345268536679701</v>
      </c>
      <c r="R710" s="14">
        <v>0.17740607416443699</v>
      </c>
      <c r="S710" s="14">
        <v>0.23330717611030399</v>
      </c>
      <c r="T710" s="14"/>
      <c r="U710" s="14">
        <v>0.20590714108630501</v>
      </c>
      <c r="V710" s="14">
        <v>0.139280398690692</v>
      </c>
      <c r="W710" s="14"/>
      <c r="X710" s="14">
        <v>0.216271737077121</v>
      </c>
      <c r="Y710" s="14">
        <v>0.20891111830505099</v>
      </c>
      <c r="Z710" s="14">
        <v>0.16463375627045801</v>
      </c>
      <c r="AA710" s="14"/>
      <c r="AB710" s="14">
        <v>0.248785633849468</v>
      </c>
      <c r="AC710" s="14">
        <v>0.18088960218217601</v>
      </c>
      <c r="AD710" s="14">
        <v>9.9858364874182204E-2</v>
      </c>
      <c r="AE710" s="14"/>
      <c r="AF710" s="14">
        <v>0.26349140932742299</v>
      </c>
      <c r="AG710" s="14">
        <v>0.17529720025691001</v>
      </c>
      <c r="AH710" s="14">
        <v>0.233675329203412</v>
      </c>
      <c r="AI710" s="14"/>
      <c r="AJ710" s="14">
        <v>0.21834022566040201</v>
      </c>
      <c r="AK710" s="14">
        <v>0.178336654548261</v>
      </c>
      <c r="AL710" s="14"/>
      <c r="AM710" s="14">
        <v>0.21786706109503801</v>
      </c>
      <c r="AN710" s="14">
        <v>0.18276041302436</v>
      </c>
      <c r="AO710" s="14">
        <v>0.168858657534111</v>
      </c>
      <c r="AP710" s="14">
        <v>0.20254525129426201</v>
      </c>
      <c r="AQ710" s="14">
        <v>0.22216876117551301</v>
      </c>
      <c r="AR710" s="14">
        <v>0.25359895699590401</v>
      </c>
      <c r="AS710" s="14">
        <v>0.18785618794870601</v>
      </c>
      <c r="AT710" s="14">
        <v>6.7265966606007394E-2</v>
      </c>
      <c r="AU710" s="14">
        <v>0.118424643774638</v>
      </c>
      <c r="AV710" s="14"/>
      <c r="AW710" s="14">
        <v>0.18917463624259101</v>
      </c>
      <c r="AX710" s="14">
        <v>0.18646673212856699</v>
      </c>
      <c r="AY710" s="14">
        <v>0.150312999994556</v>
      </c>
      <c r="AZ710" s="14">
        <v>0.25317000889510899</v>
      </c>
      <c r="BA710" s="14">
        <v>0.245543850804257</v>
      </c>
      <c r="BB710" s="14">
        <v>0.25434479059291998</v>
      </c>
      <c r="BC710" s="14">
        <v>0.155458048968279</v>
      </c>
      <c r="BD710" s="14">
        <v>0.124900742699719</v>
      </c>
      <c r="BE710" s="14">
        <v>4.7293642607307701E-2</v>
      </c>
      <c r="BF710" s="14">
        <v>0.133602554432705</v>
      </c>
      <c r="BG710" s="14"/>
      <c r="BH710" s="14">
        <v>0.189575013556424</v>
      </c>
      <c r="BI710" s="14">
        <v>0.21422233406805399</v>
      </c>
    </row>
    <row r="711" spans="2:61" x14ac:dyDescent="0.35">
      <c r="B711" t="s">
        <v>353</v>
      </c>
      <c r="C711" s="14">
        <v>0.18396014241849801</v>
      </c>
      <c r="D711" s="14">
        <v>0.20460149132257599</v>
      </c>
      <c r="E711" s="14">
        <v>0.16561448456170699</v>
      </c>
      <c r="F711" s="14"/>
      <c r="G711" s="14">
        <v>0.12533790529733299</v>
      </c>
      <c r="H711" s="14">
        <v>0.19041883278869701</v>
      </c>
      <c r="I711" s="14">
        <v>0.167211515813905</v>
      </c>
      <c r="J711" s="14">
        <v>0.16038585231990399</v>
      </c>
      <c r="K711" s="14">
        <v>0.17099770415756699</v>
      </c>
      <c r="L711" s="14">
        <v>0.25706143486249999</v>
      </c>
      <c r="M711" s="14"/>
      <c r="N711" s="14">
        <v>0.204624742221483</v>
      </c>
      <c r="O711" s="14">
        <v>0.17088867761572399</v>
      </c>
      <c r="P711" s="14"/>
      <c r="Q711" s="14">
        <v>0.25601144065291898</v>
      </c>
      <c r="R711" s="14">
        <v>0.137736285421246</v>
      </c>
      <c r="S711" s="14">
        <v>0.15488753324121601</v>
      </c>
      <c r="T711" s="14"/>
      <c r="U711" s="14">
        <v>0.19577940312814199</v>
      </c>
      <c r="V711" s="14">
        <v>0.115646350096912</v>
      </c>
      <c r="W711" s="14"/>
      <c r="X711" s="14">
        <v>0.23445042658652199</v>
      </c>
      <c r="Y711" s="14">
        <v>0.205966182729516</v>
      </c>
      <c r="Z711" s="14">
        <v>0.122689343565292</v>
      </c>
      <c r="AA711" s="14"/>
      <c r="AB711" s="14">
        <v>0.21399606326689999</v>
      </c>
      <c r="AC711" s="14">
        <v>0.19050074676308701</v>
      </c>
      <c r="AD711" s="14">
        <v>5.7862220026701897E-2</v>
      </c>
      <c r="AE711" s="14"/>
      <c r="AF711" s="14">
        <v>0.20239268670638899</v>
      </c>
      <c r="AG711" s="14">
        <v>0.18828271786499201</v>
      </c>
      <c r="AH711" s="14">
        <v>0.14990519731738799</v>
      </c>
      <c r="AI711" s="14"/>
      <c r="AJ711" s="14">
        <v>0.218043030323709</v>
      </c>
      <c r="AK711" s="14">
        <v>0.15974636843679699</v>
      </c>
      <c r="AL711" s="14"/>
      <c r="AM711" s="14">
        <v>0.20243784945999199</v>
      </c>
      <c r="AN711" s="14">
        <v>0.14959485388539101</v>
      </c>
      <c r="AO711" s="14">
        <v>0.452364302996768</v>
      </c>
      <c r="AP711" s="14">
        <v>0.13625614011242601</v>
      </c>
      <c r="AQ711" s="14">
        <v>0.242343043320875</v>
      </c>
      <c r="AR711" s="14">
        <v>0.17294197706651299</v>
      </c>
      <c r="AS711" s="14">
        <v>0.21707067462020199</v>
      </c>
      <c r="AT711" s="14">
        <v>0.13294083161249901</v>
      </c>
      <c r="AU711" s="14">
        <v>0.13960979850486599</v>
      </c>
      <c r="AV711" s="14"/>
      <c r="AW711" s="14">
        <v>0.221075426439482</v>
      </c>
      <c r="AX711" s="14">
        <v>0.14933664977817601</v>
      </c>
      <c r="AY711" s="14">
        <v>0.22854702105185301</v>
      </c>
      <c r="AZ711" s="14">
        <v>0.178954221608605</v>
      </c>
      <c r="BA711" s="14">
        <v>0.25907093574774098</v>
      </c>
      <c r="BB711" s="14">
        <v>0.17945755163575799</v>
      </c>
      <c r="BC711" s="14">
        <v>0.27835784907043598</v>
      </c>
      <c r="BD711" s="14">
        <v>0.185873919997985</v>
      </c>
      <c r="BE711" s="14">
        <v>0.22775220610698499</v>
      </c>
      <c r="BF711" s="14">
        <v>7.6515917525591504E-2</v>
      </c>
      <c r="BG711" s="14"/>
      <c r="BH711" s="14">
        <v>0.16740919019065001</v>
      </c>
      <c r="BI711" s="14">
        <v>0.21006833819270701</v>
      </c>
    </row>
    <row r="712" spans="2:61" x14ac:dyDescent="0.35">
      <c r="B712" t="s">
        <v>77</v>
      </c>
      <c r="C712" s="14">
        <v>7.8054013227936304E-3</v>
      </c>
      <c r="D712" s="14">
        <v>5.6833402343448997E-3</v>
      </c>
      <c r="E712" s="14">
        <v>9.9436232399643994E-3</v>
      </c>
      <c r="F712" s="14"/>
      <c r="G712" s="14">
        <v>1.53842560598809E-2</v>
      </c>
      <c r="H712" s="14">
        <v>2.3480894938670501E-2</v>
      </c>
      <c r="I712" s="14">
        <v>0</v>
      </c>
      <c r="J712" s="14">
        <v>0</v>
      </c>
      <c r="K712" s="14">
        <v>0</v>
      </c>
      <c r="L712" s="14">
        <v>1.00975084545862E-2</v>
      </c>
      <c r="M712" s="14"/>
      <c r="N712" s="14">
        <v>7.9299069137638394E-3</v>
      </c>
      <c r="O712" s="14">
        <v>7.7266448762312997E-3</v>
      </c>
      <c r="P712" s="14"/>
      <c r="Q712" s="14">
        <v>4.2436673968427102E-3</v>
      </c>
      <c r="R712" s="14">
        <v>1.2868570900324E-2</v>
      </c>
      <c r="S712" s="14">
        <v>0</v>
      </c>
      <c r="T712" s="14"/>
      <c r="U712" s="14">
        <v>7.5123072261555502E-3</v>
      </c>
      <c r="V712" s="14">
        <v>9.4994471468340703E-3</v>
      </c>
      <c r="W712" s="14"/>
      <c r="X712" s="14">
        <v>0</v>
      </c>
      <c r="Y712" s="14">
        <v>0</v>
      </c>
      <c r="Z712" s="14">
        <v>2.0764737240691399E-2</v>
      </c>
      <c r="AA712" s="14"/>
      <c r="AB712" s="14">
        <v>0</v>
      </c>
      <c r="AC712" s="14">
        <v>4.3384525090266997E-3</v>
      </c>
      <c r="AD712" s="14">
        <v>3.6197687101492598E-2</v>
      </c>
      <c r="AE712" s="14"/>
      <c r="AF712" s="14">
        <v>0</v>
      </c>
      <c r="AG712" s="14">
        <v>2.6544091522646401E-3</v>
      </c>
      <c r="AH712" s="14">
        <v>2.4105874953355099E-2</v>
      </c>
      <c r="AI712" s="14"/>
      <c r="AJ712" s="14">
        <v>0</v>
      </c>
      <c r="AK712" s="14">
        <v>1.33177890962046E-2</v>
      </c>
      <c r="AL712" s="14"/>
      <c r="AM712" s="14">
        <v>0</v>
      </c>
      <c r="AN712" s="14">
        <v>0</v>
      </c>
      <c r="AO712" s="14">
        <v>0</v>
      </c>
      <c r="AP712" s="14">
        <v>2.9102370933206799E-2</v>
      </c>
      <c r="AQ712" s="14">
        <v>0</v>
      </c>
      <c r="AR712" s="14">
        <v>0</v>
      </c>
      <c r="AS712" s="14">
        <v>0</v>
      </c>
      <c r="AT712" s="14">
        <v>0</v>
      </c>
      <c r="AU712" s="14">
        <v>4.93749668282365E-2</v>
      </c>
      <c r="AV712" s="14"/>
      <c r="AW712" s="14">
        <v>0</v>
      </c>
      <c r="AX712" s="14">
        <v>0</v>
      </c>
      <c r="AY712" s="14">
        <v>0</v>
      </c>
      <c r="AZ712" s="14">
        <v>2.5225910708129101E-2</v>
      </c>
      <c r="BA712" s="14">
        <v>0</v>
      </c>
      <c r="BB712" s="14">
        <v>0</v>
      </c>
      <c r="BC712" s="14">
        <v>0</v>
      </c>
      <c r="BD712" s="14">
        <v>0</v>
      </c>
      <c r="BE712" s="14">
        <v>0</v>
      </c>
      <c r="BF712" s="14">
        <v>4.8102350279861303E-2</v>
      </c>
      <c r="BG712" s="14"/>
      <c r="BH712" s="14">
        <v>1.2439427555747101E-2</v>
      </c>
      <c r="BI712" s="14">
        <v>0</v>
      </c>
    </row>
    <row r="713" spans="2:61" x14ac:dyDescent="0.35">
      <c r="B713" t="s">
        <v>354</v>
      </c>
      <c r="C713" s="14">
        <v>3.1617478444671198E-3</v>
      </c>
      <c r="D713" s="14">
        <v>2.7381659506423798E-3</v>
      </c>
      <c r="E713" s="14">
        <v>3.6036921685335499E-3</v>
      </c>
      <c r="F713" s="14"/>
      <c r="G713" s="14">
        <v>0</v>
      </c>
      <c r="H713" s="14">
        <v>0</v>
      </c>
      <c r="I713" s="14">
        <v>0</v>
      </c>
      <c r="J713" s="14">
        <v>0</v>
      </c>
      <c r="K713" s="14">
        <v>2.23971819290525E-2</v>
      </c>
      <c r="L713" s="14">
        <v>0</v>
      </c>
      <c r="M713" s="14"/>
      <c r="N713" s="14">
        <v>3.4683277343969402E-3</v>
      </c>
      <c r="O713" s="14">
        <v>2.9678196639718402E-3</v>
      </c>
      <c r="P713" s="14"/>
      <c r="Q713" s="14">
        <v>3.69803339478302E-3</v>
      </c>
      <c r="R713" s="14">
        <v>3.7350726703391699E-3</v>
      </c>
      <c r="S713" s="14">
        <v>0</v>
      </c>
      <c r="T713" s="14"/>
      <c r="U713" s="14">
        <v>3.7087753304540401E-3</v>
      </c>
      <c r="V713" s="14">
        <v>0</v>
      </c>
      <c r="W713" s="14"/>
      <c r="X713" s="14">
        <v>0</v>
      </c>
      <c r="Y713" s="14">
        <v>6.2595450980470297E-3</v>
      </c>
      <c r="Z713" s="14">
        <v>0</v>
      </c>
      <c r="AA713" s="14"/>
      <c r="AB713" s="14">
        <v>3.5991374017085402E-3</v>
      </c>
      <c r="AC713" s="14">
        <v>3.8048334928267799E-3</v>
      </c>
      <c r="AD713" s="14">
        <v>0</v>
      </c>
      <c r="AE713" s="14"/>
      <c r="AF713" s="14">
        <v>1.1626762196144501E-2</v>
      </c>
      <c r="AG713" s="14">
        <v>3.1290858389114002E-3</v>
      </c>
      <c r="AH713" s="14">
        <v>0</v>
      </c>
      <c r="AI713" s="14"/>
      <c r="AJ713" s="14">
        <v>3.4151432372625501E-3</v>
      </c>
      <c r="AK713" s="14">
        <v>3.1017513697460699E-3</v>
      </c>
      <c r="AL713" s="14"/>
      <c r="AM713" s="14">
        <v>0</v>
      </c>
      <c r="AN713" s="14">
        <v>0</v>
      </c>
      <c r="AO713" s="14">
        <v>0</v>
      </c>
      <c r="AP713" s="14">
        <v>0</v>
      </c>
      <c r="AQ713" s="14">
        <v>2.2415949509915802E-2</v>
      </c>
      <c r="AR713" s="14">
        <v>0</v>
      </c>
      <c r="AS713" s="14">
        <v>0</v>
      </c>
      <c r="AT713" s="14">
        <v>6.2096286701398599E-2</v>
      </c>
      <c r="AU713" s="14">
        <v>0</v>
      </c>
      <c r="AV713" s="14"/>
      <c r="AW713" s="14">
        <v>0</v>
      </c>
      <c r="AX713" s="14">
        <v>0</v>
      </c>
      <c r="AY713" s="14">
        <v>0</v>
      </c>
      <c r="AZ713" s="14">
        <v>0</v>
      </c>
      <c r="BA713" s="14">
        <v>2.4437947823678498E-2</v>
      </c>
      <c r="BB713" s="14">
        <v>0</v>
      </c>
      <c r="BC713" s="14">
        <v>0</v>
      </c>
      <c r="BD713" s="14">
        <v>0</v>
      </c>
      <c r="BE713" s="14">
        <v>0</v>
      </c>
      <c r="BF713" s="14">
        <v>0</v>
      </c>
      <c r="BG713" s="14"/>
      <c r="BH713" s="14">
        <v>0</v>
      </c>
      <c r="BI713" s="14">
        <v>6.91652889889946E-3</v>
      </c>
    </row>
    <row r="714" spans="2:61" x14ac:dyDescent="0.35">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row>
    <row r="715" spans="2:61" x14ac:dyDescent="0.35">
      <c r="B715" s="6" t="s">
        <v>362</v>
      </c>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row>
    <row r="716" spans="2:61" x14ac:dyDescent="0.35">
      <c r="B716" s="21" t="s">
        <v>81</v>
      </c>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row>
    <row r="717" spans="2:61" x14ac:dyDescent="0.35">
      <c r="B717" t="s">
        <v>357</v>
      </c>
      <c r="C717" s="14">
        <v>0.194934707061277</v>
      </c>
      <c r="D717" s="14">
        <v>0.16107838207118699</v>
      </c>
      <c r="E717" s="14">
        <v>0.228353245274902</v>
      </c>
      <c r="F717" s="14"/>
      <c r="G717" s="14">
        <v>0.141383908018755</v>
      </c>
      <c r="H717" s="14">
        <v>0.18880869323480101</v>
      </c>
      <c r="I717" s="14">
        <v>0.22299745331403101</v>
      </c>
      <c r="J717" s="14">
        <v>0.17132628154698701</v>
      </c>
      <c r="K717" s="14">
        <v>0.174780969861283</v>
      </c>
      <c r="L717" s="14">
        <v>0.23877483006084299</v>
      </c>
      <c r="M717" s="14"/>
      <c r="N717" s="14">
        <v>0.144642878959653</v>
      </c>
      <c r="O717" s="14">
        <v>0.22328243004402501</v>
      </c>
      <c r="P717" s="14"/>
      <c r="Q717" s="14">
        <v>0.124157391023123</v>
      </c>
      <c r="R717" s="14">
        <v>0.18028243428139901</v>
      </c>
      <c r="S717" s="14">
        <v>0.37615714416103102</v>
      </c>
      <c r="T717" s="14"/>
      <c r="U717" s="14">
        <v>0.19917099913330299</v>
      </c>
      <c r="V717" s="14">
        <v>0.17673420663830799</v>
      </c>
      <c r="W717" s="14"/>
      <c r="X717" s="14">
        <v>0.165257187199708</v>
      </c>
      <c r="Y717" s="14">
        <v>0.111087375017389</v>
      </c>
      <c r="Z717" s="14">
        <v>0.32561727147000202</v>
      </c>
      <c r="AA717" s="14"/>
      <c r="AB717" s="14">
        <v>0.10157859998350199</v>
      </c>
      <c r="AC717" s="14">
        <v>0.19060169693420301</v>
      </c>
      <c r="AD717" s="14">
        <v>0.38901906082364501</v>
      </c>
      <c r="AE717" s="14"/>
      <c r="AF717" s="14">
        <v>0.13839444336526699</v>
      </c>
      <c r="AG717" s="14">
        <v>0.157650289240857</v>
      </c>
      <c r="AH717" s="14">
        <v>0.29440236741775599</v>
      </c>
      <c r="AI717" s="14"/>
      <c r="AJ717" s="14">
        <v>0.16513610971966999</v>
      </c>
      <c r="AK717" s="14">
        <v>0.20705062019387799</v>
      </c>
      <c r="AL717" s="14"/>
      <c r="AM717" s="14">
        <v>0.116257146091818</v>
      </c>
      <c r="AN717" s="14">
        <v>0.22937014473488901</v>
      </c>
      <c r="AO717" s="14">
        <v>0.14503070203332799</v>
      </c>
      <c r="AP717" s="14">
        <v>0.33191722720196098</v>
      </c>
      <c r="AQ717" s="14">
        <v>9.1701663690965995E-2</v>
      </c>
      <c r="AR717" s="14">
        <v>0.19631545099669401</v>
      </c>
      <c r="AS717" s="14">
        <v>4.5304308911284299E-2</v>
      </c>
      <c r="AT717" s="14">
        <v>0.29017384199679902</v>
      </c>
      <c r="AU717" s="14">
        <v>0.19842582437540501</v>
      </c>
      <c r="AV717" s="14"/>
      <c r="AW717" s="14">
        <v>0.13151150480877299</v>
      </c>
      <c r="AX717" s="14">
        <v>0.23460338442218001</v>
      </c>
      <c r="AY717" s="14">
        <v>3.8061828276438003E-2</v>
      </c>
      <c r="AZ717" s="14">
        <v>0.28422023815131497</v>
      </c>
      <c r="BA717" s="14">
        <v>9.0142927462254704E-2</v>
      </c>
      <c r="BB717" s="14">
        <v>0.19500234609172401</v>
      </c>
      <c r="BC717" s="14">
        <v>0.102239666738382</v>
      </c>
      <c r="BD717" s="14">
        <v>0.28099921214110701</v>
      </c>
      <c r="BE717" s="14">
        <v>9.3569850079607497E-2</v>
      </c>
      <c r="BF717" s="14">
        <v>0.31960103387682098</v>
      </c>
      <c r="BG717" s="14"/>
      <c r="BH717" s="14">
        <v>0.225507855085849</v>
      </c>
      <c r="BI717" s="14">
        <v>0.165449931808997</v>
      </c>
    </row>
    <row r="718" spans="2:61" x14ac:dyDescent="0.35">
      <c r="B718" t="s">
        <v>358</v>
      </c>
      <c r="C718" s="14">
        <v>0.16532331910245501</v>
      </c>
      <c r="D718" s="14">
        <v>0.15927629896745599</v>
      </c>
      <c r="E718" s="14">
        <v>0.170854980456113</v>
      </c>
      <c r="F718" s="14"/>
      <c r="G718" s="14">
        <v>0.17794032636291901</v>
      </c>
      <c r="H718" s="14">
        <v>0.24096392133802999</v>
      </c>
      <c r="I718" s="14">
        <v>0.20278503624864</v>
      </c>
      <c r="J718" s="14">
        <v>0.16557840322095699</v>
      </c>
      <c r="K718" s="14">
        <v>0.15126081565494301</v>
      </c>
      <c r="L718" s="14">
        <v>7.1518120756254702E-2</v>
      </c>
      <c r="M718" s="14"/>
      <c r="N718" s="14">
        <v>0.204833232476338</v>
      </c>
      <c r="O718" s="14">
        <v>0.143052979731773</v>
      </c>
      <c r="P718" s="14"/>
      <c r="Q718" s="14">
        <v>0.176641038483906</v>
      </c>
      <c r="R718" s="14">
        <v>0.154351460530707</v>
      </c>
      <c r="S718" s="14">
        <v>0.165253445663852</v>
      </c>
      <c r="T718" s="14"/>
      <c r="U718" s="14">
        <v>0.17421365094357899</v>
      </c>
      <c r="V718" s="14">
        <v>0.12712753711112301</v>
      </c>
      <c r="W718" s="14"/>
      <c r="X718" s="14">
        <v>0.146319370082066</v>
      </c>
      <c r="Y718" s="14">
        <v>0.16241969755496899</v>
      </c>
      <c r="Z718" s="14">
        <v>0.17388865335182699</v>
      </c>
      <c r="AA718" s="14"/>
      <c r="AB718" s="14">
        <v>0.12372137355741</v>
      </c>
      <c r="AC718" s="14">
        <v>0.18747365001760599</v>
      </c>
      <c r="AD718" s="14">
        <v>0.17898581107122399</v>
      </c>
      <c r="AE718" s="14"/>
      <c r="AF718" s="14">
        <v>0.175623737547772</v>
      </c>
      <c r="AG718" s="14">
        <v>0.16888814021210299</v>
      </c>
      <c r="AH718" s="14">
        <v>0.162500777914834</v>
      </c>
      <c r="AI718" s="14"/>
      <c r="AJ718" s="14">
        <v>0.195246762556267</v>
      </c>
      <c r="AK718" s="14">
        <v>0.15037216036359699</v>
      </c>
      <c r="AL718" s="14"/>
      <c r="AM718" s="14">
        <v>0.13488710044254401</v>
      </c>
      <c r="AN718" s="14">
        <v>0.13032496723281201</v>
      </c>
      <c r="AO718" s="14">
        <v>0.17455200327824599</v>
      </c>
      <c r="AP718" s="14">
        <v>0.16553966513310001</v>
      </c>
      <c r="AQ718" s="14">
        <v>0.212708562025891</v>
      </c>
      <c r="AR718" s="14">
        <v>0.23422572876957501</v>
      </c>
      <c r="AS718" s="14">
        <v>5.8858019057125698E-2</v>
      </c>
      <c r="AT718" s="14">
        <v>7.5536896563639794E-2</v>
      </c>
      <c r="AU718" s="14">
        <v>0.15514208261916501</v>
      </c>
      <c r="AV718" s="14"/>
      <c r="AW718" s="14">
        <v>0.14674858270156399</v>
      </c>
      <c r="AX718" s="14">
        <v>0.13285711592103899</v>
      </c>
      <c r="AY718" s="14">
        <v>0.156476564330152</v>
      </c>
      <c r="AZ718" s="14">
        <v>0.21893241883969899</v>
      </c>
      <c r="BA718" s="14">
        <v>0.15858207817197001</v>
      </c>
      <c r="BB718" s="14">
        <v>0.23219052739607801</v>
      </c>
      <c r="BC718" s="14">
        <v>6.0838080095833698E-2</v>
      </c>
      <c r="BD718" s="14">
        <v>0.121892357675395</v>
      </c>
      <c r="BE718" s="14">
        <v>3.0351853290809E-2</v>
      </c>
      <c r="BF718" s="14">
        <v>0.14112533239148101</v>
      </c>
      <c r="BG718" s="14"/>
      <c r="BH718" s="14">
        <v>0.155057953406634</v>
      </c>
      <c r="BI718" s="14">
        <v>0.177750042415138</v>
      </c>
    </row>
    <row r="719" spans="2:61" x14ac:dyDescent="0.35">
      <c r="B719" t="s">
        <v>359</v>
      </c>
      <c r="C719" s="14">
        <v>0.31422000927418398</v>
      </c>
      <c r="D719" s="14">
        <v>0.36609987038782699</v>
      </c>
      <c r="E719" s="14">
        <v>0.26659293565346298</v>
      </c>
      <c r="F719" s="14"/>
      <c r="G719" s="14">
        <v>0.25060602929613601</v>
      </c>
      <c r="H719" s="14">
        <v>0.244987110051195</v>
      </c>
      <c r="I719" s="14">
        <v>0.24459845991302701</v>
      </c>
      <c r="J719" s="14">
        <v>0.34808378507450299</v>
      </c>
      <c r="K719" s="14">
        <v>0.36576390156229599</v>
      </c>
      <c r="L719" s="14">
        <v>0.40475972082040901</v>
      </c>
      <c r="M719" s="14"/>
      <c r="N719" s="14">
        <v>0.28998006611906402</v>
      </c>
      <c r="O719" s="14">
        <v>0.327883207046402</v>
      </c>
      <c r="P719" s="14"/>
      <c r="Q719" s="14">
        <v>0.28475480245335399</v>
      </c>
      <c r="R719" s="14">
        <v>0.35729292911763799</v>
      </c>
      <c r="S719" s="14">
        <v>0.279575992058058</v>
      </c>
      <c r="T719" s="14"/>
      <c r="U719" s="14">
        <v>0.31761205839865297</v>
      </c>
      <c r="V719" s="14">
        <v>0.29964665350102998</v>
      </c>
      <c r="W719" s="14"/>
      <c r="X719" s="14">
        <v>0.40443547498454102</v>
      </c>
      <c r="Y719" s="14">
        <v>0.400645571596221</v>
      </c>
      <c r="Z719" s="14">
        <v>0.18484880165495499</v>
      </c>
      <c r="AA719" s="14"/>
      <c r="AB719" s="14">
        <v>0.42038361625440801</v>
      </c>
      <c r="AC719" s="14">
        <v>0.29830027557290101</v>
      </c>
      <c r="AD719" s="14">
        <v>0.214178282951974</v>
      </c>
      <c r="AE719" s="14"/>
      <c r="AF719" s="14">
        <v>0.36355034072890202</v>
      </c>
      <c r="AG719" s="14">
        <v>0.34855452016619598</v>
      </c>
      <c r="AH719" s="14">
        <v>0.26050292346936299</v>
      </c>
      <c r="AI719" s="14"/>
      <c r="AJ719" s="14">
        <v>0.31875951262292301</v>
      </c>
      <c r="AK719" s="14">
        <v>0.31618111966668699</v>
      </c>
      <c r="AL719" s="14"/>
      <c r="AM719" s="14">
        <v>0.47934788175607501</v>
      </c>
      <c r="AN719" s="14">
        <v>0.44790653267554897</v>
      </c>
      <c r="AO719" s="14">
        <v>0.27814720709004698</v>
      </c>
      <c r="AP719" s="14">
        <v>0.29708901408274702</v>
      </c>
      <c r="AQ719" s="14">
        <v>0.381384213663017</v>
      </c>
      <c r="AR719" s="14">
        <v>0.27037930178055097</v>
      </c>
      <c r="AS719" s="14">
        <v>0.19801571519445799</v>
      </c>
      <c r="AT719" s="14">
        <v>0.103350320130965</v>
      </c>
      <c r="AU719" s="14">
        <v>0.18837569183521699</v>
      </c>
      <c r="AV719" s="14"/>
      <c r="AW719" s="14">
        <v>0.46908560520019199</v>
      </c>
      <c r="AX719" s="14">
        <v>0.46271363340781702</v>
      </c>
      <c r="AY719" s="14">
        <v>0.321591524687312</v>
      </c>
      <c r="AZ719" s="14">
        <v>0.25354126333898402</v>
      </c>
      <c r="BA719" s="14">
        <v>0.353941885107872</v>
      </c>
      <c r="BB719" s="14">
        <v>0.25873363030769397</v>
      </c>
      <c r="BC719" s="14">
        <v>0.347975672393945</v>
      </c>
      <c r="BD719" s="14">
        <v>0.147468761863152</v>
      </c>
      <c r="BE719" s="14">
        <v>0.218453845874023</v>
      </c>
      <c r="BF719" s="14">
        <v>0.21037967157319601</v>
      </c>
      <c r="BG719" s="14"/>
      <c r="BH719" s="14">
        <v>0.29611275738293702</v>
      </c>
      <c r="BI719" s="14">
        <v>0.35795757068597001</v>
      </c>
    </row>
    <row r="720" spans="2:61" x14ac:dyDescent="0.35">
      <c r="B720" t="s">
        <v>360</v>
      </c>
      <c r="C720" s="14">
        <v>0.120895056017709</v>
      </c>
      <c r="D720" s="14">
        <v>0.144631438630315</v>
      </c>
      <c r="E720" s="14">
        <v>9.8970789540604398E-2</v>
      </c>
      <c r="F720" s="14"/>
      <c r="G720" s="14">
        <v>0.197801322992707</v>
      </c>
      <c r="H720" s="14">
        <v>8.5082704529781103E-2</v>
      </c>
      <c r="I720" s="14">
        <v>0.1245509001246</v>
      </c>
      <c r="J720" s="14">
        <v>0.12720607930634101</v>
      </c>
      <c r="K720" s="14">
        <v>0.121519849758288</v>
      </c>
      <c r="L720" s="14">
        <v>9.6157311044536203E-2</v>
      </c>
      <c r="M720" s="14"/>
      <c r="N720" s="14">
        <v>0.167996581347613</v>
      </c>
      <c r="O720" s="14">
        <v>9.4345593758773105E-2</v>
      </c>
      <c r="P720" s="14"/>
      <c r="Q720" s="14">
        <v>0.197950540317687</v>
      </c>
      <c r="R720" s="14">
        <v>9.8749997096100994E-2</v>
      </c>
      <c r="S720" s="14">
        <v>6.2368382175906401E-2</v>
      </c>
      <c r="T720" s="14"/>
      <c r="U720" s="14">
        <v>0.12568029660166499</v>
      </c>
      <c r="V720" s="14">
        <v>0.100336092709343</v>
      </c>
      <c r="W720" s="14"/>
      <c r="X720" s="14">
        <v>0.178242775867968</v>
      </c>
      <c r="Y720" s="14">
        <v>0.10492398839624301</v>
      </c>
      <c r="Z720" s="14">
        <v>0.126857965696968</v>
      </c>
      <c r="AA720" s="14"/>
      <c r="AB720" s="14">
        <v>0.163383777775854</v>
      </c>
      <c r="AC720" s="14">
        <v>0.13756294566374999</v>
      </c>
      <c r="AD720" s="14">
        <v>2.9170245691414701E-2</v>
      </c>
      <c r="AE720" s="14"/>
      <c r="AF720" s="14">
        <v>0.14905587060898301</v>
      </c>
      <c r="AG720" s="14">
        <v>0.12999066593897701</v>
      </c>
      <c r="AH720" s="14">
        <v>0.102793725747176</v>
      </c>
      <c r="AI720" s="14"/>
      <c r="AJ720" s="14">
        <v>0.151404144689396</v>
      </c>
      <c r="AK720" s="14">
        <v>0.106344160434869</v>
      </c>
      <c r="AL720" s="14"/>
      <c r="AM720" s="14">
        <v>0.128611359665984</v>
      </c>
      <c r="AN720" s="14">
        <v>9.0765944512996202E-2</v>
      </c>
      <c r="AO720" s="14">
        <v>0.15648557221067599</v>
      </c>
      <c r="AP720" s="14">
        <v>6.4950210894448301E-2</v>
      </c>
      <c r="AQ720" s="14">
        <v>0.164594752893824</v>
      </c>
      <c r="AR720" s="14">
        <v>0.145426228583938</v>
      </c>
      <c r="AS720" s="14">
        <v>0.20347315076696401</v>
      </c>
      <c r="AT720" s="14">
        <v>7.8668623326713996E-2</v>
      </c>
      <c r="AU720" s="14">
        <v>0.120054806190574</v>
      </c>
      <c r="AV720" s="14"/>
      <c r="AW720" s="14">
        <v>0.14874512290515701</v>
      </c>
      <c r="AX720" s="14">
        <v>7.2621427654075504E-2</v>
      </c>
      <c r="AY720" s="14">
        <v>0.19945323531413101</v>
      </c>
      <c r="AZ720" s="14">
        <v>0.10034237459336801</v>
      </c>
      <c r="BA720" s="14">
        <v>0.18552723554227599</v>
      </c>
      <c r="BB720" s="14">
        <v>0.16408762060752999</v>
      </c>
      <c r="BC720" s="14">
        <v>0.21004016396198599</v>
      </c>
      <c r="BD720" s="14">
        <v>9.4365777159886699E-2</v>
      </c>
      <c r="BE720" s="14">
        <v>4.0889533072413199E-2</v>
      </c>
      <c r="BF720" s="14">
        <v>2.2983628403706401E-2</v>
      </c>
      <c r="BG720" s="14"/>
      <c r="BH720" s="14">
        <v>0.12868466665004499</v>
      </c>
      <c r="BI720" s="14">
        <v>0.11367866240176901</v>
      </c>
    </row>
    <row r="721" spans="2:61" x14ac:dyDescent="0.35">
      <c r="B721" t="s">
        <v>361</v>
      </c>
      <c r="C721" s="14">
        <v>3.1781091159314503E-2</v>
      </c>
      <c r="D721" s="14">
        <v>3.4439411362265797E-2</v>
      </c>
      <c r="E721" s="14">
        <v>2.7110252031417498E-2</v>
      </c>
      <c r="F721" s="14"/>
      <c r="G721" s="14">
        <v>4.30495249982542E-2</v>
      </c>
      <c r="H721" s="14">
        <v>4.6231876186688899E-2</v>
      </c>
      <c r="I721" s="14">
        <v>3.0278766014488499E-2</v>
      </c>
      <c r="J721" s="14">
        <v>2.60935042748788E-2</v>
      </c>
      <c r="K721" s="14">
        <v>2.0835905493819099E-2</v>
      </c>
      <c r="L721" s="14">
        <v>2.8612788137312498E-2</v>
      </c>
      <c r="M721" s="14"/>
      <c r="N721" s="14">
        <v>2.9706780571487599E-2</v>
      </c>
      <c r="O721" s="14">
        <v>3.29503065993473E-2</v>
      </c>
      <c r="P721" s="14"/>
      <c r="Q721" s="14">
        <v>4.1075722131803397E-2</v>
      </c>
      <c r="R721" s="14">
        <v>3.1090612249410701E-2</v>
      </c>
      <c r="S721" s="14">
        <v>2.00016357387316E-2</v>
      </c>
      <c r="T721" s="14"/>
      <c r="U721" s="14">
        <v>3.4539296742016203E-2</v>
      </c>
      <c r="V721" s="14">
        <v>1.9930935168867799E-2</v>
      </c>
      <c r="W721" s="14"/>
      <c r="X721" s="14">
        <v>9.0144872182089508E-3</v>
      </c>
      <c r="Y721" s="14">
        <v>4.3833080551147097E-2</v>
      </c>
      <c r="Z721" s="14">
        <v>2.8290415618831999E-2</v>
      </c>
      <c r="AA721" s="14"/>
      <c r="AB721" s="14">
        <v>3.8871812778132099E-2</v>
      </c>
      <c r="AC721" s="14">
        <v>3.3267598887009898E-2</v>
      </c>
      <c r="AD721" s="14">
        <v>2.0904646799383999E-2</v>
      </c>
      <c r="AE721" s="14"/>
      <c r="AF721" s="14">
        <v>3.73968532767869E-2</v>
      </c>
      <c r="AG721" s="14">
        <v>2.4093677875717999E-2</v>
      </c>
      <c r="AH721" s="14">
        <v>3.0632638736458901E-2</v>
      </c>
      <c r="AI721" s="14"/>
      <c r="AJ721" s="14">
        <v>3.7145354245074397E-2</v>
      </c>
      <c r="AK721" s="14">
        <v>2.9359360805127702E-2</v>
      </c>
      <c r="AL721" s="14"/>
      <c r="AM721" s="14">
        <v>2.05444228845863E-2</v>
      </c>
      <c r="AN721" s="14">
        <v>2.2252066648984301E-2</v>
      </c>
      <c r="AO721" s="14">
        <v>6.6318839185319403E-2</v>
      </c>
      <c r="AP721" s="14">
        <v>0</v>
      </c>
      <c r="AQ721" s="14">
        <v>6.68794640045004E-2</v>
      </c>
      <c r="AR721" s="14">
        <v>3.4697531293065603E-2</v>
      </c>
      <c r="AS721" s="14">
        <v>3.9465046721117003E-2</v>
      </c>
      <c r="AT721" s="14">
        <v>0.120792164392065</v>
      </c>
      <c r="AU721" s="14">
        <v>2.2300515194050699E-2</v>
      </c>
      <c r="AV721" s="14"/>
      <c r="AW721" s="14">
        <v>1.4850181088531001E-2</v>
      </c>
      <c r="AX721" s="14">
        <v>2.24875215521937E-2</v>
      </c>
      <c r="AY721" s="14">
        <v>3.1115931363040299E-2</v>
      </c>
      <c r="AZ721" s="14">
        <v>4.70551425071907E-2</v>
      </c>
      <c r="BA721" s="14">
        <v>8.8023580689400999E-2</v>
      </c>
      <c r="BB721" s="14">
        <v>2.3427578577911098E-2</v>
      </c>
      <c r="BC721" s="14">
        <v>4.5496192284346697E-2</v>
      </c>
      <c r="BD721" s="14">
        <v>0.175859240467447</v>
      </c>
      <c r="BE721" s="14">
        <v>3.0351853290809E-2</v>
      </c>
      <c r="BF721" s="14">
        <v>1.29569675633591E-2</v>
      </c>
      <c r="BG721" s="14"/>
      <c r="BH721" s="14">
        <v>4.32758196399071E-2</v>
      </c>
      <c r="BI721" s="14">
        <v>1.91717691583983E-2</v>
      </c>
    </row>
    <row r="722" spans="2:61" x14ac:dyDescent="0.35">
      <c r="B722" t="s">
        <v>77</v>
      </c>
      <c r="C722" s="14">
        <v>0.17284581738506</v>
      </c>
      <c r="D722" s="14">
        <v>0.13447459858094901</v>
      </c>
      <c r="E722" s="14">
        <v>0.208117797043501</v>
      </c>
      <c r="F722" s="14"/>
      <c r="G722" s="14">
        <v>0.18921888833122799</v>
      </c>
      <c r="H722" s="14">
        <v>0.19392569465950399</v>
      </c>
      <c r="I722" s="14">
        <v>0.17478938438521299</v>
      </c>
      <c r="J722" s="14">
        <v>0.161711946576333</v>
      </c>
      <c r="K722" s="14">
        <v>0.165838557669371</v>
      </c>
      <c r="L722" s="14">
        <v>0.160177229180645</v>
      </c>
      <c r="M722" s="14"/>
      <c r="N722" s="14">
        <v>0.162840460525844</v>
      </c>
      <c r="O722" s="14">
        <v>0.17848548281967999</v>
      </c>
      <c r="P722" s="14"/>
      <c r="Q722" s="14">
        <v>0.17542050559012701</v>
      </c>
      <c r="R722" s="14">
        <v>0.178232566724745</v>
      </c>
      <c r="S722" s="14">
        <v>9.6643400202420501E-2</v>
      </c>
      <c r="T722" s="14"/>
      <c r="U722" s="14">
        <v>0.14878369818078399</v>
      </c>
      <c r="V722" s="14">
        <v>0.27622457487132901</v>
      </c>
      <c r="W722" s="14"/>
      <c r="X722" s="14">
        <v>9.6730704647508298E-2</v>
      </c>
      <c r="Y722" s="14">
        <v>0.177090286884031</v>
      </c>
      <c r="Z722" s="14">
        <v>0.160496892207415</v>
      </c>
      <c r="AA722" s="14"/>
      <c r="AB722" s="14">
        <v>0.15206081965069501</v>
      </c>
      <c r="AC722" s="14">
        <v>0.152793832924531</v>
      </c>
      <c r="AD722" s="14">
        <v>0.167741952662358</v>
      </c>
      <c r="AE722" s="14"/>
      <c r="AF722" s="14">
        <v>0.13597875447228999</v>
      </c>
      <c r="AG722" s="14">
        <v>0.17082270656614801</v>
      </c>
      <c r="AH722" s="14">
        <v>0.149167566714412</v>
      </c>
      <c r="AI722" s="14"/>
      <c r="AJ722" s="14">
        <v>0.13230811616666999</v>
      </c>
      <c r="AK722" s="14">
        <v>0.19069257853584101</v>
      </c>
      <c r="AL722" s="14"/>
      <c r="AM722" s="14">
        <v>0.120352089158992</v>
      </c>
      <c r="AN722" s="14">
        <v>7.9380344194769303E-2</v>
      </c>
      <c r="AO722" s="14">
        <v>0.17946567620238399</v>
      </c>
      <c r="AP722" s="14">
        <v>0.140503882687744</v>
      </c>
      <c r="AQ722" s="14">
        <v>8.2731343721801701E-2</v>
      </c>
      <c r="AR722" s="14">
        <v>0.118955758576177</v>
      </c>
      <c r="AS722" s="14">
        <v>0.45488375934905201</v>
      </c>
      <c r="AT722" s="14">
        <v>0.33147815358981703</v>
      </c>
      <c r="AU722" s="14">
        <v>0.31570107978558798</v>
      </c>
      <c r="AV722" s="14"/>
      <c r="AW722" s="14">
        <v>8.9059003295782799E-2</v>
      </c>
      <c r="AX722" s="14">
        <v>7.4716917042694994E-2</v>
      </c>
      <c r="AY722" s="14">
        <v>0.25330091602892701</v>
      </c>
      <c r="AZ722" s="14">
        <v>9.5908562569444106E-2</v>
      </c>
      <c r="BA722" s="14">
        <v>0.12378229302622699</v>
      </c>
      <c r="BB722" s="14">
        <v>0.12655829701906299</v>
      </c>
      <c r="BC722" s="14">
        <v>0.233410224525506</v>
      </c>
      <c r="BD722" s="14">
        <v>0.17941465069301199</v>
      </c>
      <c r="BE722" s="14">
        <v>0.586383064392339</v>
      </c>
      <c r="BF722" s="14">
        <v>0.29295336619143703</v>
      </c>
      <c r="BG722" s="14"/>
      <c r="BH722" s="14">
        <v>0.151360947834628</v>
      </c>
      <c r="BI722" s="14">
        <v>0.165992023529727</v>
      </c>
    </row>
    <row r="723" spans="2:61" x14ac:dyDescent="0.35">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row>
    <row r="724" spans="2:61" x14ac:dyDescent="0.35">
      <c r="B724" s="6" t="s">
        <v>369</v>
      </c>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row>
    <row r="725" spans="2:61" x14ac:dyDescent="0.35">
      <c r="B725" s="21" t="s">
        <v>81</v>
      </c>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row>
    <row r="726" spans="2:61" x14ac:dyDescent="0.35">
      <c r="B726" t="s">
        <v>363</v>
      </c>
      <c r="C726" s="14">
        <v>0.118029658667896</v>
      </c>
      <c r="D726" s="14">
        <v>0.135572228786843</v>
      </c>
      <c r="E726" s="14">
        <v>9.9671892270075099E-2</v>
      </c>
      <c r="F726" s="14"/>
      <c r="G726" s="14">
        <v>6.11095146216881E-2</v>
      </c>
      <c r="H726" s="14">
        <v>0.108845031508901</v>
      </c>
      <c r="I726" s="14">
        <v>0.130759206962209</v>
      </c>
      <c r="J726" s="14">
        <v>0.10285800098782701</v>
      </c>
      <c r="K726" s="14">
        <v>0.12845774089887399</v>
      </c>
      <c r="L726" s="14">
        <v>0.151059919532398</v>
      </c>
      <c r="M726" s="14"/>
      <c r="N726" s="14">
        <v>0.103449074030731</v>
      </c>
      <c r="O726" s="14">
        <v>0.126248218020832</v>
      </c>
      <c r="P726" s="14"/>
      <c r="Q726" s="14">
        <v>0.123966907025402</v>
      </c>
      <c r="R726" s="14">
        <v>9.2059077893742305E-2</v>
      </c>
      <c r="S726" s="14">
        <v>0.204983586074476</v>
      </c>
      <c r="T726" s="14"/>
      <c r="U726" s="14">
        <v>0.115501331690085</v>
      </c>
      <c r="V726" s="14">
        <v>0.12889218076190301</v>
      </c>
      <c r="W726" s="14"/>
      <c r="X726" s="14">
        <v>0.146066239299944</v>
      </c>
      <c r="Y726" s="14">
        <v>0.12565554608467</v>
      </c>
      <c r="Z726" s="14">
        <v>9.9920179750941598E-2</v>
      </c>
      <c r="AA726" s="14"/>
      <c r="AB726" s="14">
        <v>0.116552620638274</v>
      </c>
      <c r="AC726" s="14">
        <v>0.12047158817266999</v>
      </c>
      <c r="AD726" s="14">
        <v>0.136184646637592</v>
      </c>
      <c r="AE726" s="14"/>
      <c r="AF726" s="14">
        <v>0.144224806161316</v>
      </c>
      <c r="AG726" s="14">
        <v>0.127791892358494</v>
      </c>
      <c r="AH726" s="14">
        <v>9.9087275104827094E-2</v>
      </c>
      <c r="AI726" s="14"/>
      <c r="AJ726" s="14">
        <v>0.118604025182535</v>
      </c>
      <c r="AK726" s="14">
        <v>0.114276917255644</v>
      </c>
      <c r="AL726" s="14"/>
      <c r="AM726" s="14">
        <v>0.15389408481363701</v>
      </c>
      <c r="AN726" s="14">
        <v>0.145848979569172</v>
      </c>
      <c r="AO726" s="14">
        <v>0.162205721636833</v>
      </c>
      <c r="AP726" s="14">
        <v>8.4330745733860596E-2</v>
      </c>
      <c r="AQ726" s="14">
        <v>0.119093226895031</v>
      </c>
      <c r="AR726" s="14">
        <v>7.8885845510916194E-2</v>
      </c>
      <c r="AS726" s="14">
        <v>0.20170210588510401</v>
      </c>
      <c r="AT726" s="14">
        <v>9.4870807331384602E-2</v>
      </c>
      <c r="AU726" s="14">
        <v>0.12948175734579501</v>
      </c>
      <c r="AV726" s="14"/>
      <c r="AW726" s="14">
        <v>0.16794582660282401</v>
      </c>
      <c r="AX726" s="14">
        <v>0.143450918788321</v>
      </c>
      <c r="AY726" s="14">
        <v>0.14957629956726801</v>
      </c>
      <c r="AZ726" s="14">
        <v>7.8677726521633601E-2</v>
      </c>
      <c r="BA726" s="14">
        <v>0.111780962810466</v>
      </c>
      <c r="BB726" s="14">
        <v>8.3902732550962103E-2</v>
      </c>
      <c r="BC726" s="14">
        <v>0.18749503948780599</v>
      </c>
      <c r="BD726" s="14">
        <v>0.18531999714814201</v>
      </c>
      <c r="BE726" s="14">
        <v>7.4472500109700399E-2</v>
      </c>
      <c r="BF726" s="14">
        <v>0.12208908488122799</v>
      </c>
      <c r="BG726" s="14"/>
      <c r="BH726" s="14">
        <v>0.113882462268865</v>
      </c>
      <c r="BI726" s="14">
        <v>0.12910323355270201</v>
      </c>
    </row>
    <row r="727" spans="2:61" x14ac:dyDescent="0.35">
      <c r="B727" t="s">
        <v>364</v>
      </c>
      <c r="C727" s="14">
        <v>0.27912474774402102</v>
      </c>
      <c r="D727" s="14">
        <v>0.31616960002426198</v>
      </c>
      <c r="E727" s="14">
        <v>0.24543659271269</v>
      </c>
      <c r="F727" s="14"/>
      <c r="G727" s="14">
        <v>0.24577302200593301</v>
      </c>
      <c r="H727" s="14">
        <v>0.24075970699327201</v>
      </c>
      <c r="I727" s="14">
        <v>0.27255223107091298</v>
      </c>
      <c r="J727" s="14">
        <v>0.28334866435105799</v>
      </c>
      <c r="K727" s="14">
        <v>0.31377980741176997</v>
      </c>
      <c r="L727" s="14">
        <v>0.30553970330726699</v>
      </c>
      <c r="M727" s="14"/>
      <c r="N727" s="14">
        <v>0.36067751028639999</v>
      </c>
      <c r="O727" s="14">
        <v>0.23315634277059899</v>
      </c>
      <c r="P727" s="14"/>
      <c r="Q727" s="14">
        <v>0.29794646139474101</v>
      </c>
      <c r="R727" s="14">
        <v>0.26067221019455</v>
      </c>
      <c r="S727" s="14">
        <v>0.33101092130904097</v>
      </c>
      <c r="T727" s="14"/>
      <c r="U727" s="14">
        <v>0.28973916398178101</v>
      </c>
      <c r="V727" s="14">
        <v>0.233521733612716</v>
      </c>
      <c r="W727" s="14"/>
      <c r="X727" s="14">
        <v>0.32717921748113399</v>
      </c>
      <c r="Y727" s="14">
        <v>0.30958718273540098</v>
      </c>
      <c r="Z727" s="14">
        <v>0.25126021885007399</v>
      </c>
      <c r="AA727" s="14"/>
      <c r="AB727" s="14">
        <v>0.31601264280769298</v>
      </c>
      <c r="AC727" s="14">
        <v>0.28893037133236499</v>
      </c>
      <c r="AD727" s="14">
        <v>0.23589625166247399</v>
      </c>
      <c r="AE727" s="14"/>
      <c r="AF727" s="14">
        <v>0.297416314788023</v>
      </c>
      <c r="AG727" s="14">
        <v>0.306415564951528</v>
      </c>
      <c r="AH727" s="14">
        <v>0.25550113895924298</v>
      </c>
      <c r="AI727" s="14"/>
      <c r="AJ727" s="14">
        <v>0.31614994053551898</v>
      </c>
      <c r="AK727" s="14">
        <v>0.26155495940630202</v>
      </c>
      <c r="AL727" s="14"/>
      <c r="AM727" s="14">
        <v>0.24145285558739199</v>
      </c>
      <c r="AN727" s="14">
        <v>0.35334793750989502</v>
      </c>
      <c r="AO727" s="14">
        <v>0.16697110464155801</v>
      </c>
      <c r="AP727" s="14">
        <v>0.228938910747711</v>
      </c>
      <c r="AQ727" s="14">
        <v>0.31874254799503499</v>
      </c>
      <c r="AR727" s="14">
        <v>0.33192690814898901</v>
      </c>
      <c r="AS727" s="14">
        <v>0.34380408446623201</v>
      </c>
      <c r="AT727" s="14">
        <v>0.207318322214636</v>
      </c>
      <c r="AU727" s="14">
        <v>0.160073822667228</v>
      </c>
      <c r="AV727" s="14"/>
      <c r="AW727" s="14">
        <v>0.25659013283036802</v>
      </c>
      <c r="AX727" s="14">
        <v>0.35490633972472801</v>
      </c>
      <c r="AY727" s="14">
        <v>0.28434612023469102</v>
      </c>
      <c r="AZ727" s="14">
        <v>0.30402875091154402</v>
      </c>
      <c r="BA727" s="14">
        <v>0.37563189083004001</v>
      </c>
      <c r="BB727" s="14">
        <v>0.315779041498916</v>
      </c>
      <c r="BC727" s="14">
        <v>0.35791123462591801</v>
      </c>
      <c r="BD727" s="14">
        <v>0.158669202515551</v>
      </c>
      <c r="BE727" s="14">
        <v>0.1109081784773</v>
      </c>
      <c r="BF727" s="14">
        <v>4.1430091088749697E-2</v>
      </c>
      <c r="BG727" s="14"/>
      <c r="BH727" s="14">
        <v>0.25808464662367703</v>
      </c>
      <c r="BI727" s="14">
        <v>0.327694215817873</v>
      </c>
    </row>
    <row r="728" spans="2:61" x14ac:dyDescent="0.35">
      <c r="B728" t="s">
        <v>365</v>
      </c>
      <c r="C728" s="14">
        <v>0.185069276887562</v>
      </c>
      <c r="D728" s="14">
        <v>0.19761234622489299</v>
      </c>
      <c r="E728" s="14">
        <v>0.17299214449895001</v>
      </c>
      <c r="F728" s="14"/>
      <c r="G728" s="14">
        <v>0.26915119805507498</v>
      </c>
      <c r="H728" s="14">
        <v>0.229880742054903</v>
      </c>
      <c r="I728" s="14">
        <v>0.14960824360935199</v>
      </c>
      <c r="J728" s="14">
        <v>0.17847087987892199</v>
      </c>
      <c r="K728" s="14">
        <v>0.18449843443531699</v>
      </c>
      <c r="L728" s="14">
        <v>0.143085899291091</v>
      </c>
      <c r="M728" s="14"/>
      <c r="N728" s="14">
        <v>0.191853197360389</v>
      </c>
      <c r="O728" s="14">
        <v>0.18124542109309599</v>
      </c>
      <c r="P728" s="14"/>
      <c r="Q728" s="14">
        <v>0.230007009247814</v>
      </c>
      <c r="R728" s="14">
        <v>0.17637822744961501</v>
      </c>
      <c r="S728" s="14">
        <v>0.155965529870043</v>
      </c>
      <c r="T728" s="14"/>
      <c r="U728" s="14">
        <v>0.193187787465016</v>
      </c>
      <c r="V728" s="14">
        <v>0.150189492234716</v>
      </c>
      <c r="W728" s="14"/>
      <c r="X728" s="14">
        <v>0.20446236744776999</v>
      </c>
      <c r="Y728" s="14">
        <v>0.20898170926952001</v>
      </c>
      <c r="Z728" s="14">
        <v>0.16250992908675699</v>
      </c>
      <c r="AA728" s="14"/>
      <c r="AB728" s="14">
        <v>0.205435400216501</v>
      </c>
      <c r="AC728" s="14">
        <v>0.202366144195297</v>
      </c>
      <c r="AD728" s="14">
        <v>0.13938079582049101</v>
      </c>
      <c r="AE728" s="14"/>
      <c r="AF728" s="14">
        <v>0.20359030462577299</v>
      </c>
      <c r="AG728" s="14">
        <v>0.20601675663420099</v>
      </c>
      <c r="AH728" s="14">
        <v>0.151405039689437</v>
      </c>
      <c r="AI728" s="14"/>
      <c r="AJ728" s="14">
        <v>0.21669676173105401</v>
      </c>
      <c r="AK728" s="14">
        <v>0.169384575350672</v>
      </c>
      <c r="AL728" s="14"/>
      <c r="AM728" s="14">
        <v>0.25730313727229098</v>
      </c>
      <c r="AN728" s="14">
        <v>0.164886778565629</v>
      </c>
      <c r="AO728" s="14">
        <v>0.242435094317143</v>
      </c>
      <c r="AP728" s="14">
        <v>0.199566689692459</v>
      </c>
      <c r="AQ728" s="14">
        <v>0.286382422255472</v>
      </c>
      <c r="AR728" s="14">
        <v>0.187473622694867</v>
      </c>
      <c r="AS728" s="14">
        <v>0.16094522019121699</v>
      </c>
      <c r="AT728" s="14">
        <v>0.107821211995001</v>
      </c>
      <c r="AU728" s="14">
        <v>0.13825492983294399</v>
      </c>
      <c r="AV728" s="14"/>
      <c r="AW728" s="14">
        <v>0.23455170095927599</v>
      </c>
      <c r="AX728" s="14">
        <v>0.199290029458563</v>
      </c>
      <c r="AY728" s="14">
        <v>0.250295547894894</v>
      </c>
      <c r="AZ728" s="14">
        <v>0.25421781286518902</v>
      </c>
      <c r="BA728" s="14">
        <v>0.26294953084939299</v>
      </c>
      <c r="BB728" s="14">
        <v>0.16655685028501599</v>
      </c>
      <c r="BC728" s="14">
        <v>0.186051267729539</v>
      </c>
      <c r="BD728" s="14">
        <v>0.21058093390681101</v>
      </c>
      <c r="BE728" s="14">
        <v>0.126464015717031</v>
      </c>
      <c r="BF728" s="14">
        <v>9.8740946901458099E-2</v>
      </c>
      <c r="BG728" s="14"/>
      <c r="BH728" s="14">
        <v>0.18441783184678401</v>
      </c>
      <c r="BI728" s="14">
        <v>0.19021688470165099</v>
      </c>
    </row>
    <row r="729" spans="2:61" x14ac:dyDescent="0.35">
      <c r="B729" t="s">
        <v>366</v>
      </c>
      <c r="C729" s="14">
        <v>0.118080432430701</v>
      </c>
      <c r="D729" s="14">
        <v>0.114228207463828</v>
      </c>
      <c r="E729" s="14">
        <v>0.122443285569523</v>
      </c>
      <c r="F729" s="14"/>
      <c r="G729" s="14">
        <v>0.14044252697760201</v>
      </c>
      <c r="H729" s="14">
        <v>0.17879596724800201</v>
      </c>
      <c r="I729" s="14">
        <v>0.102985804157106</v>
      </c>
      <c r="J729" s="14">
        <v>0.133597289440886</v>
      </c>
      <c r="K729" s="14">
        <v>9.7424300892933705E-2</v>
      </c>
      <c r="L729" s="14">
        <v>7.3160886963122507E-2</v>
      </c>
      <c r="M729" s="14"/>
      <c r="N729" s="14">
        <v>0.10432924655872899</v>
      </c>
      <c r="O729" s="14">
        <v>0.125831489063505</v>
      </c>
      <c r="P729" s="14"/>
      <c r="Q729" s="14">
        <v>0.12332850634739501</v>
      </c>
      <c r="R729" s="14">
        <v>0.13492523891153799</v>
      </c>
      <c r="S729" s="14">
        <v>8.0532856651526E-2</v>
      </c>
      <c r="T729" s="14"/>
      <c r="U729" s="14">
        <v>0.12271989475475401</v>
      </c>
      <c r="V729" s="14">
        <v>9.8147780348260896E-2</v>
      </c>
      <c r="W729" s="14"/>
      <c r="X729" s="14">
        <v>0.123104542288984</v>
      </c>
      <c r="Y729" s="14">
        <v>0.120333211871017</v>
      </c>
      <c r="Z729" s="14">
        <v>0.115219808899756</v>
      </c>
      <c r="AA729" s="14"/>
      <c r="AB729" s="14">
        <v>0.123330602749548</v>
      </c>
      <c r="AC729" s="14">
        <v>0.12504044147416901</v>
      </c>
      <c r="AD729" s="14">
        <v>9.8595699542899706E-2</v>
      </c>
      <c r="AE729" s="14"/>
      <c r="AF729" s="14">
        <v>0.11363816634530501</v>
      </c>
      <c r="AG729" s="14">
        <v>0.107614985995831</v>
      </c>
      <c r="AH729" s="14">
        <v>0.136611517687137</v>
      </c>
      <c r="AI729" s="14"/>
      <c r="AJ729" s="14">
        <v>0.113294566155832</v>
      </c>
      <c r="AK729" s="14">
        <v>0.12383615713603099</v>
      </c>
      <c r="AL729" s="14"/>
      <c r="AM729" s="14">
        <v>0.14619598822431401</v>
      </c>
      <c r="AN729" s="14">
        <v>0.112173541183445</v>
      </c>
      <c r="AO729" s="14">
        <v>0.29007729512423203</v>
      </c>
      <c r="AP729" s="14">
        <v>0.167260376428122</v>
      </c>
      <c r="AQ729" s="14">
        <v>0.13978486801555201</v>
      </c>
      <c r="AR729" s="14">
        <v>0.116035088804657</v>
      </c>
      <c r="AS729" s="14">
        <v>1.4134559389904501E-2</v>
      </c>
      <c r="AT729" s="14">
        <v>5.8099767300480498E-2</v>
      </c>
      <c r="AU729" s="14">
        <v>9.0105526165106406E-2</v>
      </c>
      <c r="AV729" s="14"/>
      <c r="AW729" s="14">
        <v>0.149488264947639</v>
      </c>
      <c r="AX729" s="14">
        <v>0.12862207418378999</v>
      </c>
      <c r="AY729" s="14">
        <v>0.18058953253635801</v>
      </c>
      <c r="AZ729" s="14">
        <v>0.13501267154135199</v>
      </c>
      <c r="BA729" s="14">
        <v>9.7122976694690305E-2</v>
      </c>
      <c r="BB729" s="14">
        <v>0.149032727745879</v>
      </c>
      <c r="BC729" s="14">
        <v>5.6021419751260799E-2</v>
      </c>
      <c r="BD729" s="14">
        <v>8.65987127598703E-2</v>
      </c>
      <c r="BE729" s="14">
        <v>2.88743253463178E-2</v>
      </c>
      <c r="BF729" s="14">
        <v>7.8132718527577499E-2</v>
      </c>
      <c r="BG729" s="14"/>
      <c r="BH729" s="14">
        <v>0.12641736760806699</v>
      </c>
      <c r="BI729" s="14">
        <v>0.116914435480875</v>
      </c>
    </row>
    <row r="730" spans="2:61" x14ac:dyDescent="0.35">
      <c r="B730" t="s">
        <v>367</v>
      </c>
      <c r="C730" s="14">
        <v>3.8838808210670699E-2</v>
      </c>
      <c r="D730" s="14">
        <v>2.9726198098394399E-2</v>
      </c>
      <c r="E730" s="14">
        <v>4.7753938647976002E-2</v>
      </c>
      <c r="F730" s="14"/>
      <c r="G730" s="14">
        <v>7.1486026835398397E-2</v>
      </c>
      <c r="H730" s="14">
        <v>4.6896483155270903E-2</v>
      </c>
      <c r="I730" s="14">
        <v>5.3842364257176298E-2</v>
      </c>
      <c r="J730" s="14">
        <v>3.5644674739897401E-2</v>
      </c>
      <c r="K730" s="14">
        <v>2.7179131146156301E-2</v>
      </c>
      <c r="L730" s="14">
        <v>1.07755685083214E-2</v>
      </c>
      <c r="M730" s="14"/>
      <c r="N730" s="14">
        <v>1.9155729528107499E-2</v>
      </c>
      <c r="O730" s="14">
        <v>4.9933462809692998E-2</v>
      </c>
      <c r="P730" s="14"/>
      <c r="Q730" s="14">
        <v>2.74683019886105E-2</v>
      </c>
      <c r="R730" s="14">
        <v>4.1576495227081803E-2</v>
      </c>
      <c r="S730" s="14">
        <v>4.1462489215954301E-2</v>
      </c>
      <c r="T730" s="14"/>
      <c r="U730" s="14">
        <v>4.0754586387045502E-2</v>
      </c>
      <c r="V730" s="14">
        <v>3.0607996709340099E-2</v>
      </c>
      <c r="W730" s="14"/>
      <c r="X730" s="14">
        <v>1.6449543218340801E-2</v>
      </c>
      <c r="Y730" s="14">
        <v>2.6643046726872E-2</v>
      </c>
      <c r="Z730" s="14">
        <v>6.0393428828352698E-2</v>
      </c>
      <c r="AA730" s="14"/>
      <c r="AB730" s="14">
        <v>2.5767250950959102E-2</v>
      </c>
      <c r="AC730" s="14">
        <v>4.2152410990158803E-2</v>
      </c>
      <c r="AD730" s="14">
        <v>4.5950106462081697E-2</v>
      </c>
      <c r="AE730" s="14"/>
      <c r="AF730" s="14">
        <v>3.6984445602520601E-2</v>
      </c>
      <c r="AG730" s="14">
        <v>2.6938736254052201E-2</v>
      </c>
      <c r="AH730" s="14">
        <v>6.2129356749996797E-2</v>
      </c>
      <c r="AI730" s="14"/>
      <c r="AJ730" s="14">
        <v>1.884618964287E-2</v>
      </c>
      <c r="AK730" s="14">
        <v>4.98675469283179E-2</v>
      </c>
      <c r="AL730" s="14"/>
      <c r="AM730" s="14">
        <v>2.5274282006695899E-2</v>
      </c>
      <c r="AN730" s="14">
        <v>4.5451435193725402E-2</v>
      </c>
      <c r="AO730" s="14">
        <v>3.2674714386817898E-2</v>
      </c>
      <c r="AP730" s="14">
        <v>0.10075497380439399</v>
      </c>
      <c r="AQ730" s="14">
        <v>0</v>
      </c>
      <c r="AR730" s="14">
        <v>4.5570454514951897E-2</v>
      </c>
      <c r="AS730" s="14">
        <v>1.6646480419199399E-2</v>
      </c>
      <c r="AT730" s="14">
        <v>0</v>
      </c>
      <c r="AU730" s="14">
        <v>3.0234222595510899E-2</v>
      </c>
      <c r="AV730" s="14"/>
      <c r="AW730" s="14">
        <v>4.3798183507418299E-2</v>
      </c>
      <c r="AX730" s="14">
        <v>3.3520743341142099E-2</v>
      </c>
      <c r="AY730" s="14">
        <v>3.1938046914473703E-2</v>
      </c>
      <c r="AZ730" s="14">
        <v>7.3167235336633205E-2</v>
      </c>
      <c r="BA730" s="14">
        <v>0</v>
      </c>
      <c r="BB730" s="14">
        <v>5.0514332029775399E-2</v>
      </c>
      <c r="BC730" s="14">
        <v>1.00371131065375E-2</v>
      </c>
      <c r="BD730" s="14">
        <v>0</v>
      </c>
      <c r="BE730" s="14">
        <v>3.1094509682782601E-2</v>
      </c>
      <c r="BF730" s="14">
        <v>4.1950323767037098E-2</v>
      </c>
      <c r="BG730" s="14"/>
      <c r="BH730" s="14">
        <v>4.0465727283611898E-2</v>
      </c>
      <c r="BI730" s="14">
        <v>4.18123045955721E-2</v>
      </c>
    </row>
    <row r="731" spans="2:61" x14ac:dyDescent="0.35">
      <c r="B731" t="s">
        <v>368</v>
      </c>
      <c r="C731" s="14">
        <v>5.3563415016852002E-2</v>
      </c>
      <c r="D731" s="14">
        <v>3.7227949644520898E-2</v>
      </c>
      <c r="E731" s="14">
        <v>6.9451020344413306E-2</v>
      </c>
      <c r="F731" s="14"/>
      <c r="G731" s="14">
        <v>5.8688094236778399E-2</v>
      </c>
      <c r="H731" s="14">
        <v>5.0289040743644202E-2</v>
      </c>
      <c r="I731" s="14">
        <v>7.60321949300274E-2</v>
      </c>
      <c r="J731" s="14">
        <v>6.7983753441550096E-2</v>
      </c>
      <c r="K731" s="14">
        <v>4.2377434960374501E-2</v>
      </c>
      <c r="L731" s="14">
        <v>2.6453727242437601E-2</v>
      </c>
      <c r="M731" s="14"/>
      <c r="N731" s="14">
        <v>2.7311400495253199E-2</v>
      </c>
      <c r="O731" s="14">
        <v>6.8360746183529594E-2</v>
      </c>
      <c r="P731" s="14"/>
      <c r="Q731" s="14">
        <v>3.9344643765008201E-2</v>
      </c>
      <c r="R731" s="14">
        <v>6.3311537991352501E-2</v>
      </c>
      <c r="S731" s="14">
        <v>3.2924181337212199E-2</v>
      </c>
      <c r="T731" s="14"/>
      <c r="U731" s="14">
        <v>5.3243530134295398E-2</v>
      </c>
      <c r="V731" s="14">
        <v>5.4937745407978397E-2</v>
      </c>
      <c r="W731" s="14"/>
      <c r="X731" s="14">
        <v>2.5996170826486899E-2</v>
      </c>
      <c r="Y731" s="14">
        <v>2.33651502450253E-2</v>
      </c>
      <c r="Z731" s="14">
        <v>0.107397619665222</v>
      </c>
      <c r="AA731" s="14"/>
      <c r="AB731" s="14">
        <v>3.7993626596002798E-2</v>
      </c>
      <c r="AC731" s="14">
        <v>4.6211492653228402E-2</v>
      </c>
      <c r="AD731" s="14">
        <v>9.7147693403552296E-2</v>
      </c>
      <c r="AE731" s="14"/>
      <c r="AF731" s="14">
        <v>2.3303530797805401E-2</v>
      </c>
      <c r="AG731" s="14">
        <v>3.52990809827817E-2</v>
      </c>
      <c r="AH731" s="14">
        <v>9.7710310731819294E-2</v>
      </c>
      <c r="AI731" s="14"/>
      <c r="AJ731" s="14">
        <v>4.5867282794613502E-2</v>
      </c>
      <c r="AK731" s="14">
        <v>5.5311913597207198E-2</v>
      </c>
      <c r="AL731" s="14"/>
      <c r="AM731" s="14">
        <v>7.94106390043951E-2</v>
      </c>
      <c r="AN731" s="14">
        <v>1.48253285682388E-2</v>
      </c>
      <c r="AO731" s="14">
        <v>0</v>
      </c>
      <c r="AP731" s="14">
        <v>7.6340598356666706E-2</v>
      </c>
      <c r="AQ731" s="14">
        <v>5.1098285592765399E-2</v>
      </c>
      <c r="AR731" s="14">
        <v>7.11185398886197E-2</v>
      </c>
      <c r="AS731" s="14">
        <v>0</v>
      </c>
      <c r="AT731" s="14">
        <v>6.5740648487017606E-2</v>
      </c>
      <c r="AU731" s="14">
        <v>6.5237492546418904E-2</v>
      </c>
      <c r="AV731" s="14"/>
      <c r="AW731" s="14">
        <v>3.9842951267625E-2</v>
      </c>
      <c r="AX731" s="14">
        <v>2.14895291974284E-2</v>
      </c>
      <c r="AY731" s="14">
        <v>0</v>
      </c>
      <c r="AZ731" s="14">
        <v>3.4493505164642599E-2</v>
      </c>
      <c r="BA731" s="14">
        <v>5.4384474240196101E-2</v>
      </c>
      <c r="BB731" s="14">
        <v>5.7619031329726803E-2</v>
      </c>
      <c r="BC731" s="14">
        <v>3.11989940585779E-2</v>
      </c>
      <c r="BD731" s="14">
        <v>0.125984338286831</v>
      </c>
      <c r="BE731" s="14">
        <v>0</v>
      </c>
      <c r="BF731" s="14">
        <v>0.224830448387874</v>
      </c>
      <c r="BG731" s="14"/>
      <c r="BH731" s="14">
        <v>6.5990264861885195E-2</v>
      </c>
      <c r="BI731" s="14">
        <v>3.7169985707963399E-2</v>
      </c>
    </row>
    <row r="732" spans="2:61" x14ac:dyDescent="0.35">
      <c r="B732" t="s">
        <v>77</v>
      </c>
      <c r="C732" s="14">
        <v>0.20729366104229799</v>
      </c>
      <c r="D732" s="14">
        <v>0.16946346975725901</v>
      </c>
      <c r="E732" s="14">
        <v>0.24225112595637299</v>
      </c>
      <c r="F732" s="14"/>
      <c r="G732" s="14">
        <v>0.15334961726752599</v>
      </c>
      <c r="H732" s="14">
        <v>0.144533028296007</v>
      </c>
      <c r="I732" s="14">
        <v>0.214219955013216</v>
      </c>
      <c r="J732" s="14">
        <v>0.19809673715986001</v>
      </c>
      <c r="K732" s="14">
        <v>0.206283150254575</v>
      </c>
      <c r="L732" s="14">
        <v>0.289924295155363</v>
      </c>
      <c r="M732" s="14"/>
      <c r="N732" s="14">
        <v>0.19322384174039001</v>
      </c>
      <c r="O732" s="14">
        <v>0.215224320058746</v>
      </c>
      <c r="P732" s="14"/>
      <c r="Q732" s="14">
        <v>0.15793817023102999</v>
      </c>
      <c r="R732" s="14">
        <v>0.231077212332121</v>
      </c>
      <c r="S732" s="14">
        <v>0.15312043554174701</v>
      </c>
      <c r="T732" s="14"/>
      <c r="U732" s="14">
        <v>0.18485370558702299</v>
      </c>
      <c r="V732" s="14">
        <v>0.30370307092508603</v>
      </c>
      <c r="W732" s="14"/>
      <c r="X732" s="14">
        <v>0.15674191943733901</v>
      </c>
      <c r="Y732" s="14">
        <v>0.185434153067496</v>
      </c>
      <c r="Z732" s="14">
        <v>0.20329881491889701</v>
      </c>
      <c r="AA732" s="14"/>
      <c r="AB732" s="14">
        <v>0.17490785604102199</v>
      </c>
      <c r="AC732" s="14">
        <v>0.17482755118211199</v>
      </c>
      <c r="AD732" s="14">
        <v>0.24684480647090901</v>
      </c>
      <c r="AE732" s="14"/>
      <c r="AF732" s="14">
        <v>0.18084243167925801</v>
      </c>
      <c r="AG732" s="14">
        <v>0.18992298282311201</v>
      </c>
      <c r="AH732" s="14">
        <v>0.19755536107753999</v>
      </c>
      <c r="AI732" s="14"/>
      <c r="AJ732" s="14">
        <v>0.170541233957577</v>
      </c>
      <c r="AK732" s="14">
        <v>0.22576793032582601</v>
      </c>
      <c r="AL732" s="14"/>
      <c r="AM732" s="14">
        <v>9.64690130912748E-2</v>
      </c>
      <c r="AN732" s="14">
        <v>0.16346599940989401</v>
      </c>
      <c r="AO732" s="14">
        <v>0.10563606989341599</v>
      </c>
      <c r="AP732" s="14">
        <v>0.14280770523678599</v>
      </c>
      <c r="AQ732" s="14">
        <v>8.4898649246144098E-2</v>
      </c>
      <c r="AR732" s="14">
        <v>0.16898954043699899</v>
      </c>
      <c r="AS732" s="14">
        <v>0.26276754964834298</v>
      </c>
      <c r="AT732" s="14">
        <v>0.46614924267148</v>
      </c>
      <c r="AU732" s="14">
        <v>0.38661224884699702</v>
      </c>
      <c r="AV732" s="14"/>
      <c r="AW732" s="14">
        <v>0.10778293988484999</v>
      </c>
      <c r="AX732" s="14">
        <v>0.118720365306027</v>
      </c>
      <c r="AY732" s="14">
        <v>0.10325445285231501</v>
      </c>
      <c r="AZ732" s="14">
        <v>0.12040229765900499</v>
      </c>
      <c r="BA732" s="14">
        <v>9.8130164575215797E-2</v>
      </c>
      <c r="BB732" s="14">
        <v>0.17659528455972501</v>
      </c>
      <c r="BC732" s="14">
        <v>0.17128493124036101</v>
      </c>
      <c r="BD732" s="14">
        <v>0.232846815382796</v>
      </c>
      <c r="BE732" s="14">
        <v>0.62818647066686795</v>
      </c>
      <c r="BF732" s="14">
        <v>0.39282638644607598</v>
      </c>
      <c r="BG732" s="14"/>
      <c r="BH732" s="14">
        <v>0.210741699507109</v>
      </c>
      <c r="BI732" s="14">
        <v>0.157088940143364</v>
      </c>
    </row>
    <row r="733" spans="2:61" x14ac:dyDescent="0.35">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row>
    <row r="734" spans="2:61" x14ac:dyDescent="0.35">
      <c r="B734" s="6" t="s">
        <v>375</v>
      </c>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row>
    <row r="735" spans="2:61" x14ac:dyDescent="0.35">
      <c r="B735" s="21" t="s">
        <v>81</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row>
    <row r="736" spans="2:61" x14ac:dyDescent="0.35">
      <c r="B736" t="s">
        <v>370</v>
      </c>
      <c r="C736" s="14">
        <v>0.19535788547464</v>
      </c>
      <c r="D736" s="14">
        <v>0.183585069978488</v>
      </c>
      <c r="E736" s="14">
        <v>0.20420209604942</v>
      </c>
      <c r="F736" s="14"/>
      <c r="G736" s="14">
        <v>0.111605921364075</v>
      </c>
      <c r="H736" s="14">
        <v>0.24561823403821401</v>
      </c>
      <c r="I736" s="14">
        <v>0.184766077971559</v>
      </c>
      <c r="J736" s="14">
        <v>0.19368283934225999</v>
      </c>
      <c r="K736" s="14">
        <v>0.19313377147000399</v>
      </c>
      <c r="L736" s="14">
        <v>0.21625877218031</v>
      </c>
      <c r="M736" s="14"/>
      <c r="N736" s="14">
        <v>0.15683496274615499</v>
      </c>
      <c r="O736" s="14">
        <v>0.21707189316165901</v>
      </c>
      <c r="P736" s="14"/>
      <c r="Q736" s="14">
        <v>0.15635208480028301</v>
      </c>
      <c r="R736" s="14">
        <v>0.181470384749057</v>
      </c>
      <c r="S736" s="14">
        <v>0.31087959451931502</v>
      </c>
      <c r="T736" s="14"/>
      <c r="U736" s="14">
        <v>0.21212745357913501</v>
      </c>
      <c r="V736" s="14">
        <v>0.123310319775771</v>
      </c>
      <c r="W736" s="14"/>
      <c r="X736" s="14">
        <v>0.24362342953751101</v>
      </c>
      <c r="Y736" s="14">
        <v>0.154307866851393</v>
      </c>
      <c r="Z736" s="14">
        <v>0.24782519622624</v>
      </c>
      <c r="AA736" s="14"/>
      <c r="AB736" s="14">
        <v>0.14349124857794901</v>
      </c>
      <c r="AC736" s="14">
        <v>0.18717901999134801</v>
      </c>
      <c r="AD736" s="14">
        <v>0.33266066406206901</v>
      </c>
      <c r="AE736" s="14"/>
      <c r="AF736" s="14">
        <v>0.184050179045501</v>
      </c>
      <c r="AG736" s="14">
        <v>0.18212064843295001</v>
      </c>
      <c r="AH736" s="14">
        <v>0.24221291797122599</v>
      </c>
      <c r="AI736" s="14"/>
      <c r="AJ736" s="14">
        <v>0.180281208683643</v>
      </c>
      <c r="AK736" s="14">
        <v>0.20297811974070901</v>
      </c>
      <c r="AL736" s="14"/>
      <c r="AM736" s="14">
        <v>0.24210799467701499</v>
      </c>
      <c r="AN736" s="14">
        <v>0.21210693457288801</v>
      </c>
      <c r="AO736" s="14">
        <v>8.7328860889225396E-2</v>
      </c>
      <c r="AP736" s="14">
        <v>0.29230639748084603</v>
      </c>
      <c r="AQ736" s="14">
        <v>0.23880991716201999</v>
      </c>
      <c r="AR736" s="14">
        <v>0.17791201739558599</v>
      </c>
      <c r="AS736" s="14">
        <v>0.14544968288719301</v>
      </c>
      <c r="AT736" s="14">
        <v>0.121161997348656</v>
      </c>
      <c r="AU736" s="14">
        <v>0.157947971742774</v>
      </c>
      <c r="AV736" s="14"/>
      <c r="AW736" s="14">
        <v>0.23927950756737501</v>
      </c>
      <c r="AX736" s="14">
        <v>0.23729833123022001</v>
      </c>
      <c r="AY736" s="14">
        <v>0.10371296908232</v>
      </c>
      <c r="AZ736" s="14">
        <v>0.22237692657355401</v>
      </c>
      <c r="BA736" s="14">
        <v>0.220195637706638</v>
      </c>
      <c r="BB736" s="14">
        <v>0.17292215517041601</v>
      </c>
      <c r="BC736" s="14">
        <v>0.13606888603213099</v>
      </c>
      <c r="BD736" s="14">
        <v>0.18396061588569201</v>
      </c>
      <c r="BE736" s="14">
        <v>0</v>
      </c>
      <c r="BF736" s="14">
        <v>0.37128863557908198</v>
      </c>
      <c r="BG736" s="14"/>
      <c r="BH736" s="14">
        <v>0.20610086361413599</v>
      </c>
      <c r="BI736" s="14">
        <v>0.19037048790835401</v>
      </c>
    </row>
    <row r="737" spans="2:61" x14ac:dyDescent="0.35">
      <c r="B737" t="s">
        <v>371</v>
      </c>
      <c r="C737" s="14">
        <v>0.227987210469938</v>
      </c>
      <c r="D737" s="14">
        <v>0.24271623424459601</v>
      </c>
      <c r="E737" s="14">
        <v>0.215276596703108</v>
      </c>
      <c r="F737" s="14"/>
      <c r="G737" s="14">
        <v>0.23989445292956499</v>
      </c>
      <c r="H737" s="14">
        <v>0.201266946515398</v>
      </c>
      <c r="I737" s="14">
        <v>0.24459899757272299</v>
      </c>
      <c r="J737" s="14">
        <v>0.20455419702417199</v>
      </c>
      <c r="K737" s="14">
        <v>0.21975188624558101</v>
      </c>
      <c r="L737" s="14">
        <v>0.25349286829708201</v>
      </c>
      <c r="M737" s="14"/>
      <c r="N737" s="14">
        <v>0.239194120191763</v>
      </c>
      <c r="O737" s="14">
        <v>0.22167027222611499</v>
      </c>
      <c r="P737" s="14"/>
      <c r="Q737" s="14">
        <v>0.276279236907231</v>
      </c>
      <c r="R737" s="14">
        <v>0.17305175026580299</v>
      </c>
      <c r="S737" s="14">
        <v>0.297392683735904</v>
      </c>
      <c r="T737" s="14"/>
      <c r="U737" s="14">
        <v>0.242896563464607</v>
      </c>
      <c r="V737" s="14">
        <v>0.163931739111493</v>
      </c>
      <c r="W737" s="14"/>
      <c r="X737" s="14">
        <v>0.26073440547542698</v>
      </c>
      <c r="Y737" s="14">
        <v>0.269278020331293</v>
      </c>
      <c r="Z737" s="14">
        <v>0.175027296927319</v>
      </c>
      <c r="AA737" s="14"/>
      <c r="AB737" s="14">
        <v>0.235191729448087</v>
      </c>
      <c r="AC737" s="14">
        <v>0.25446026090979301</v>
      </c>
      <c r="AD737" s="14">
        <v>0.165402112090347</v>
      </c>
      <c r="AE737" s="14"/>
      <c r="AF737" s="14">
        <v>0.26132562213143401</v>
      </c>
      <c r="AG737" s="14">
        <v>0.25399033065439702</v>
      </c>
      <c r="AH737" s="14">
        <v>0.191911843023294</v>
      </c>
      <c r="AI737" s="14"/>
      <c r="AJ737" s="14">
        <v>0.26599381323910398</v>
      </c>
      <c r="AK737" s="14">
        <v>0.209583170170561</v>
      </c>
      <c r="AL737" s="14"/>
      <c r="AM737" s="14">
        <v>0.21930818511170999</v>
      </c>
      <c r="AN737" s="14">
        <v>0.26008981755515598</v>
      </c>
      <c r="AO737" s="14">
        <v>0.290368920384175</v>
      </c>
      <c r="AP737" s="14">
        <v>0.27269171444242102</v>
      </c>
      <c r="AQ737" s="14">
        <v>0.216402593515157</v>
      </c>
      <c r="AR737" s="14">
        <v>0.246599265279529</v>
      </c>
      <c r="AS737" s="14">
        <v>0.20907455896152199</v>
      </c>
      <c r="AT737" s="14">
        <v>0.157249477183661</v>
      </c>
      <c r="AU737" s="14">
        <v>0.17118773548396801</v>
      </c>
      <c r="AV737" s="14"/>
      <c r="AW737" s="14">
        <v>0.266337544782491</v>
      </c>
      <c r="AX737" s="14">
        <v>0.22537960128405399</v>
      </c>
      <c r="AY737" s="14">
        <v>0.297162543935374</v>
      </c>
      <c r="AZ737" s="14">
        <v>0.30484409285025599</v>
      </c>
      <c r="BA737" s="14">
        <v>0.23031968951621701</v>
      </c>
      <c r="BB737" s="14">
        <v>0.22293379956072601</v>
      </c>
      <c r="BC737" s="14">
        <v>0.251975760694849</v>
      </c>
      <c r="BD737" s="14">
        <v>0.15215361651222201</v>
      </c>
      <c r="BE737" s="14">
        <v>8.3390106807669798E-2</v>
      </c>
      <c r="BF737" s="14">
        <v>0.105971171181949</v>
      </c>
      <c r="BG737" s="14"/>
      <c r="BH737" s="14">
        <v>0.23959937397000999</v>
      </c>
      <c r="BI737" s="14">
        <v>0.224095001331335</v>
      </c>
    </row>
    <row r="738" spans="2:61" x14ac:dyDescent="0.35">
      <c r="B738" t="s">
        <v>372</v>
      </c>
      <c r="C738" s="14">
        <v>0.24805990327236599</v>
      </c>
      <c r="D738" s="14">
        <v>0.25088262040576098</v>
      </c>
      <c r="E738" s="14">
        <v>0.246818321158253</v>
      </c>
      <c r="F738" s="14"/>
      <c r="G738" s="14">
        <v>0.28950686284719701</v>
      </c>
      <c r="H738" s="14">
        <v>0.24341669696323801</v>
      </c>
      <c r="I738" s="14">
        <v>0.23028483191961799</v>
      </c>
      <c r="J738" s="14">
        <v>0.27286531755399601</v>
      </c>
      <c r="K738" s="14">
        <v>0.26497384826333398</v>
      </c>
      <c r="L738" s="14">
        <v>0.210841956152516</v>
      </c>
      <c r="M738" s="14"/>
      <c r="N738" s="14">
        <v>0.265684209373798</v>
      </c>
      <c r="O738" s="14">
        <v>0.238125705889105</v>
      </c>
      <c r="P738" s="14"/>
      <c r="Q738" s="14">
        <v>0.227160684953677</v>
      </c>
      <c r="R738" s="14">
        <v>0.27544031702437799</v>
      </c>
      <c r="S738" s="14">
        <v>0.230852647905084</v>
      </c>
      <c r="T738" s="14"/>
      <c r="U738" s="14">
        <v>0.24718656389000401</v>
      </c>
      <c r="V738" s="14">
        <v>0.251812055750953</v>
      </c>
      <c r="W738" s="14"/>
      <c r="X738" s="14">
        <v>0.247241696280562</v>
      </c>
      <c r="Y738" s="14">
        <v>0.273199281710516</v>
      </c>
      <c r="Z738" s="14">
        <v>0.22479343804235699</v>
      </c>
      <c r="AA738" s="14"/>
      <c r="AB738" s="14">
        <v>0.28479426913107297</v>
      </c>
      <c r="AC738" s="14">
        <v>0.26334481669495002</v>
      </c>
      <c r="AD738" s="14">
        <v>0.16790370374699201</v>
      </c>
      <c r="AE738" s="14"/>
      <c r="AF738" s="14">
        <v>0.235400659360787</v>
      </c>
      <c r="AG738" s="14">
        <v>0.24634706561372699</v>
      </c>
      <c r="AH738" s="14">
        <v>0.26156072795448998</v>
      </c>
      <c r="AI738" s="14"/>
      <c r="AJ738" s="14">
        <v>0.280024855426872</v>
      </c>
      <c r="AK738" s="14">
        <v>0.23143673883572899</v>
      </c>
      <c r="AL738" s="14"/>
      <c r="AM738" s="14">
        <v>0.29192846691899199</v>
      </c>
      <c r="AN738" s="14">
        <v>0.31047088836786102</v>
      </c>
      <c r="AO738" s="14">
        <v>0.48417092754935198</v>
      </c>
      <c r="AP738" s="14">
        <v>0.168705571018154</v>
      </c>
      <c r="AQ738" s="14">
        <v>0.22893178600457201</v>
      </c>
      <c r="AR738" s="14">
        <v>0.23602640362518201</v>
      </c>
      <c r="AS738" s="14">
        <v>0.16818736196256701</v>
      </c>
      <c r="AT738" s="14">
        <v>0.18503637101079801</v>
      </c>
      <c r="AU738" s="14">
        <v>0.21252032417383901</v>
      </c>
      <c r="AV738" s="14"/>
      <c r="AW738" s="14">
        <v>0.28161984518230199</v>
      </c>
      <c r="AX738" s="14">
        <v>0.31150951056753001</v>
      </c>
      <c r="AY738" s="14">
        <v>0.38667567521593599</v>
      </c>
      <c r="AZ738" s="14">
        <v>0.25732123516198802</v>
      </c>
      <c r="BA738" s="14">
        <v>0.228683364117621</v>
      </c>
      <c r="BB738" s="14">
        <v>0.24126207447412801</v>
      </c>
      <c r="BC738" s="14">
        <v>0.240957579014875</v>
      </c>
      <c r="BD738" s="14">
        <v>0.183237961646918</v>
      </c>
      <c r="BE738" s="14">
        <v>0.19936793539204301</v>
      </c>
      <c r="BF738" s="14">
        <v>0.127117871715268</v>
      </c>
      <c r="BG738" s="14"/>
      <c r="BH738" s="14">
        <v>0.21537333486406701</v>
      </c>
      <c r="BI738" s="14">
        <v>0.30984870729965402</v>
      </c>
    </row>
    <row r="739" spans="2:61" x14ac:dyDescent="0.35">
      <c r="B739" t="s">
        <v>373</v>
      </c>
      <c r="C739" s="14">
        <v>0.118263367114843</v>
      </c>
      <c r="D739" s="14">
        <v>0.132585506245263</v>
      </c>
      <c r="E739" s="14">
        <v>0.105299462084382</v>
      </c>
      <c r="F739" s="14"/>
      <c r="G739" s="14">
        <v>0.138143749373001</v>
      </c>
      <c r="H739" s="14">
        <v>0.13093181926696801</v>
      </c>
      <c r="I739" s="14">
        <v>0.116845043641652</v>
      </c>
      <c r="J739" s="14">
        <v>0.128465380552576</v>
      </c>
      <c r="K739" s="14">
        <v>8.8627540685732503E-2</v>
      </c>
      <c r="L739" s="14">
        <v>0.110956068424515</v>
      </c>
      <c r="M739" s="14"/>
      <c r="N739" s="14">
        <v>0.15899998947821101</v>
      </c>
      <c r="O739" s="14">
        <v>9.5301575316857803E-2</v>
      </c>
      <c r="P739" s="14"/>
      <c r="Q739" s="14">
        <v>0.13898664951049799</v>
      </c>
      <c r="R739" s="14">
        <v>0.133100126286056</v>
      </c>
      <c r="S739" s="14">
        <v>6.2176216866347903E-2</v>
      </c>
      <c r="T739" s="14"/>
      <c r="U739" s="14">
        <v>0.112689921167754</v>
      </c>
      <c r="V739" s="14">
        <v>0.14220871922766001</v>
      </c>
      <c r="W739" s="14"/>
      <c r="X739" s="14">
        <v>0.15539793251929801</v>
      </c>
      <c r="Y739" s="14">
        <v>0.124368574587175</v>
      </c>
      <c r="Z739" s="14">
        <v>0.102107209117983</v>
      </c>
      <c r="AA739" s="14"/>
      <c r="AB739" s="14">
        <v>0.14834662524318701</v>
      </c>
      <c r="AC739" s="14">
        <v>0.12823073817997899</v>
      </c>
      <c r="AD739" s="14">
        <v>6.3437725951879895E-2</v>
      </c>
      <c r="AE739" s="14"/>
      <c r="AF739" s="14">
        <v>0.15650562576483601</v>
      </c>
      <c r="AG739" s="14">
        <v>0.13514969222661899</v>
      </c>
      <c r="AH739" s="14">
        <v>9.1155822295656205E-2</v>
      </c>
      <c r="AI739" s="14"/>
      <c r="AJ739" s="14">
        <v>0.1350981028314</v>
      </c>
      <c r="AK739" s="14">
        <v>0.113691838022624</v>
      </c>
      <c r="AL739" s="14"/>
      <c r="AM739" s="14">
        <v>0.143342817380361</v>
      </c>
      <c r="AN739" s="14">
        <v>0.111999297783101</v>
      </c>
      <c r="AO739" s="14">
        <v>3.4485202867801899E-2</v>
      </c>
      <c r="AP739" s="14">
        <v>0.106652171429767</v>
      </c>
      <c r="AQ739" s="14">
        <v>0.109107403016271</v>
      </c>
      <c r="AR739" s="14">
        <v>0.13803091765747399</v>
      </c>
      <c r="AS739" s="14">
        <v>0.23898980744415499</v>
      </c>
      <c r="AT739" s="14">
        <v>3.1275143243656198E-2</v>
      </c>
      <c r="AU739" s="14">
        <v>8.51562008310323E-2</v>
      </c>
      <c r="AV739" s="14"/>
      <c r="AW739" s="14">
        <v>0.12984892034120099</v>
      </c>
      <c r="AX739" s="14">
        <v>0.142743903651007</v>
      </c>
      <c r="AY739" s="14">
        <v>9.1236909721036694E-2</v>
      </c>
      <c r="AZ739" s="14">
        <v>9.7043801432569701E-2</v>
      </c>
      <c r="BA739" s="14">
        <v>9.0617321879545298E-2</v>
      </c>
      <c r="BB739" s="14">
        <v>0.134410549334783</v>
      </c>
      <c r="BC739" s="14">
        <v>0.20129956441032201</v>
      </c>
      <c r="BD739" s="14">
        <v>6.4645457833457598E-2</v>
      </c>
      <c r="BE739" s="14">
        <v>8.7678924066391106E-2</v>
      </c>
      <c r="BF739" s="14">
        <v>6.1018566395560997E-2</v>
      </c>
      <c r="BG739" s="14"/>
      <c r="BH739" s="14">
        <v>0.118682042743151</v>
      </c>
      <c r="BI739" s="14">
        <v>0.11318545760917</v>
      </c>
    </row>
    <row r="740" spans="2:61" x14ac:dyDescent="0.35">
      <c r="B740" t="s">
        <v>374</v>
      </c>
      <c r="C740" s="14">
        <v>2.7865419584273601E-2</v>
      </c>
      <c r="D740" s="14">
        <v>3.1409928823937401E-2</v>
      </c>
      <c r="E740" s="14">
        <v>2.46488536186594E-2</v>
      </c>
      <c r="F740" s="14"/>
      <c r="G740" s="14">
        <v>3.7178039036922503E-2</v>
      </c>
      <c r="H740" s="14">
        <v>8.2323373513443106E-3</v>
      </c>
      <c r="I740" s="14">
        <v>4.1926625014356199E-2</v>
      </c>
      <c r="J740" s="14">
        <v>2.18306478144502E-2</v>
      </c>
      <c r="K740" s="14">
        <v>3.9807317687724601E-2</v>
      </c>
      <c r="L740" s="14">
        <v>2.1095905953824899E-2</v>
      </c>
      <c r="M740" s="14"/>
      <c r="N740" s="14">
        <v>2.8136272708560499E-2</v>
      </c>
      <c r="O740" s="14">
        <v>2.7712749267322999E-2</v>
      </c>
      <c r="P740" s="14"/>
      <c r="Q740" s="14">
        <v>3.7653053498111301E-2</v>
      </c>
      <c r="R740" s="14">
        <v>2.8649666785825201E-2</v>
      </c>
      <c r="S740" s="14">
        <v>4.0482708928210398E-3</v>
      </c>
      <c r="T740" s="14"/>
      <c r="U740" s="14">
        <v>2.4561836270759502E-2</v>
      </c>
      <c r="V740" s="14">
        <v>4.2058697213068701E-2</v>
      </c>
      <c r="W740" s="14"/>
      <c r="X740" s="14">
        <v>1.66188685257696E-2</v>
      </c>
      <c r="Y740" s="14">
        <v>2.2357512166842598E-2</v>
      </c>
      <c r="Z740" s="14">
        <v>4.0422759466526598E-2</v>
      </c>
      <c r="AA740" s="14"/>
      <c r="AB740" s="14">
        <v>3.6745061382647E-2</v>
      </c>
      <c r="AC740" s="14">
        <v>2.6242669260918901E-2</v>
      </c>
      <c r="AD740" s="14">
        <v>2.1158188529636902E-2</v>
      </c>
      <c r="AE740" s="14"/>
      <c r="AF740" s="14">
        <v>2.6337913044478699E-2</v>
      </c>
      <c r="AG740" s="14">
        <v>3.39797524151274E-2</v>
      </c>
      <c r="AH740" s="14">
        <v>1.7023315508070801E-2</v>
      </c>
      <c r="AI740" s="14"/>
      <c r="AJ740" s="14">
        <v>2.98165739595244E-2</v>
      </c>
      <c r="AK740" s="14">
        <v>2.5384156467459E-2</v>
      </c>
      <c r="AL740" s="14"/>
      <c r="AM740" s="14">
        <v>2.0902989696290699E-2</v>
      </c>
      <c r="AN740" s="14">
        <v>1.57381135829671E-2</v>
      </c>
      <c r="AO740" s="14">
        <v>0</v>
      </c>
      <c r="AP740" s="14">
        <v>8.9585566424846708E-3</v>
      </c>
      <c r="AQ740" s="14">
        <v>7.5890200859443493E-2</v>
      </c>
      <c r="AR740" s="14">
        <v>3.5159941412870002E-2</v>
      </c>
      <c r="AS740" s="14">
        <v>1.7769105511090202E-2</v>
      </c>
      <c r="AT740" s="14">
        <v>0.13009851394954899</v>
      </c>
      <c r="AU740" s="14">
        <v>1.3824032987804999E-2</v>
      </c>
      <c r="AV740" s="14"/>
      <c r="AW740" s="14">
        <v>2.6794308220905099E-2</v>
      </c>
      <c r="AX740" s="14">
        <v>1.36558439678456E-2</v>
      </c>
      <c r="AY740" s="14">
        <v>1.9902565665510501E-2</v>
      </c>
      <c r="AZ740" s="14">
        <v>8.1632445592039696E-3</v>
      </c>
      <c r="BA740" s="14">
        <v>5.0497125527602001E-2</v>
      </c>
      <c r="BB740" s="14">
        <v>4.0481177683775002E-2</v>
      </c>
      <c r="BC740" s="14">
        <v>1.20421343164012E-2</v>
      </c>
      <c r="BD740" s="14">
        <v>0.16938219639271099</v>
      </c>
      <c r="BE740" s="14">
        <v>3.0351853290809E-2</v>
      </c>
      <c r="BF740" s="14">
        <v>3.3785122035019197E-2</v>
      </c>
      <c r="BG740" s="14"/>
      <c r="BH740" s="14">
        <v>2.5879259096846401E-2</v>
      </c>
      <c r="BI740" s="14">
        <v>3.1178139092997801E-2</v>
      </c>
    </row>
    <row r="741" spans="2:61" x14ac:dyDescent="0.35">
      <c r="B741" t="s">
        <v>77</v>
      </c>
      <c r="C741" s="14">
        <v>0.18246621408393901</v>
      </c>
      <c r="D741" s="14">
        <v>0.158820640301955</v>
      </c>
      <c r="E741" s="14">
        <v>0.20375467038617801</v>
      </c>
      <c r="F741" s="14"/>
      <c r="G741" s="14">
        <v>0.18367097444923999</v>
      </c>
      <c r="H741" s="14">
        <v>0.17053396586483799</v>
      </c>
      <c r="I741" s="14">
        <v>0.18157842388009099</v>
      </c>
      <c r="J741" s="14">
        <v>0.17860161771254601</v>
      </c>
      <c r="K741" s="14">
        <v>0.193705635647624</v>
      </c>
      <c r="L741" s="14">
        <v>0.187354428991752</v>
      </c>
      <c r="M741" s="14"/>
      <c r="N741" s="14">
        <v>0.15115044550151299</v>
      </c>
      <c r="O741" s="14">
        <v>0.20011780413894001</v>
      </c>
      <c r="P741" s="14"/>
      <c r="Q741" s="14">
        <v>0.16356829033019901</v>
      </c>
      <c r="R741" s="14">
        <v>0.20828775488888099</v>
      </c>
      <c r="S741" s="14">
        <v>9.4650586080528495E-2</v>
      </c>
      <c r="T741" s="14"/>
      <c r="U741" s="14">
        <v>0.160537661627741</v>
      </c>
      <c r="V741" s="14">
        <v>0.27667846892105402</v>
      </c>
      <c r="W741" s="14"/>
      <c r="X741" s="14">
        <v>7.6383667661432106E-2</v>
      </c>
      <c r="Y741" s="14">
        <v>0.15648874435278001</v>
      </c>
      <c r="Z741" s="14">
        <v>0.20982410021957501</v>
      </c>
      <c r="AA741" s="14"/>
      <c r="AB741" s="14">
        <v>0.15143106621705699</v>
      </c>
      <c r="AC741" s="14">
        <v>0.14054249496301</v>
      </c>
      <c r="AD741" s="14">
        <v>0.24943760561907599</v>
      </c>
      <c r="AE741" s="14"/>
      <c r="AF741" s="14">
        <v>0.13638000065296299</v>
      </c>
      <c r="AG741" s="14">
        <v>0.148412510657181</v>
      </c>
      <c r="AH741" s="14">
        <v>0.19613537324726199</v>
      </c>
      <c r="AI741" s="14"/>
      <c r="AJ741" s="14">
        <v>0.108785445859457</v>
      </c>
      <c r="AK741" s="14">
        <v>0.216925976762918</v>
      </c>
      <c r="AL741" s="14"/>
      <c r="AM741" s="14">
        <v>8.2409546215632706E-2</v>
      </c>
      <c r="AN741" s="14">
        <v>8.9594948138027403E-2</v>
      </c>
      <c r="AO741" s="14">
        <v>0.10364608830944499</v>
      </c>
      <c r="AP741" s="14">
        <v>0.150685588986326</v>
      </c>
      <c r="AQ741" s="14">
        <v>0.13085809944253601</v>
      </c>
      <c r="AR741" s="14">
        <v>0.16627145462935999</v>
      </c>
      <c r="AS741" s="14">
        <v>0.22052948323347299</v>
      </c>
      <c r="AT741" s="14">
        <v>0.37517849726367902</v>
      </c>
      <c r="AU741" s="14">
        <v>0.35936373478058298</v>
      </c>
      <c r="AV741" s="14"/>
      <c r="AW741" s="14">
        <v>5.6119873905725502E-2</v>
      </c>
      <c r="AX741" s="14">
        <v>6.9412809299342695E-2</v>
      </c>
      <c r="AY741" s="14">
        <v>0.10130933637982199</v>
      </c>
      <c r="AZ741" s="14">
        <v>0.110250699422427</v>
      </c>
      <c r="BA741" s="14">
        <v>0.17968686125237701</v>
      </c>
      <c r="BB741" s="14">
        <v>0.18799024377617299</v>
      </c>
      <c r="BC741" s="14">
        <v>0.157656075531421</v>
      </c>
      <c r="BD741" s="14">
        <v>0.24662015172899901</v>
      </c>
      <c r="BE741" s="14">
        <v>0.59921118044308697</v>
      </c>
      <c r="BF741" s="14">
        <v>0.30081863309312101</v>
      </c>
      <c r="BG741" s="14"/>
      <c r="BH741" s="14">
        <v>0.19436512571178999</v>
      </c>
      <c r="BI741" s="14">
        <v>0.13132220675848899</v>
      </c>
    </row>
    <row r="742" spans="2:61" x14ac:dyDescent="0.35">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row>
    <row r="743" spans="2:61" x14ac:dyDescent="0.35">
      <c r="B743" s="6" t="s">
        <v>152</v>
      </c>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row>
    <row r="744" spans="2:61" x14ac:dyDescent="0.35">
      <c r="B744" s="21" t="s">
        <v>81</v>
      </c>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row>
    <row r="745" spans="2:61" x14ac:dyDescent="0.35">
      <c r="B745" t="s">
        <v>376</v>
      </c>
      <c r="C745" s="14">
        <v>0.102398974087945</v>
      </c>
      <c r="D745" s="14">
        <v>0.112864347888122</v>
      </c>
      <c r="E745" s="14">
        <v>9.0697412561926205E-2</v>
      </c>
      <c r="F745" s="14"/>
      <c r="G745" s="14">
        <v>0.103007803735708</v>
      </c>
      <c r="H745" s="14">
        <v>0.11386781907721</v>
      </c>
      <c r="I745" s="14">
        <v>0.10003892416671301</v>
      </c>
      <c r="J745" s="14">
        <v>0.10795024982199999</v>
      </c>
      <c r="K745" s="14">
        <v>0.10631371627248</v>
      </c>
      <c r="L745" s="14">
        <v>8.7345642013645003E-2</v>
      </c>
      <c r="M745" s="14"/>
      <c r="N745" s="14">
        <v>0.14743448438248</v>
      </c>
      <c r="O745" s="14">
        <v>7.7014051359814997E-2</v>
      </c>
      <c r="P745" s="14"/>
      <c r="Q745" s="14">
        <v>0.13767507067896401</v>
      </c>
      <c r="R745" s="14">
        <v>9.2450970110684899E-2</v>
      </c>
      <c r="S745" s="14">
        <v>7.81664321253423E-2</v>
      </c>
      <c r="T745" s="14"/>
      <c r="U745" s="14">
        <v>0.106262243862458</v>
      </c>
      <c r="V745" s="14">
        <v>8.58010998220569E-2</v>
      </c>
      <c r="W745" s="14"/>
      <c r="X745" s="14">
        <v>9.3502316279578307E-2</v>
      </c>
      <c r="Y745" s="14">
        <v>0.110035963405019</v>
      </c>
      <c r="Z745" s="14">
        <v>0.104490054702966</v>
      </c>
      <c r="AA745" s="14"/>
      <c r="AB745" s="14">
        <v>0.11703294027052</v>
      </c>
      <c r="AC745" s="14">
        <v>0.10892759511408601</v>
      </c>
      <c r="AD745" s="14">
        <v>8.9425036225689897E-2</v>
      </c>
      <c r="AE745" s="14"/>
      <c r="AF745" s="14">
        <v>0.11640146090130001</v>
      </c>
      <c r="AG745" s="14">
        <v>0.118647013013745</v>
      </c>
      <c r="AH745" s="14">
        <v>7.0144885890882594E-2</v>
      </c>
      <c r="AI745" s="14"/>
      <c r="AJ745" s="14">
        <v>0.134992672227813</v>
      </c>
      <c r="AK745" s="14">
        <v>8.2431256509115397E-2</v>
      </c>
      <c r="AL745" s="14"/>
      <c r="AM745" s="14">
        <v>0.123127523704449</v>
      </c>
      <c r="AN745" s="14">
        <v>5.8972382910241997E-2</v>
      </c>
      <c r="AO745" s="14">
        <v>0.15380408009854499</v>
      </c>
      <c r="AP745" s="14">
        <v>0.119633594926603</v>
      </c>
      <c r="AQ745" s="14">
        <v>0.14846097357076901</v>
      </c>
      <c r="AR745" s="14">
        <v>0.12176122840503099</v>
      </c>
      <c r="AS745" s="14">
        <v>0.22193917419894599</v>
      </c>
      <c r="AT745" s="14">
        <v>0.101254517548425</v>
      </c>
      <c r="AU745" s="14">
        <v>5.04519023114137E-2</v>
      </c>
      <c r="AV745" s="14"/>
      <c r="AW745" s="14">
        <v>0.122783645645118</v>
      </c>
      <c r="AX745" s="14">
        <v>6.9252288031616704E-2</v>
      </c>
      <c r="AY745" s="14">
        <v>0.192470873224034</v>
      </c>
      <c r="AZ745" s="14">
        <v>9.7027833347077597E-2</v>
      </c>
      <c r="BA745" s="14">
        <v>0.15173636623342901</v>
      </c>
      <c r="BB745" s="14">
        <v>0.122404746798287</v>
      </c>
      <c r="BC745" s="14">
        <v>0.106046697729514</v>
      </c>
      <c r="BD745" s="14">
        <v>0.216404518984499</v>
      </c>
      <c r="BE745" s="14">
        <v>5.10561794370121E-2</v>
      </c>
      <c r="BF745" s="14">
        <v>3.78130622784889E-2</v>
      </c>
      <c r="BG745" s="14"/>
      <c r="BH745" s="14">
        <v>9.9781640843211103E-2</v>
      </c>
      <c r="BI745" s="14">
        <v>0.110185359488034</v>
      </c>
    </row>
    <row r="746" spans="2:61" x14ac:dyDescent="0.35">
      <c r="B746" t="s">
        <v>377</v>
      </c>
      <c r="C746" s="14">
        <v>0.36327784180138301</v>
      </c>
      <c r="D746" s="14">
        <v>0.42505850570507098</v>
      </c>
      <c r="E746" s="14">
        <v>0.30529798124452101</v>
      </c>
      <c r="F746" s="14"/>
      <c r="G746" s="14">
        <v>0.352332135400935</v>
      </c>
      <c r="H746" s="14">
        <v>0.31829375531354098</v>
      </c>
      <c r="I746" s="14">
        <v>0.31709385146426999</v>
      </c>
      <c r="J746" s="14">
        <v>0.39108841844375097</v>
      </c>
      <c r="K746" s="14">
        <v>0.33424702851032001</v>
      </c>
      <c r="L746" s="14">
        <v>0.44667248673881099</v>
      </c>
      <c r="M746" s="14"/>
      <c r="N746" s="14">
        <v>0.41848971562823201</v>
      </c>
      <c r="O746" s="14">
        <v>0.33215686323128002</v>
      </c>
      <c r="P746" s="14"/>
      <c r="Q746" s="14">
        <v>0.48658169373863103</v>
      </c>
      <c r="R746" s="14">
        <v>0.34107467794021401</v>
      </c>
      <c r="S746" s="14">
        <v>0.25139086845173703</v>
      </c>
      <c r="T746" s="14"/>
      <c r="U746" s="14">
        <v>0.384362432013646</v>
      </c>
      <c r="V746" s="14">
        <v>0.27269152561924098</v>
      </c>
      <c r="W746" s="14"/>
      <c r="X746" s="14">
        <v>0.54729738513278103</v>
      </c>
      <c r="Y746" s="14">
        <v>0.42541740556672297</v>
      </c>
      <c r="Z746" s="14">
        <v>0.23601468393111</v>
      </c>
      <c r="AA746" s="14"/>
      <c r="AB746" s="14">
        <v>0.51877935147047005</v>
      </c>
      <c r="AC746" s="14">
        <v>0.348520268405971</v>
      </c>
      <c r="AD746" s="14">
        <v>0.19201749223374201</v>
      </c>
      <c r="AE746" s="14"/>
      <c r="AF746" s="14">
        <v>0.432935895761344</v>
      </c>
      <c r="AG746" s="14">
        <v>0.41070802888392499</v>
      </c>
      <c r="AH746" s="14">
        <v>0.26957808215753398</v>
      </c>
      <c r="AI746" s="14"/>
      <c r="AJ746" s="14">
        <v>0.42746867075918699</v>
      </c>
      <c r="AK746" s="14">
        <v>0.33086974422187598</v>
      </c>
      <c r="AL746" s="14"/>
      <c r="AM746" s="14">
        <v>0.49880817336580602</v>
      </c>
      <c r="AN746" s="14">
        <v>0.45231621705803798</v>
      </c>
      <c r="AO746" s="14">
        <v>0.47036815120457298</v>
      </c>
      <c r="AP746" s="14">
        <v>0.26257156712528601</v>
      </c>
      <c r="AQ746" s="14">
        <v>0.62264812831868699</v>
      </c>
      <c r="AR746" s="14">
        <v>0.33875097941626198</v>
      </c>
      <c r="AS746" s="14">
        <v>0.37393300128307699</v>
      </c>
      <c r="AT746" s="14">
        <v>0.12012661340488399</v>
      </c>
      <c r="AU746" s="14">
        <v>0.22457667252543301</v>
      </c>
      <c r="AV746" s="14"/>
      <c r="AW746" s="14">
        <v>0.52535373914610395</v>
      </c>
      <c r="AX746" s="14">
        <v>0.44365855920686098</v>
      </c>
      <c r="AY746" s="14">
        <v>0.518667374585004</v>
      </c>
      <c r="AZ746" s="14">
        <v>0.27130475421953398</v>
      </c>
      <c r="BA746" s="14">
        <v>0.63520757017025498</v>
      </c>
      <c r="BB746" s="14">
        <v>0.32618131010616402</v>
      </c>
      <c r="BC746" s="14">
        <v>0.50482550704776297</v>
      </c>
      <c r="BD746" s="14">
        <v>0.12678564796566699</v>
      </c>
      <c r="BE746" s="14">
        <v>0.31399544374851301</v>
      </c>
      <c r="BF746" s="14">
        <v>0.124512836322947</v>
      </c>
      <c r="BG746" s="14"/>
      <c r="BH746" s="14">
        <v>0.333191596113316</v>
      </c>
      <c r="BI746" s="14">
        <v>0.41997437799679699</v>
      </c>
    </row>
    <row r="747" spans="2:61" x14ac:dyDescent="0.35">
      <c r="B747" t="s">
        <v>378</v>
      </c>
      <c r="C747" s="14">
        <v>0.35713849730929398</v>
      </c>
      <c r="D747" s="14">
        <v>0.30727389362073299</v>
      </c>
      <c r="E747" s="14">
        <v>0.40676758609831498</v>
      </c>
      <c r="F747" s="14"/>
      <c r="G747" s="14">
        <v>0.34412538714331398</v>
      </c>
      <c r="H747" s="14">
        <v>0.37369097497269099</v>
      </c>
      <c r="I747" s="14">
        <v>0.36929700842344199</v>
      </c>
      <c r="J747" s="14">
        <v>0.32047364851879101</v>
      </c>
      <c r="K747" s="14">
        <v>0.452175454316043</v>
      </c>
      <c r="L747" s="14">
        <v>0.30258754407370603</v>
      </c>
      <c r="M747" s="14"/>
      <c r="N747" s="14">
        <v>0.28663899281330901</v>
      </c>
      <c r="O747" s="14">
        <v>0.39687657204848997</v>
      </c>
      <c r="P747" s="14"/>
      <c r="Q747" s="14">
        <v>0.197006488595696</v>
      </c>
      <c r="R747" s="14">
        <v>0.40692597301255801</v>
      </c>
      <c r="S747" s="14">
        <v>0.46393348714208099</v>
      </c>
      <c r="T747" s="14"/>
      <c r="U747" s="14">
        <v>0.357304753477727</v>
      </c>
      <c r="V747" s="14">
        <v>0.35642420627070498</v>
      </c>
      <c r="W747" s="14"/>
      <c r="X747" s="14">
        <v>0.259866250545852</v>
      </c>
      <c r="Y747" s="14">
        <v>0.32135883588568898</v>
      </c>
      <c r="Z747" s="14">
        <v>0.44970355304892601</v>
      </c>
      <c r="AA747" s="14"/>
      <c r="AB747" s="14">
        <v>0.23375301825146699</v>
      </c>
      <c r="AC747" s="14">
        <v>0.41514793166166802</v>
      </c>
      <c r="AD747" s="14">
        <v>0.40228253890450399</v>
      </c>
      <c r="AE747" s="14"/>
      <c r="AF747" s="14">
        <v>0.260862411417215</v>
      </c>
      <c r="AG747" s="14">
        <v>0.32728257030589097</v>
      </c>
      <c r="AH747" s="14">
        <v>0.44650659610776</v>
      </c>
      <c r="AI747" s="14"/>
      <c r="AJ747" s="14">
        <v>0.31253521268746698</v>
      </c>
      <c r="AK747" s="14">
        <v>0.392554474835488</v>
      </c>
      <c r="AL747" s="14"/>
      <c r="AM747" s="14">
        <v>0.31580609362424</v>
      </c>
      <c r="AN747" s="14">
        <v>0.39114348594200499</v>
      </c>
      <c r="AO747" s="14">
        <v>0.17217850459811301</v>
      </c>
      <c r="AP747" s="14">
        <v>0.460958425581389</v>
      </c>
      <c r="AQ747" s="14">
        <v>0.199892915726015</v>
      </c>
      <c r="AR747" s="14">
        <v>0.372209086085104</v>
      </c>
      <c r="AS747" s="14">
        <v>0.19704087720073901</v>
      </c>
      <c r="AT747" s="14">
        <v>0.413152920219438</v>
      </c>
      <c r="AU747" s="14">
        <v>0.38089099335787702</v>
      </c>
      <c r="AV747" s="14"/>
      <c r="AW747" s="14">
        <v>0.28118083904892399</v>
      </c>
      <c r="AX747" s="14">
        <v>0.41685923509828199</v>
      </c>
      <c r="AY747" s="14">
        <v>7.2085153253185694E-2</v>
      </c>
      <c r="AZ747" s="14">
        <v>0.49700777474716601</v>
      </c>
      <c r="BA747" s="14">
        <v>0.15870506255094799</v>
      </c>
      <c r="BB747" s="14">
        <v>0.385075179761662</v>
      </c>
      <c r="BC747" s="14">
        <v>0.18722535020276501</v>
      </c>
      <c r="BD747" s="14">
        <v>0.48711707537541499</v>
      </c>
      <c r="BE747" s="14">
        <v>0.15914415425777101</v>
      </c>
      <c r="BF747" s="14">
        <v>0.42910212938616399</v>
      </c>
      <c r="BG747" s="14"/>
      <c r="BH747" s="14">
        <v>0.37061135526926697</v>
      </c>
      <c r="BI747" s="14">
        <v>0.34373075336273001</v>
      </c>
    </row>
    <row r="748" spans="2:61" x14ac:dyDescent="0.35">
      <c r="B748" t="s">
        <v>379</v>
      </c>
      <c r="C748" s="14">
        <v>7.7441871827493E-2</v>
      </c>
      <c r="D748" s="14">
        <v>7.0626100838291406E-2</v>
      </c>
      <c r="E748" s="14">
        <v>8.4392742220069206E-2</v>
      </c>
      <c r="F748" s="14"/>
      <c r="G748" s="14">
        <v>6.9475664633442999E-2</v>
      </c>
      <c r="H748" s="14">
        <v>0.112526153253334</v>
      </c>
      <c r="I748" s="14">
        <v>8.3044437769352594E-2</v>
      </c>
      <c r="J748" s="14">
        <v>8.8528386222646693E-2</v>
      </c>
      <c r="K748" s="14">
        <v>4.1432558657835503E-2</v>
      </c>
      <c r="L748" s="14">
        <v>6.5069606290982296E-2</v>
      </c>
      <c r="M748" s="14"/>
      <c r="N748" s="14">
        <v>6.4582301484837304E-2</v>
      </c>
      <c r="O748" s="14">
        <v>8.4690356352933899E-2</v>
      </c>
      <c r="P748" s="14"/>
      <c r="Q748" s="14">
        <v>6.5358054328694598E-2</v>
      </c>
      <c r="R748" s="14">
        <v>5.7087176505574197E-2</v>
      </c>
      <c r="S748" s="14">
        <v>0.14780972973462</v>
      </c>
      <c r="T748" s="14"/>
      <c r="U748" s="14">
        <v>6.9695000858540496E-2</v>
      </c>
      <c r="V748" s="14">
        <v>0.11072497080883401</v>
      </c>
      <c r="W748" s="14"/>
      <c r="X748" s="14">
        <v>4.1699378885747998E-2</v>
      </c>
      <c r="Y748" s="14">
        <v>4.0553799771541298E-2</v>
      </c>
      <c r="Z748" s="14">
        <v>0.14355169587034999</v>
      </c>
      <c r="AA748" s="14"/>
      <c r="AB748" s="14">
        <v>2.1687782418520301E-2</v>
      </c>
      <c r="AC748" s="14">
        <v>5.5648954483226799E-2</v>
      </c>
      <c r="AD748" s="14">
        <v>0.23566894505945299</v>
      </c>
      <c r="AE748" s="14"/>
      <c r="AF748" s="14">
        <v>5.7802481999343701E-2</v>
      </c>
      <c r="AG748" s="14">
        <v>6.3221587006550298E-2</v>
      </c>
      <c r="AH748" s="14">
        <v>0.121495703629832</v>
      </c>
      <c r="AI748" s="14"/>
      <c r="AJ748" s="14">
        <v>5.33924857879342E-2</v>
      </c>
      <c r="AK748" s="14">
        <v>8.3560964197877702E-2</v>
      </c>
      <c r="AL748" s="14"/>
      <c r="AM748" s="14">
        <v>3.1585238242362097E-2</v>
      </c>
      <c r="AN748" s="14">
        <v>5.4572683097318303E-2</v>
      </c>
      <c r="AO748" s="14">
        <v>0.101780783604328</v>
      </c>
      <c r="AP748" s="14">
        <v>8.5470731924855006E-2</v>
      </c>
      <c r="AQ748" s="14">
        <v>1.32719194774136E-2</v>
      </c>
      <c r="AR748" s="14">
        <v>9.0412108865754001E-2</v>
      </c>
      <c r="AS748" s="14">
        <v>0</v>
      </c>
      <c r="AT748" s="14">
        <v>0.16643114698817699</v>
      </c>
      <c r="AU748" s="14">
        <v>0.10974068587923699</v>
      </c>
      <c r="AV748" s="14"/>
      <c r="AW748" s="14">
        <v>3.3797990607267202E-2</v>
      </c>
      <c r="AX748" s="14">
        <v>4.0533272235414003E-2</v>
      </c>
      <c r="AY748" s="14">
        <v>9.9486085884758602E-2</v>
      </c>
      <c r="AZ748" s="14">
        <v>8.4912291541676496E-2</v>
      </c>
      <c r="BA748" s="14">
        <v>1.4125451657805699E-2</v>
      </c>
      <c r="BB748" s="14">
        <v>8.2144470049930196E-2</v>
      </c>
      <c r="BC748" s="14">
        <v>8.1643048080938502E-2</v>
      </c>
      <c r="BD748" s="14">
        <v>0.12280124525659999</v>
      </c>
      <c r="BE748" s="14">
        <v>9.3569850079607497E-2</v>
      </c>
      <c r="BF748" s="14">
        <v>0.25828215394987802</v>
      </c>
      <c r="BG748" s="14"/>
      <c r="BH748" s="14">
        <v>9.89025429876048E-2</v>
      </c>
      <c r="BI748" s="14">
        <v>4.4150168672898497E-2</v>
      </c>
    </row>
    <row r="749" spans="2:61" x14ac:dyDescent="0.35">
      <c r="B749" t="s">
        <v>77</v>
      </c>
      <c r="C749" s="14">
        <v>9.9742814973885E-2</v>
      </c>
      <c r="D749" s="14">
        <v>8.4177151947782802E-2</v>
      </c>
      <c r="E749" s="14">
        <v>0.112844277875168</v>
      </c>
      <c r="F749" s="14"/>
      <c r="G749" s="14">
        <v>0.13105900908660001</v>
      </c>
      <c r="H749" s="14">
        <v>8.1621297383223601E-2</v>
      </c>
      <c r="I749" s="14">
        <v>0.13052577817622199</v>
      </c>
      <c r="J749" s="14">
        <v>9.1959296992811898E-2</v>
      </c>
      <c r="K749" s="14">
        <v>6.5831242243321098E-2</v>
      </c>
      <c r="L749" s="14">
        <v>9.8324720882856001E-2</v>
      </c>
      <c r="M749" s="14"/>
      <c r="N749" s="14">
        <v>8.2854505691141694E-2</v>
      </c>
      <c r="O749" s="14">
        <v>0.109262157007481</v>
      </c>
      <c r="P749" s="14"/>
      <c r="Q749" s="14">
        <v>0.11337869265801501</v>
      </c>
      <c r="R749" s="14">
        <v>0.102461202430969</v>
      </c>
      <c r="S749" s="14">
        <v>5.8699482546218901E-2</v>
      </c>
      <c r="T749" s="14"/>
      <c r="U749" s="14">
        <v>8.2375569787628097E-2</v>
      </c>
      <c r="V749" s="14">
        <v>0.17435819747916201</v>
      </c>
      <c r="W749" s="14"/>
      <c r="X749" s="14">
        <v>5.7634669156040499E-2</v>
      </c>
      <c r="Y749" s="14">
        <v>0.10263399537102701</v>
      </c>
      <c r="Z749" s="14">
        <v>6.6240012446647997E-2</v>
      </c>
      <c r="AA749" s="14"/>
      <c r="AB749" s="14">
        <v>0.108746907589022</v>
      </c>
      <c r="AC749" s="14">
        <v>7.1755250335048995E-2</v>
      </c>
      <c r="AD749" s="14">
        <v>8.0605987576610194E-2</v>
      </c>
      <c r="AE749" s="14"/>
      <c r="AF749" s="14">
        <v>0.13199774992079699</v>
      </c>
      <c r="AG749" s="14">
        <v>8.0140800789887598E-2</v>
      </c>
      <c r="AH749" s="14">
        <v>9.2274732213991004E-2</v>
      </c>
      <c r="AI749" s="14"/>
      <c r="AJ749" s="14">
        <v>7.1610958537597899E-2</v>
      </c>
      <c r="AK749" s="14">
        <v>0.110583560235642</v>
      </c>
      <c r="AL749" s="14"/>
      <c r="AM749" s="14">
        <v>3.06729710631434E-2</v>
      </c>
      <c r="AN749" s="14">
        <v>4.2995230992396501E-2</v>
      </c>
      <c r="AO749" s="14">
        <v>0.101868480494442</v>
      </c>
      <c r="AP749" s="14">
        <v>7.1365680441866294E-2</v>
      </c>
      <c r="AQ749" s="14">
        <v>1.5726062907116201E-2</v>
      </c>
      <c r="AR749" s="14">
        <v>7.6866597227849207E-2</v>
      </c>
      <c r="AS749" s="14">
        <v>0.20708694731723801</v>
      </c>
      <c r="AT749" s="14">
        <v>0.19903480183907701</v>
      </c>
      <c r="AU749" s="14">
        <v>0.23433974592603901</v>
      </c>
      <c r="AV749" s="14"/>
      <c r="AW749" s="14">
        <v>3.6883785552586902E-2</v>
      </c>
      <c r="AX749" s="14">
        <v>2.96966454278259E-2</v>
      </c>
      <c r="AY749" s="14">
        <v>0.11729051305301801</v>
      </c>
      <c r="AZ749" s="14">
        <v>4.9747346144545602E-2</v>
      </c>
      <c r="BA749" s="14">
        <v>4.0225549387561198E-2</v>
      </c>
      <c r="BB749" s="14">
        <v>8.4194293283957403E-2</v>
      </c>
      <c r="BC749" s="14">
        <v>0.12025939693901901</v>
      </c>
      <c r="BD749" s="14">
        <v>4.6891512417819498E-2</v>
      </c>
      <c r="BE749" s="14">
        <v>0.38223437247709602</v>
      </c>
      <c r="BF749" s="14">
        <v>0.15028981806252301</v>
      </c>
      <c r="BG749" s="14"/>
      <c r="BH749" s="14">
        <v>9.7512864786601594E-2</v>
      </c>
      <c r="BI749" s="14">
        <v>8.1959340479540496E-2</v>
      </c>
    </row>
    <row r="750" spans="2:61" x14ac:dyDescent="0.35">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row>
    <row r="751" spans="2:61" x14ac:dyDescent="0.35">
      <c r="B751" s="6" t="s">
        <v>384</v>
      </c>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row>
    <row r="752" spans="2:61" x14ac:dyDescent="0.35">
      <c r="B752" s="21" t="s">
        <v>81</v>
      </c>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row>
    <row r="753" spans="2:61" x14ac:dyDescent="0.35">
      <c r="B753" t="s">
        <v>380</v>
      </c>
      <c r="C753" s="14">
        <v>7.0522091388037694E-2</v>
      </c>
      <c r="D753" s="14">
        <v>9.08120613925813E-2</v>
      </c>
      <c r="E753" s="14">
        <v>5.1589329841731403E-2</v>
      </c>
      <c r="F753" s="14"/>
      <c r="G753" s="14">
        <v>6.4387871248489104E-2</v>
      </c>
      <c r="H753" s="14">
        <v>8.31166060672162E-2</v>
      </c>
      <c r="I753" s="14">
        <v>9.5537318492900994E-2</v>
      </c>
      <c r="J753" s="14">
        <v>5.9397004282437903E-2</v>
      </c>
      <c r="K753" s="14">
        <v>5.71144226661464E-2</v>
      </c>
      <c r="L753" s="14">
        <v>5.9418735240764603E-2</v>
      </c>
      <c r="M753" s="14"/>
      <c r="N753" s="14">
        <v>7.1281478381494304E-2</v>
      </c>
      <c r="O753" s="14">
        <v>7.00940518249559E-2</v>
      </c>
      <c r="P753" s="14"/>
      <c r="Q753" s="14">
        <v>0.102903476293327</v>
      </c>
      <c r="R753" s="14">
        <v>6.01718662225635E-2</v>
      </c>
      <c r="S753" s="14">
        <v>5.8512580475689302E-2</v>
      </c>
      <c r="T753" s="14"/>
      <c r="U753" s="14">
        <v>7.9458717555091402E-2</v>
      </c>
      <c r="V753" s="14">
        <v>3.2127413786028701E-2</v>
      </c>
      <c r="W753" s="14"/>
      <c r="X753" s="14">
        <v>0.13991930733559399</v>
      </c>
      <c r="Y753" s="14">
        <v>7.5759317984512298E-2</v>
      </c>
      <c r="Z753" s="14">
        <v>3.9612690672214498E-2</v>
      </c>
      <c r="AA753" s="14"/>
      <c r="AB753" s="14">
        <v>0.116895188735834</v>
      </c>
      <c r="AC753" s="14">
        <v>5.6983286895456502E-2</v>
      </c>
      <c r="AD753" s="14">
        <v>4.1021663937136001E-2</v>
      </c>
      <c r="AE753" s="14"/>
      <c r="AF753" s="14">
        <v>0.153508244332793</v>
      </c>
      <c r="AG753" s="14">
        <v>7.4445772582967501E-2</v>
      </c>
      <c r="AH753" s="14">
        <v>3.9325087773774602E-2</v>
      </c>
      <c r="AI753" s="14"/>
      <c r="AJ753" s="14">
        <v>8.7347815026228307E-2</v>
      </c>
      <c r="AK753" s="14">
        <v>6.2809831367659497E-2</v>
      </c>
      <c r="AL753" s="14"/>
      <c r="AM753" s="14">
        <v>9.9875113205580193E-2</v>
      </c>
      <c r="AN753" s="14">
        <v>7.7621522186354194E-2</v>
      </c>
      <c r="AO753" s="14">
        <v>0.213590100676434</v>
      </c>
      <c r="AP753" s="14">
        <v>2.6568199616378602E-2</v>
      </c>
      <c r="AQ753" s="14">
        <v>0.11492310672909301</v>
      </c>
      <c r="AR753" s="14">
        <v>5.52063828643986E-2</v>
      </c>
      <c r="AS753" s="14">
        <v>8.9558922924814294E-2</v>
      </c>
      <c r="AT753" s="14">
        <v>4.7009324812975699E-2</v>
      </c>
      <c r="AU753" s="14">
        <v>4.4064473054831299E-2</v>
      </c>
      <c r="AV753" s="14"/>
      <c r="AW753" s="14">
        <v>0.10511786237642</v>
      </c>
      <c r="AX753" s="14">
        <v>6.7371675819266494E-2</v>
      </c>
      <c r="AY753" s="14">
        <v>0.19391443168825001</v>
      </c>
      <c r="AZ753" s="14">
        <v>3.5263110563694203E-2</v>
      </c>
      <c r="BA753" s="14">
        <v>0.11485776781505901</v>
      </c>
      <c r="BB753" s="14">
        <v>5.9758765620041801E-2</v>
      </c>
      <c r="BC753" s="14">
        <v>5.28020419581339E-2</v>
      </c>
      <c r="BD753" s="14">
        <v>8.7201107521748297E-2</v>
      </c>
      <c r="BE753" s="14">
        <v>0</v>
      </c>
      <c r="BF753" s="14">
        <v>0.105592226590479</v>
      </c>
      <c r="BG753" s="14"/>
      <c r="BH753" s="14">
        <v>6.1042080666394202E-2</v>
      </c>
      <c r="BI753" s="14">
        <v>8.2193132574549799E-2</v>
      </c>
    </row>
    <row r="754" spans="2:61" x14ac:dyDescent="0.35">
      <c r="B754" t="s">
        <v>381</v>
      </c>
      <c r="C754" s="14">
        <v>0.45347706802079202</v>
      </c>
      <c r="D754" s="14">
        <v>0.43929550011207003</v>
      </c>
      <c r="E754" s="14">
        <v>0.463804209755112</v>
      </c>
      <c r="F754" s="14"/>
      <c r="G754" s="14">
        <v>0.49908489505904902</v>
      </c>
      <c r="H754" s="14">
        <v>0.39147488603070901</v>
      </c>
      <c r="I754" s="14">
        <v>0.39282555235677702</v>
      </c>
      <c r="J754" s="14">
        <v>0.50413842828059596</v>
      </c>
      <c r="K754" s="14">
        <v>0.38174267171292903</v>
      </c>
      <c r="L754" s="14">
        <v>0.54340314221114305</v>
      </c>
      <c r="M754" s="14"/>
      <c r="N754" s="14">
        <v>0.461735318442834</v>
      </c>
      <c r="O754" s="14">
        <v>0.44882218463072798</v>
      </c>
      <c r="P754" s="14"/>
      <c r="Q754" s="14">
        <v>0.54096139708202395</v>
      </c>
      <c r="R754" s="14">
        <v>0.43889644459572702</v>
      </c>
      <c r="S754" s="14">
        <v>0.36096710552984002</v>
      </c>
      <c r="T754" s="14"/>
      <c r="U754" s="14">
        <v>0.46261429585304897</v>
      </c>
      <c r="V754" s="14">
        <v>0.41422053985930701</v>
      </c>
      <c r="W754" s="14"/>
      <c r="X754" s="14">
        <v>0.55892827586528404</v>
      </c>
      <c r="Y754" s="14">
        <v>0.54154458185898302</v>
      </c>
      <c r="Z754" s="14">
        <v>0.32025566596034</v>
      </c>
      <c r="AA754" s="14"/>
      <c r="AB754" s="14">
        <v>0.57810657176394598</v>
      </c>
      <c r="AC754" s="14">
        <v>0.48479411538290101</v>
      </c>
      <c r="AD754" s="14">
        <v>0.20450013549291299</v>
      </c>
      <c r="AE754" s="14"/>
      <c r="AF754" s="14">
        <v>0.441703506473483</v>
      </c>
      <c r="AG754" s="14">
        <v>0.52811701151268198</v>
      </c>
      <c r="AH754" s="14">
        <v>0.34259302850123402</v>
      </c>
      <c r="AI754" s="14"/>
      <c r="AJ754" s="14">
        <v>0.44559740627477201</v>
      </c>
      <c r="AK754" s="14">
        <v>0.47290386397881301</v>
      </c>
      <c r="AL754" s="14"/>
      <c r="AM754" s="14">
        <v>0.52993673316517398</v>
      </c>
      <c r="AN754" s="14">
        <v>0.520495404521784</v>
      </c>
      <c r="AO754" s="14">
        <v>0.51416334619449799</v>
      </c>
      <c r="AP754" s="14">
        <v>0.36497016708080199</v>
      </c>
      <c r="AQ754" s="14">
        <v>0.57835595716557797</v>
      </c>
      <c r="AR754" s="14">
        <v>0.430268981008673</v>
      </c>
      <c r="AS754" s="14">
        <v>0.54866099888324005</v>
      </c>
      <c r="AT754" s="14">
        <v>0.41520241138895803</v>
      </c>
      <c r="AU754" s="14">
        <v>0.36558482511442197</v>
      </c>
      <c r="AV754" s="14"/>
      <c r="AW754" s="14">
        <v>0.57024230761605199</v>
      </c>
      <c r="AX754" s="14">
        <v>0.51051521788584497</v>
      </c>
      <c r="AY754" s="14">
        <v>0.51635478448170802</v>
      </c>
      <c r="AZ754" s="14">
        <v>0.35653784952824202</v>
      </c>
      <c r="BA754" s="14">
        <v>0.59393225887636503</v>
      </c>
      <c r="BB754" s="14">
        <v>0.46397849251406498</v>
      </c>
      <c r="BC754" s="14">
        <v>0.50046270980483099</v>
      </c>
      <c r="BD754" s="14">
        <v>0.39925967753113401</v>
      </c>
      <c r="BE754" s="14">
        <v>0.33509750549508599</v>
      </c>
      <c r="BF754" s="14">
        <v>0.25571503855973499</v>
      </c>
      <c r="BG754" s="14"/>
      <c r="BH754" s="14">
        <v>0.44986999374534198</v>
      </c>
      <c r="BI754" s="14">
        <v>0.48169251526894402</v>
      </c>
    </row>
    <row r="755" spans="2:61" x14ac:dyDescent="0.35">
      <c r="B755" t="s">
        <v>382</v>
      </c>
      <c r="C755" s="14">
        <v>0.232461417857103</v>
      </c>
      <c r="D755" s="14">
        <v>0.23332125360192901</v>
      </c>
      <c r="E755" s="14">
        <v>0.233000131605131</v>
      </c>
      <c r="F755" s="14"/>
      <c r="G755" s="14">
        <v>0.27039540157057501</v>
      </c>
      <c r="H755" s="14">
        <v>0.27311947183992602</v>
      </c>
      <c r="I755" s="14">
        <v>0.26822472557628602</v>
      </c>
      <c r="J755" s="14">
        <v>0.17980015010757699</v>
      </c>
      <c r="K755" s="14">
        <v>0.30460739058976299</v>
      </c>
      <c r="L755" s="14">
        <v>0.138188964604468</v>
      </c>
      <c r="M755" s="14"/>
      <c r="N755" s="14">
        <v>0.25483590762480401</v>
      </c>
      <c r="O755" s="14">
        <v>0.21984971011537099</v>
      </c>
      <c r="P755" s="14"/>
      <c r="Q755" s="14">
        <v>0.160009266878884</v>
      </c>
      <c r="R755" s="14">
        <v>0.27184528062087698</v>
      </c>
      <c r="S755" s="14">
        <v>0.28688777511011598</v>
      </c>
      <c r="T755" s="14"/>
      <c r="U755" s="14">
        <v>0.23649988248213499</v>
      </c>
      <c r="V755" s="14">
        <v>0.21511084904212099</v>
      </c>
      <c r="W755" s="14"/>
      <c r="X755" s="14">
        <v>0.186899594903048</v>
      </c>
      <c r="Y755" s="14">
        <v>0.21665673830403601</v>
      </c>
      <c r="Z755" s="14">
        <v>0.27218420520240999</v>
      </c>
      <c r="AA755" s="14"/>
      <c r="AB755" s="14">
        <v>0.176974173008417</v>
      </c>
      <c r="AC755" s="14">
        <v>0.25320674121576098</v>
      </c>
      <c r="AD755" s="14">
        <v>0.27451903992187698</v>
      </c>
      <c r="AE755" s="14"/>
      <c r="AF755" s="14">
        <v>0.20437485030600899</v>
      </c>
      <c r="AG755" s="14">
        <v>0.199753387650802</v>
      </c>
      <c r="AH755" s="14">
        <v>0.30609392065744001</v>
      </c>
      <c r="AI755" s="14"/>
      <c r="AJ755" s="14">
        <v>0.23706361941804599</v>
      </c>
      <c r="AK755" s="14">
        <v>0.227541845209322</v>
      </c>
      <c r="AL755" s="14"/>
      <c r="AM755" s="14">
        <v>0.22758179907901899</v>
      </c>
      <c r="AN755" s="14">
        <v>0.22818925127808101</v>
      </c>
      <c r="AO755" s="14">
        <v>0.10041696798180701</v>
      </c>
      <c r="AP755" s="14">
        <v>0.33400393123663003</v>
      </c>
      <c r="AQ755" s="14">
        <v>0.223775370699515</v>
      </c>
      <c r="AR755" s="14">
        <v>0.23513888017331</v>
      </c>
      <c r="AS755" s="14">
        <v>0.15862132685364599</v>
      </c>
      <c r="AT755" s="14">
        <v>0.167184282948735</v>
      </c>
      <c r="AU755" s="14">
        <v>0.26310470979712802</v>
      </c>
      <c r="AV755" s="14"/>
      <c r="AW755" s="14">
        <v>0.23714964091426</v>
      </c>
      <c r="AX755" s="14">
        <v>0.238957472043964</v>
      </c>
      <c r="AY755" s="14">
        <v>0.159235390346494</v>
      </c>
      <c r="AZ755" s="14">
        <v>0.38680376077697398</v>
      </c>
      <c r="BA755" s="14">
        <v>0.179441959048243</v>
      </c>
      <c r="BB755" s="14">
        <v>0.23504972699760801</v>
      </c>
      <c r="BC755" s="14">
        <v>0.17131249677416899</v>
      </c>
      <c r="BD755" s="14">
        <v>0.16000108490204101</v>
      </c>
      <c r="BE755" s="14">
        <v>0.14397473723903001</v>
      </c>
      <c r="BF755" s="14">
        <v>0.27399246121793103</v>
      </c>
      <c r="BG755" s="14"/>
      <c r="BH755" s="14">
        <v>0.25448822211779898</v>
      </c>
      <c r="BI755" s="14">
        <v>0.22309055238175399</v>
      </c>
    </row>
    <row r="756" spans="2:61" x14ac:dyDescent="0.35">
      <c r="B756" t="s">
        <v>383</v>
      </c>
      <c r="C756" s="14">
        <v>0.124334301488079</v>
      </c>
      <c r="D756" s="14">
        <v>0.12838738021945301</v>
      </c>
      <c r="E756" s="14">
        <v>0.121196616569136</v>
      </c>
      <c r="F756" s="14"/>
      <c r="G756" s="14">
        <v>7.3574407294692404E-2</v>
      </c>
      <c r="H756" s="14">
        <v>0.142856098092498</v>
      </c>
      <c r="I756" s="14">
        <v>0.12824836524507999</v>
      </c>
      <c r="J756" s="14">
        <v>0.110800765567912</v>
      </c>
      <c r="K756" s="14">
        <v>0.13236165860125901</v>
      </c>
      <c r="L756" s="14">
        <v>0.14078816027873201</v>
      </c>
      <c r="M756" s="14"/>
      <c r="N756" s="14">
        <v>0.11264126337324</v>
      </c>
      <c r="O756" s="14">
        <v>0.130925253096289</v>
      </c>
      <c r="P756" s="14"/>
      <c r="Q756" s="14">
        <v>9.0709361206529601E-2</v>
      </c>
      <c r="R756" s="14">
        <v>0.10326227195052699</v>
      </c>
      <c r="S756" s="14">
        <v>0.24530910984759799</v>
      </c>
      <c r="T756" s="14"/>
      <c r="U756" s="14">
        <v>0.119313486048304</v>
      </c>
      <c r="V756" s="14">
        <v>0.14590537165548301</v>
      </c>
      <c r="W756" s="14"/>
      <c r="X756" s="14">
        <v>3.8585356061818302E-2</v>
      </c>
      <c r="Y756" s="14">
        <v>9.1620234711651996E-2</v>
      </c>
      <c r="Z756" s="14">
        <v>0.21527447427225899</v>
      </c>
      <c r="AA756" s="14"/>
      <c r="AB756" s="14">
        <v>4.7283837296527E-2</v>
      </c>
      <c r="AC756" s="14">
        <v>8.9330556603140196E-2</v>
      </c>
      <c r="AD756" s="14">
        <v>0.36102544868328701</v>
      </c>
      <c r="AE756" s="14"/>
      <c r="AF756" s="14">
        <v>0.113681595676989</v>
      </c>
      <c r="AG756" s="14">
        <v>8.7145556440252403E-2</v>
      </c>
      <c r="AH756" s="14">
        <v>0.21146883722456999</v>
      </c>
      <c r="AI756" s="14"/>
      <c r="AJ756" s="14">
        <v>0.138413578752937</v>
      </c>
      <c r="AK756" s="14">
        <v>0.109445701600865</v>
      </c>
      <c r="AL756" s="14"/>
      <c r="AM756" s="14">
        <v>7.0194285327278602E-2</v>
      </c>
      <c r="AN756" s="14">
        <v>0.101468298169362</v>
      </c>
      <c r="AO756" s="14">
        <v>0.116689798127591</v>
      </c>
      <c r="AP756" s="14">
        <v>0.14294335786475501</v>
      </c>
      <c r="AQ756" s="14">
        <v>0</v>
      </c>
      <c r="AR756" s="14">
        <v>0.16789808689170099</v>
      </c>
      <c r="AS756" s="14">
        <v>5.6276479151053299E-2</v>
      </c>
      <c r="AT756" s="14">
        <v>0.23052597642657699</v>
      </c>
      <c r="AU756" s="14">
        <v>0.136656167194559</v>
      </c>
      <c r="AV756" s="14"/>
      <c r="AW756" s="14">
        <v>4.5272218605778902E-2</v>
      </c>
      <c r="AX756" s="14">
        <v>0.10397512727441301</v>
      </c>
      <c r="AY756" s="14">
        <v>7.6598760024411294E-2</v>
      </c>
      <c r="AZ756" s="14">
        <v>0.15159613435923799</v>
      </c>
      <c r="BA756" s="14">
        <v>0</v>
      </c>
      <c r="BB756" s="14">
        <v>0.13159313364240799</v>
      </c>
      <c r="BC756" s="14">
        <v>9.8685499232880503E-2</v>
      </c>
      <c r="BD756" s="14">
        <v>0.245617256553956</v>
      </c>
      <c r="BE756" s="14">
        <v>0.21494306840517299</v>
      </c>
      <c r="BF756" s="14">
        <v>0.21536992957887999</v>
      </c>
      <c r="BG756" s="14"/>
      <c r="BH756" s="14">
        <v>0.116637339550119</v>
      </c>
      <c r="BI756" s="14">
        <v>0.12895663366283</v>
      </c>
    </row>
    <row r="757" spans="2:61" x14ac:dyDescent="0.35">
      <c r="B757" t="s">
        <v>77</v>
      </c>
      <c r="C757" s="14">
        <v>0.119205121245988</v>
      </c>
      <c r="D757" s="14">
        <v>0.108183804673967</v>
      </c>
      <c r="E757" s="14">
        <v>0.130409712228889</v>
      </c>
      <c r="F757" s="14"/>
      <c r="G757" s="14">
        <v>9.2557424827195506E-2</v>
      </c>
      <c r="H757" s="14">
        <v>0.10943293796965101</v>
      </c>
      <c r="I757" s="14">
        <v>0.115164038328956</v>
      </c>
      <c r="J757" s="14">
        <v>0.145863651761476</v>
      </c>
      <c r="K757" s="14">
        <v>0.124173856429902</v>
      </c>
      <c r="L757" s="14">
        <v>0.118200997664893</v>
      </c>
      <c r="M757" s="14"/>
      <c r="N757" s="14">
        <v>9.9506032177628004E-2</v>
      </c>
      <c r="O757" s="14">
        <v>0.13030880033265699</v>
      </c>
      <c r="P757" s="14"/>
      <c r="Q757" s="14">
        <v>0.105416498539235</v>
      </c>
      <c r="R757" s="14">
        <v>0.125824136610306</v>
      </c>
      <c r="S757" s="14">
        <v>4.8323429036757203E-2</v>
      </c>
      <c r="T757" s="14"/>
      <c r="U757" s="14">
        <v>0.102113618061421</v>
      </c>
      <c r="V757" s="14">
        <v>0.19263582565706</v>
      </c>
      <c r="W757" s="14"/>
      <c r="X757" s="14">
        <v>7.5667465834255904E-2</v>
      </c>
      <c r="Y757" s="14">
        <v>7.4419127140816194E-2</v>
      </c>
      <c r="Z757" s="14">
        <v>0.15267296389277599</v>
      </c>
      <c r="AA757" s="14"/>
      <c r="AB757" s="14">
        <v>8.0740229195276597E-2</v>
      </c>
      <c r="AC757" s="14">
        <v>0.115685299902741</v>
      </c>
      <c r="AD757" s="14">
        <v>0.118933711964787</v>
      </c>
      <c r="AE757" s="14"/>
      <c r="AF757" s="14">
        <v>8.6731803210725794E-2</v>
      </c>
      <c r="AG757" s="14">
        <v>0.11053827181329701</v>
      </c>
      <c r="AH757" s="14">
        <v>0.10051912584298101</v>
      </c>
      <c r="AI757" s="14"/>
      <c r="AJ757" s="14">
        <v>9.1577580528017496E-2</v>
      </c>
      <c r="AK757" s="14">
        <v>0.12729875784333899</v>
      </c>
      <c r="AL757" s="14"/>
      <c r="AM757" s="14">
        <v>7.2412069222948003E-2</v>
      </c>
      <c r="AN757" s="14">
        <v>7.2225523844419201E-2</v>
      </c>
      <c r="AO757" s="14">
        <v>5.5139787019669997E-2</v>
      </c>
      <c r="AP757" s="14">
        <v>0.13151434420143401</v>
      </c>
      <c r="AQ757" s="14">
        <v>8.2945565405814603E-2</v>
      </c>
      <c r="AR757" s="14">
        <v>0.111487669061917</v>
      </c>
      <c r="AS757" s="14">
        <v>0.146882272187246</v>
      </c>
      <c r="AT757" s="14">
        <v>0.140078004422755</v>
      </c>
      <c r="AU757" s="14">
        <v>0.19058982483906001</v>
      </c>
      <c r="AV757" s="14"/>
      <c r="AW757" s="14">
        <v>4.2217970487488897E-2</v>
      </c>
      <c r="AX757" s="14">
        <v>7.9180506976511703E-2</v>
      </c>
      <c r="AY757" s="14">
        <v>5.3896633459136901E-2</v>
      </c>
      <c r="AZ757" s="14">
        <v>6.9799144771851604E-2</v>
      </c>
      <c r="BA757" s="14">
        <v>0.111768014260333</v>
      </c>
      <c r="BB757" s="14">
        <v>0.109619881225877</v>
      </c>
      <c r="BC757" s="14">
        <v>0.17673725222998499</v>
      </c>
      <c r="BD757" s="14">
        <v>0.10792087349112101</v>
      </c>
      <c r="BE757" s="14">
        <v>0.30598468886071201</v>
      </c>
      <c r="BF757" s="14">
        <v>0.14933034405297499</v>
      </c>
      <c r="BG757" s="14"/>
      <c r="BH757" s="14">
        <v>0.11796236392034599</v>
      </c>
      <c r="BI757" s="14">
        <v>8.4067166111922303E-2</v>
      </c>
    </row>
    <row r="758" spans="2:61" x14ac:dyDescent="0.35">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row>
    <row r="759" spans="2:61" x14ac:dyDescent="0.35">
      <c r="B759" s="6" t="s">
        <v>392</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row>
    <row r="760" spans="2:61" x14ac:dyDescent="0.35">
      <c r="B760" s="21" t="s">
        <v>81</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row>
    <row r="761" spans="2:61" x14ac:dyDescent="0.35">
      <c r="B761" t="s">
        <v>318</v>
      </c>
      <c r="C761" s="14">
        <v>0.190723005742573</v>
      </c>
      <c r="D761" s="14">
        <v>0.23263374201175799</v>
      </c>
      <c r="E761" s="14">
        <v>0.146035016523376</v>
      </c>
      <c r="F761" s="14"/>
      <c r="G761" s="14">
        <v>0.25027859114837098</v>
      </c>
      <c r="H761" s="14">
        <v>0.205943004618303</v>
      </c>
      <c r="I761" s="14">
        <v>0.17117746683992</v>
      </c>
      <c r="J761" s="14">
        <v>0.21332141085232401</v>
      </c>
      <c r="K761" s="14">
        <v>0.188185568518005</v>
      </c>
      <c r="L761" s="14">
        <v>0.145551259718153</v>
      </c>
      <c r="M761" s="14"/>
      <c r="N761" s="14">
        <v>0.237237979671788</v>
      </c>
      <c r="O761" s="14">
        <v>0.1645041617421</v>
      </c>
      <c r="P761" s="14"/>
      <c r="Q761" s="14">
        <v>0.29140348794857701</v>
      </c>
      <c r="R761" s="14">
        <v>0.151036654624534</v>
      </c>
      <c r="S761" s="14">
        <v>0.14634171732856699</v>
      </c>
      <c r="T761" s="14"/>
      <c r="U761" s="14">
        <v>0.189729078851954</v>
      </c>
      <c r="V761" s="14">
        <v>0.194993241714397</v>
      </c>
      <c r="W761" s="14"/>
      <c r="X761" s="14">
        <v>0.166618164389811</v>
      </c>
      <c r="Y761" s="14">
        <v>0.19224227437395899</v>
      </c>
      <c r="Z761" s="14">
        <v>0.21740239263793601</v>
      </c>
      <c r="AA761" s="14"/>
      <c r="AB761" s="14">
        <v>0.26113119568390702</v>
      </c>
      <c r="AC761" s="14">
        <v>0.17198592140058899</v>
      </c>
      <c r="AD761" s="14">
        <v>0.149083965684043</v>
      </c>
      <c r="AE761" s="14"/>
      <c r="AF761" s="14">
        <v>0.24025925866976999</v>
      </c>
      <c r="AG761" s="14">
        <v>0.20240836707150001</v>
      </c>
      <c r="AH761" s="14">
        <v>0.165135029004645</v>
      </c>
      <c r="AI761" s="14"/>
      <c r="AJ761" s="14">
        <v>0.24321457699044399</v>
      </c>
      <c r="AK761" s="14">
        <v>0.16613404224454201</v>
      </c>
      <c r="AL761" s="14"/>
      <c r="AM761" s="14">
        <v>0.222270120542403</v>
      </c>
      <c r="AN761" s="14">
        <v>0.10539108607808</v>
      </c>
      <c r="AO761" s="14">
        <v>0.18406631062683301</v>
      </c>
      <c r="AP761" s="14">
        <v>0.14397868525438801</v>
      </c>
      <c r="AQ761" s="14">
        <v>0.185203459504892</v>
      </c>
      <c r="AR761" s="14">
        <v>0.24964016475728301</v>
      </c>
      <c r="AS761" s="14">
        <v>0.40270520261787501</v>
      </c>
      <c r="AT761" s="14">
        <v>0.12862534995588201</v>
      </c>
      <c r="AU761" s="14">
        <v>0.15905005029566899</v>
      </c>
      <c r="AV761" s="14"/>
      <c r="AW761" s="14">
        <v>0.19118580113168099</v>
      </c>
      <c r="AX761" s="14">
        <v>0.123607029289557</v>
      </c>
      <c r="AY761" s="14">
        <v>0.22972235524203999</v>
      </c>
      <c r="AZ761" s="14">
        <v>0.172781432392977</v>
      </c>
      <c r="BA761" s="14">
        <v>0.232402724609927</v>
      </c>
      <c r="BB761" s="14">
        <v>0.24827433126064299</v>
      </c>
      <c r="BC761" s="14">
        <v>0.24384225423039799</v>
      </c>
      <c r="BD761" s="14">
        <v>0.21391352304105399</v>
      </c>
      <c r="BE761" s="14">
        <v>0.176141441569938</v>
      </c>
      <c r="BF761" s="14">
        <v>0.15128290656490501</v>
      </c>
      <c r="BG761" s="14"/>
      <c r="BH761" s="14">
        <v>0.18317311256820101</v>
      </c>
      <c r="BI761" s="14">
        <v>0.202606085278944</v>
      </c>
    </row>
    <row r="762" spans="2:61" x14ac:dyDescent="0.35">
      <c r="B762" t="s">
        <v>319</v>
      </c>
      <c r="C762" s="14">
        <v>0.30926158184939201</v>
      </c>
      <c r="D762" s="14">
        <v>0.332354066436781</v>
      </c>
      <c r="E762" s="14">
        <v>0.28905203144047198</v>
      </c>
      <c r="F762" s="14"/>
      <c r="G762" s="14">
        <v>0.30477920048912299</v>
      </c>
      <c r="H762" s="14">
        <v>0.337701191195664</v>
      </c>
      <c r="I762" s="14">
        <v>0.31839596553695598</v>
      </c>
      <c r="J762" s="14">
        <v>0.30365313768722002</v>
      </c>
      <c r="K762" s="14">
        <v>0.28755944937057498</v>
      </c>
      <c r="L762" s="14">
        <v>0.301308198464462</v>
      </c>
      <c r="M762" s="14"/>
      <c r="N762" s="14">
        <v>0.29336097626109398</v>
      </c>
      <c r="O762" s="14">
        <v>0.31822419027881998</v>
      </c>
      <c r="P762" s="14"/>
      <c r="Q762" s="14">
        <v>0.40165115169978399</v>
      </c>
      <c r="R762" s="14">
        <v>0.311925799125784</v>
      </c>
      <c r="S762" s="14">
        <v>0.18882613269040399</v>
      </c>
      <c r="T762" s="14"/>
      <c r="U762" s="14">
        <v>0.33027757653567402</v>
      </c>
      <c r="V762" s="14">
        <v>0.21896997454907499</v>
      </c>
      <c r="W762" s="14"/>
      <c r="X762" s="14">
        <v>0.36702879314130199</v>
      </c>
      <c r="Y762" s="14">
        <v>0.36545629861914303</v>
      </c>
      <c r="Z762" s="14">
        <v>0.23431208984729099</v>
      </c>
      <c r="AA762" s="14"/>
      <c r="AB762" s="14">
        <v>0.371806045284437</v>
      </c>
      <c r="AC762" s="14">
        <v>0.35265694281815202</v>
      </c>
      <c r="AD762" s="14">
        <v>0.120619026872522</v>
      </c>
      <c r="AE762" s="14"/>
      <c r="AF762" s="14">
        <v>0.37383794586302099</v>
      </c>
      <c r="AG762" s="14">
        <v>0.33339005714265502</v>
      </c>
      <c r="AH762" s="14">
        <v>0.26782069252880902</v>
      </c>
      <c r="AI762" s="14"/>
      <c r="AJ762" s="14">
        <v>0.31823846429861202</v>
      </c>
      <c r="AK762" s="14">
        <v>0.30649645529263803</v>
      </c>
      <c r="AL762" s="14"/>
      <c r="AM762" s="14">
        <v>0.29224856436215602</v>
      </c>
      <c r="AN762" s="14">
        <v>0.35892163844221397</v>
      </c>
      <c r="AO762" s="14">
        <v>0.50271915652550803</v>
      </c>
      <c r="AP762" s="14">
        <v>0.145250857327441</v>
      </c>
      <c r="AQ762" s="14">
        <v>0.48378174718435102</v>
      </c>
      <c r="AR762" s="14">
        <v>0.32779854060122898</v>
      </c>
      <c r="AS762" s="14">
        <v>0.31519332608468098</v>
      </c>
      <c r="AT762" s="14">
        <v>0.19318490836815599</v>
      </c>
      <c r="AU762" s="14">
        <v>0.29164815830825302</v>
      </c>
      <c r="AV762" s="14"/>
      <c r="AW762" s="14">
        <v>0.30002997799821601</v>
      </c>
      <c r="AX762" s="14">
        <v>0.370992215279493</v>
      </c>
      <c r="AY762" s="14">
        <v>0.51695739765056004</v>
      </c>
      <c r="AZ762" s="14">
        <v>0.18606967623627901</v>
      </c>
      <c r="BA762" s="14">
        <v>0.42386652627618598</v>
      </c>
      <c r="BB762" s="14">
        <v>0.33673491790324001</v>
      </c>
      <c r="BC762" s="14">
        <v>0.44000413807581001</v>
      </c>
      <c r="BD762" s="14">
        <v>0.16461742540277999</v>
      </c>
      <c r="BE762" s="14">
        <v>0.19557986011303</v>
      </c>
      <c r="BF762" s="14">
        <v>0.17529336661926401</v>
      </c>
      <c r="BG762" s="14"/>
      <c r="BH762" s="14">
        <v>0.320846729284334</v>
      </c>
      <c r="BI762" s="14">
        <v>0.32129090780979003</v>
      </c>
    </row>
    <row r="763" spans="2:61" x14ac:dyDescent="0.35">
      <c r="B763" t="s">
        <v>321</v>
      </c>
      <c r="C763" s="14">
        <v>0.19441067936223499</v>
      </c>
      <c r="D763" s="14">
        <v>0.18526221203690399</v>
      </c>
      <c r="E763" s="14">
        <v>0.204269155502807</v>
      </c>
      <c r="F763" s="14"/>
      <c r="G763" s="14">
        <v>0.15114168240138201</v>
      </c>
      <c r="H763" s="14">
        <v>0.20416875287817399</v>
      </c>
      <c r="I763" s="14">
        <v>0.20704615257485501</v>
      </c>
      <c r="J763" s="14">
        <v>0.174012821513156</v>
      </c>
      <c r="K763" s="14">
        <v>0.196654524373615</v>
      </c>
      <c r="L763" s="14">
        <v>0.215525980264067</v>
      </c>
      <c r="M763" s="14"/>
      <c r="N763" s="14">
        <v>0.20575657879337</v>
      </c>
      <c r="O763" s="14">
        <v>0.188015397540027</v>
      </c>
      <c r="P763" s="14"/>
      <c r="Q763" s="14">
        <v>0.15115595663953399</v>
      </c>
      <c r="R763" s="14">
        <v>0.199098615792936</v>
      </c>
      <c r="S763" s="14">
        <v>0.24374072234819399</v>
      </c>
      <c r="T763" s="14"/>
      <c r="U763" s="14">
        <v>0.19413930072167301</v>
      </c>
      <c r="V763" s="14">
        <v>0.19557661102566901</v>
      </c>
      <c r="W763" s="14"/>
      <c r="X763" s="14">
        <v>0.242745053658139</v>
      </c>
      <c r="Y763" s="14">
        <v>0.19619872563940799</v>
      </c>
      <c r="Z763" s="14">
        <v>0.17755501987887201</v>
      </c>
      <c r="AA763" s="14"/>
      <c r="AB763" s="14">
        <v>0.18119081022047501</v>
      </c>
      <c r="AC763" s="14">
        <v>0.221022802489894</v>
      </c>
      <c r="AD763" s="14">
        <v>0.176188368837357</v>
      </c>
      <c r="AE763" s="14"/>
      <c r="AF763" s="14">
        <v>0.16249496682462999</v>
      </c>
      <c r="AG763" s="14">
        <v>0.211982649165328</v>
      </c>
      <c r="AH763" s="14">
        <v>0.18552559896687701</v>
      </c>
      <c r="AI763" s="14"/>
      <c r="AJ763" s="14">
        <v>0.19428507101371001</v>
      </c>
      <c r="AK763" s="14">
        <v>0.19907390516738599</v>
      </c>
      <c r="AL763" s="14"/>
      <c r="AM763" s="14">
        <v>0.25056293387619299</v>
      </c>
      <c r="AN763" s="14">
        <v>0.199527600929158</v>
      </c>
      <c r="AO763" s="14">
        <v>0.114024750465406</v>
      </c>
      <c r="AP763" s="14">
        <v>0.38053249364083902</v>
      </c>
      <c r="AQ763" s="14">
        <v>0.23051941415475999</v>
      </c>
      <c r="AR763" s="14">
        <v>0.16995291413890401</v>
      </c>
      <c r="AS763" s="14">
        <v>0.150249763591256</v>
      </c>
      <c r="AT763" s="14">
        <v>8.2983378136666203E-2</v>
      </c>
      <c r="AU763" s="14">
        <v>0.12962828590169401</v>
      </c>
      <c r="AV763" s="14"/>
      <c r="AW763" s="14">
        <v>0.27212132827695401</v>
      </c>
      <c r="AX763" s="14">
        <v>0.20333916825777901</v>
      </c>
      <c r="AY763" s="14">
        <v>8.0182913980333795E-2</v>
      </c>
      <c r="AZ763" s="14">
        <v>0.322721913108171</v>
      </c>
      <c r="BA763" s="14">
        <v>0.22900081125520499</v>
      </c>
      <c r="BB763" s="14">
        <v>0.183904144407013</v>
      </c>
      <c r="BC763" s="14">
        <v>0.138971923693535</v>
      </c>
      <c r="BD763" s="14">
        <v>0.120147989646209</v>
      </c>
      <c r="BE763" s="14">
        <v>0.109195287181456</v>
      </c>
      <c r="BF763" s="14">
        <v>8.0893186981855103E-2</v>
      </c>
      <c r="BG763" s="14"/>
      <c r="BH763" s="14">
        <v>0.198547921082908</v>
      </c>
      <c r="BI763" s="14">
        <v>0.19329709996531699</v>
      </c>
    </row>
    <row r="764" spans="2:61" x14ac:dyDescent="0.35">
      <c r="B764" t="s">
        <v>322</v>
      </c>
      <c r="C764" s="14">
        <v>0.212360061754756</v>
      </c>
      <c r="D764" s="14">
        <v>0.16820311387728101</v>
      </c>
      <c r="E764" s="14">
        <v>0.25570126741917998</v>
      </c>
      <c r="F764" s="14"/>
      <c r="G764" s="14">
        <v>0.20734996509996501</v>
      </c>
      <c r="H764" s="14">
        <v>0.165982058674846</v>
      </c>
      <c r="I764" s="14">
        <v>0.18932490392300599</v>
      </c>
      <c r="J764" s="14">
        <v>0.20835863564589299</v>
      </c>
      <c r="K764" s="14">
        <v>0.245467111951789</v>
      </c>
      <c r="L764" s="14">
        <v>0.25384131510921798</v>
      </c>
      <c r="M764" s="14"/>
      <c r="N764" s="14">
        <v>0.19366275741682201</v>
      </c>
      <c r="O764" s="14">
        <v>0.222899070255796</v>
      </c>
      <c r="P764" s="14"/>
      <c r="Q764" s="14">
        <v>0.10476469434188899</v>
      </c>
      <c r="R764" s="14">
        <v>0.22247059816095199</v>
      </c>
      <c r="S764" s="14">
        <v>0.36560990004087401</v>
      </c>
      <c r="T764" s="14"/>
      <c r="U764" s="14">
        <v>0.210456458102872</v>
      </c>
      <c r="V764" s="14">
        <v>0.220538567505115</v>
      </c>
      <c r="W764" s="14"/>
      <c r="X764" s="14">
        <v>0.179365554674248</v>
      </c>
      <c r="Y764" s="14">
        <v>0.17379542825063299</v>
      </c>
      <c r="Z764" s="14">
        <v>0.27256589920629898</v>
      </c>
      <c r="AA764" s="14"/>
      <c r="AB764" s="14">
        <v>0.12795276673343101</v>
      </c>
      <c r="AC764" s="14">
        <v>0.18609330045528599</v>
      </c>
      <c r="AD764" s="14">
        <v>0.41988158055517399</v>
      </c>
      <c r="AE764" s="14"/>
      <c r="AF764" s="14">
        <v>0.174051954810587</v>
      </c>
      <c r="AG764" s="14">
        <v>0.17932218604355499</v>
      </c>
      <c r="AH764" s="14">
        <v>0.30346607254786401</v>
      </c>
      <c r="AI764" s="14"/>
      <c r="AJ764" s="14">
        <v>0.19029104686951201</v>
      </c>
      <c r="AK764" s="14">
        <v>0.221674214281944</v>
      </c>
      <c r="AL764" s="14"/>
      <c r="AM764" s="14">
        <v>0.169973367877469</v>
      </c>
      <c r="AN764" s="14">
        <v>0.27806684758223499</v>
      </c>
      <c r="AO764" s="14">
        <v>7.5192520009258204E-2</v>
      </c>
      <c r="AP764" s="14">
        <v>0.25241148762766702</v>
      </c>
      <c r="AQ764" s="14">
        <v>7.5674122449526607E-2</v>
      </c>
      <c r="AR764" s="14">
        <v>0.15965762089737001</v>
      </c>
      <c r="AS764" s="14">
        <v>5.7401427947537401E-2</v>
      </c>
      <c r="AT764" s="14">
        <v>0.44520508364476702</v>
      </c>
      <c r="AU764" s="14">
        <v>0.29743306786854401</v>
      </c>
      <c r="AV764" s="14"/>
      <c r="AW764" s="14">
        <v>0.176029530554177</v>
      </c>
      <c r="AX764" s="14">
        <v>0.27103947930457301</v>
      </c>
      <c r="AY764" s="14">
        <v>8.3725606806465805E-2</v>
      </c>
      <c r="AZ764" s="14">
        <v>0.25296886723768702</v>
      </c>
      <c r="BA764" s="14">
        <v>6.4824272452499901E-2</v>
      </c>
      <c r="BB764" s="14">
        <v>0.159552386904316</v>
      </c>
      <c r="BC764" s="14">
        <v>7.2240299744252195E-2</v>
      </c>
      <c r="BD764" s="14">
        <v>0.45255023514092402</v>
      </c>
      <c r="BE764" s="14">
        <v>0.245659030903885</v>
      </c>
      <c r="BF764" s="14">
        <v>0.42178622002985999</v>
      </c>
      <c r="BG764" s="14"/>
      <c r="BH764" s="14">
        <v>0.19963565917401099</v>
      </c>
      <c r="BI764" s="14">
        <v>0.22195769123960701</v>
      </c>
    </row>
    <row r="765" spans="2:61" x14ac:dyDescent="0.35">
      <c r="B765" t="s">
        <v>77</v>
      </c>
      <c r="C765" s="14">
        <v>9.3244671291044801E-2</v>
      </c>
      <c r="D765" s="14">
        <v>8.1546865637276506E-2</v>
      </c>
      <c r="E765" s="14">
        <v>0.104942529114165</v>
      </c>
      <c r="F765" s="14"/>
      <c r="G765" s="14">
        <v>8.6450560861159195E-2</v>
      </c>
      <c r="H765" s="14">
        <v>8.6204992633012706E-2</v>
      </c>
      <c r="I765" s="14">
        <v>0.11405551112526301</v>
      </c>
      <c r="J765" s="14">
        <v>0.10065399430140699</v>
      </c>
      <c r="K765" s="14">
        <v>8.2133345786015902E-2</v>
      </c>
      <c r="L765" s="14">
        <v>8.3773246444099794E-2</v>
      </c>
      <c r="M765" s="14"/>
      <c r="N765" s="14">
        <v>6.9981707856926104E-2</v>
      </c>
      <c r="O765" s="14">
        <v>0.106357180183258</v>
      </c>
      <c r="P765" s="14"/>
      <c r="Q765" s="14">
        <v>5.10247093702157E-2</v>
      </c>
      <c r="R765" s="14">
        <v>0.11546833229579399</v>
      </c>
      <c r="S765" s="14">
        <v>5.5481527591961101E-2</v>
      </c>
      <c r="T765" s="14"/>
      <c r="U765" s="14">
        <v>7.5397585787826904E-2</v>
      </c>
      <c r="V765" s="14">
        <v>0.16992160520574401</v>
      </c>
      <c r="W765" s="14"/>
      <c r="X765" s="14">
        <v>4.4242434136498802E-2</v>
      </c>
      <c r="Y765" s="14">
        <v>7.2307273116857598E-2</v>
      </c>
      <c r="Z765" s="14">
        <v>9.8164598429601596E-2</v>
      </c>
      <c r="AA765" s="14"/>
      <c r="AB765" s="14">
        <v>5.7919182077749903E-2</v>
      </c>
      <c r="AC765" s="14">
        <v>6.8241032836078394E-2</v>
      </c>
      <c r="AD765" s="14">
        <v>0.13422705805090501</v>
      </c>
      <c r="AE765" s="14"/>
      <c r="AF765" s="14">
        <v>4.93558738319929E-2</v>
      </c>
      <c r="AG765" s="14">
        <v>7.2896740576962604E-2</v>
      </c>
      <c r="AH765" s="14">
        <v>7.80526069518057E-2</v>
      </c>
      <c r="AI765" s="14"/>
      <c r="AJ765" s="14">
        <v>5.39708408277223E-2</v>
      </c>
      <c r="AK765" s="14">
        <v>0.10662138301349</v>
      </c>
      <c r="AL765" s="14"/>
      <c r="AM765" s="14">
        <v>6.4945013341779004E-2</v>
      </c>
      <c r="AN765" s="14">
        <v>5.8092826968311799E-2</v>
      </c>
      <c r="AO765" s="14">
        <v>0.12399726237299501</v>
      </c>
      <c r="AP765" s="14">
        <v>7.7826476149665896E-2</v>
      </c>
      <c r="AQ765" s="14">
        <v>2.4821256706470399E-2</v>
      </c>
      <c r="AR765" s="14">
        <v>9.2950759605214206E-2</v>
      </c>
      <c r="AS765" s="14">
        <v>7.4450279758649707E-2</v>
      </c>
      <c r="AT765" s="14">
        <v>0.15000127989452899</v>
      </c>
      <c r="AU765" s="14">
        <v>0.12224043762584</v>
      </c>
      <c r="AV765" s="14"/>
      <c r="AW765" s="14">
        <v>6.0633362038971898E-2</v>
      </c>
      <c r="AX765" s="14">
        <v>3.1022107868597701E-2</v>
      </c>
      <c r="AY765" s="14">
        <v>8.9411726320600196E-2</v>
      </c>
      <c r="AZ765" s="14">
        <v>6.5458111024886398E-2</v>
      </c>
      <c r="BA765" s="14">
        <v>4.9905665406181701E-2</v>
      </c>
      <c r="BB765" s="14">
        <v>7.1534219524788806E-2</v>
      </c>
      <c r="BC765" s="14">
        <v>0.10494138425600399</v>
      </c>
      <c r="BD765" s="14">
        <v>4.8770826769034499E-2</v>
      </c>
      <c r="BE765" s="14">
        <v>0.27342438023169102</v>
      </c>
      <c r="BF765" s="14">
        <v>0.170744319804116</v>
      </c>
      <c r="BG765" s="14"/>
      <c r="BH765" s="14">
        <v>9.7796577890545994E-2</v>
      </c>
      <c r="BI765" s="14">
        <v>6.0848215706341698E-2</v>
      </c>
    </row>
    <row r="766" spans="2:61" x14ac:dyDescent="0.35">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row>
    <row r="767" spans="2:61" x14ac:dyDescent="0.35">
      <c r="B767" s="6" t="s">
        <v>393</v>
      </c>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row>
    <row r="768" spans="2:61" x14ac:dyDescent="0.35">
      <c r="B768" s="21" t="s">
        <v>81</v>
      </c>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row>
    <row r="769" spans="2:61" x14ac:dyDescent="0.35">
      <c r="B769" t="s">
        <v>318</v>
      </c>
      <c r="C769" s="14">
        <v>0.11434090996188399</v>
      </c>
      <c r="D769" s="14">
        <v>0.13791995856792499</v>
      </c>
      <c r="E769" s="14">
        <v>9.0206278967236694E-2</v>
      </c>
      <c r="F769" s="14"/>
      <c r="G769" s="14">
        <v>0.103486994170812</v>
      </c>
      <c r="H769" s="14">
        <v>0.15243405266408</v>
      </c>
      <c r="I769" s="14">
        <v>0.101680223175138</v>
      </c>
      <c r="J769" s="14">
        <v>0.107176850618101</v>
      </c>
      <c r="K769" s="14">
        <v>0.15928012127435601</v>
      </c>
      <c r="L769" s="14">
        <v>7.5977535432156004E-2</v>
      </c>
      <c r="M769" s="14"/>
      <c r="N769" s="14">
        <v>0.126733646830478</v>
      </c>
      <c r="O769" s="14">
        <v>0.10735556293812699</v>
      </c>
      <c r="P769" s="14"/>
      <c r="Q769" s="14">
        <v>0.168233982491197</v>
      </c>
      <c r="R769" s="14">
        <v>9.5079853094297895E-2</v>
      </c>
      <c r="S769" s="14">
        <v>9.0834231139531901E-2</v>
      </c>
      <c r="T769" s="14"/>
      <c r="U769" s="14">
        <v>0.13080839976855299</v>
      </c>
      <c r="V769" s="14">
        <v>4.3591171724834898E-2</v>
      </c>
      <c r="W769" s="14"/>
      <c r="X769" s="14">
        <v>0.15451126385827599</v>
      </c>
      <c r="Y769" s="14">
        <v>0.121735843620165</v>
      </c>
      <c r="Z769" s="14">
        <v>9.7039704497353399E-2</v>
      </c>
      <c r="AA769" s="14"/>
      <c r="AB769" s="14">
        <v>0.161314640956048</v>
      </c>
      <c r="AC769" s="14">
        <v>0.107293348509967</v>
      </c>
      <c r="AD769" s="14">
        <v>7.5568936854709903E-2</v>
      </c>
      <c r="AE769" s="14"/>
      <c r="AF769" s="14">
        <v>0.14227954767371501</v>
      </c>
      <c r="AG769" s="14">
        <v>0.136538411060072</v>
      </c>
      <c r="AH769" s="14">
        <v>6.4997206287221193E-2</v>
      </c>
      <c r="AI769" s="14"/>
      <c r="AJ769" s="14">
        <v>0.12181495164857099</v>
      </c>
      <c r="AK769" s="14">
        <v>0.113938550778724</v>
      </c>
      <c r="AL769" s="14"/>
      <c r="AM769" s="14">
        <v>0.12310678346260299</v>
      </c>
      <c r="AN769" s="14">
        <v>0.131685337960882</v>
      </c>
      <c r="AO769" s="14">
        <v>0.125874148341969</v>
      </c>
      <c r="AP769" s="14">
        <v>6.5554769866232293E-2</v>
      </c>
      <c r="AQ769" s="14">
        <v>0.12622719881738501</v>
      </c>
      <c r="AR769" s="14">
        <v>0.13110416581707501</v>
      </c>
      <c r="AS769" s="14">
        <v>0.171636152716379</v>
      </c>
      <c r="AT769" s="14">
        <v>0.113451359473573</v>
      </c>
      <c r="AU769" s="14">
        <v>6.5983842501369794E-2</v>
      </c>
      <c r="AV769" s="14"/>
      <c r="AW769" s="14">
        <v>0.11861519808853201</v>
      </c>
      <c r="AX769" s="14">
        <v>0.13726828774404901</v>
      </c>
      <c r="AY769" s="14">
        <v>0.14124210350887501</v>
      </c>
      <c r="AZ769" s="14">
        <v>9.3493613764527306E-2</v>
      </c>
      <c r="BA769" s="14">
        <v>0.112965251657241</v>
      </c>
      <c r="BB769" s="14">
        <v>0.13573441516733101</v>
      </c>
      <c r="BC769" s="14">
        <v>0.170289118408844</v>
      </c>
      <c r="BD769" s="14">
        <v>0.16910122273738401</v>
      </c>
      <c r="BE769" s="14">
        <v>8.14080327278211E-2</v>
      </c>
      <c r="BF769" s="14">
        <v>1.89883545870368E-2</v>
      </c>
      <c r="BG769" s="14"/>
      <c r="BH769" s="14">
        <v>0.111628134057317</v>
      </c>
      <c r="BI769" s="14">
        <v>0.130014852736026</v>
      </c>
    </row>
    <row r="770" spans="2:61" x14ac:dyDescent="0.35">
      <c r="B770" t="s">
        <v>319</v>
      </c>
      <c r="C770" s="14">
        <v>0.27949363945500599</v>
      </c>
      <c r="D770" s="14">
        <v>0.28611684461749098</v>
      </c>
      <c r="E770" s="14">
        <v>0.27481228889096898</v>
      </c>
      <c r="F770" s="14"/>
      <c r="G770" s="14">
        <v>0.29262779223637198</v>
      </c>
      <c r="H770" s="14">
        <v>0.22603617623232999</v>
      </c>
      <c r="I770" s="14">
        <v>0.24192386333942301</v>
      </c>
      <c r="J770" s="14">
        <v>0.28766710193961398</v>
      </c>
      <c r="K770" s="14">
        <v>0.31746229844303597</v>
      </c>
      <c r="L770" s="14">
        <v>0.31599048402039498</v>
      </c>
      <c r="M770" s="14"/>
      <c r="N770" s="14">
        <v>0.26913229627100899</v>
      </c>
      <c r="O770" s="14">
        <v>0.28533396177766202</v>
      </c>
      <c r="P770" s="14"/>
      <c r="Q770" s="14">
        <v>0.35189760883202897</v>
      </c>
      <c r="R770" s="14">
        <v>0.27176880571935602</v>
      </c>
      <c r="S770" s="14">
        <v>0.21130077198281</v>
      </c>
      <c r="T770" s="14"/>
      <c r="U770" s="14">
        <v>0.30672842787247501</v>
      </c>
      <c r="V770" s="14">
        <v>0.16248405426023799</v>
      </c>
      <c r="W770" s="14"/>
      <c r="X770" s="14">
        <v>0.35596054492942503</v>
      </c>
      <c r="Y770" s="14">
        <v>0.34389726902247097</v>
      </c>
      <c r="Z770" s="14">
        <v>0.18472219710493801</v>
      </c>
      <c r="AA770" s="14"/>
      <c r="AB770" s="14">
        <v>0.38920594584259199</v>
      </c>
      <c r="AC770" s="14">
        <v>0.28399515653589003</v>
      </c>
      <c r="AD770" s="14">
        <v>0.115870650539355</v>
      </c>
      <c r="AE770" s="14"/>
      <c r="AF770" s="14">
        <v>0.36453426884455298</v>
      </c>
      <c r="AG770" s="14">
        <v>0.32109868480776099</v>
      </c>
      <c r="AH770" s="14">
        <v>0.201495018046248</v>
      </c>
      <c r="AI770" s="14"/>
      <c r="AJ770" s="14">
        <v>0.30244734030769299</v>
      </c>
      <c r="AK770" s="14">
        <v>0.27081059489869103</v>
      </c>
      <c r="AL770" s="14"/>
      <c r="AM770" s="14">
        <v>0.32008484148521499</v>
      </c>
      <c r="AN770" s="14">
        <v>0.30645156626729497</v>
      </c>
      <c r="AO770" s="14">
        <v>0.31362306906566101</v>
      </c>
      <c r="AP770" s="14">
        <v>0.24776871821922</v>
      </c>
      <c r="AQ770" s="14">
        <v>0.52127610370615496</v>
      </c>
      <c r="AR770" s="14">
        <v>0.28820599263718299</v>
      </c>
      <c r="AS770" s="14">
        <v>0.29024977021141901</v>
      </c>
      <c r="AT770" s="14">
        <v>0.15405879992833599</v>
      </c>
      <c r="AU770" s="14">
        <v>0.18761491064928801</v>
      </c>
      <c r="AV770" s="14"/>
      <c r="AW770" s="14">
        <v>0.28482808482903299</v>
      </c>
      <c r="AX770" s="14">
        <v>0.29462911105405298</v>
      </c>
      <c r="AY770" s="14">
        <v>0.29810833460737102</v>
      </c>
      <c r="AZ770" s="14">
        <v>0.19864843540451299</v>
      </c>
      <c r="BA770" s="14">
        <v>0.601400253126809</v>
      </c>
      <c r="BB770" s="14">
        <v>0.31148871645029302</v>
      </c>
      <c r="BC770" s="14">
        <v>0.41232616444914399</v>
      </c>
      <c r="BD770" s="14">
        <v>9.3928652428534001E-2</v>
      </c>
      <c r="BE770" s="14">
        <v>0.2730733999162</v>
      </c>
      <c r="BF770" s="14">
        <v>0.15023323679151401</v>
      </c>
      <c r="BG770" s="14"/>
      <c r="BH770" s="14">
        <v>0.29895309096787098</v>
      </c>
      <c r="BI770" s="14">
        <v>0.28326805674318301</v>
      </c>
    </row>
    <row r="771" spans="2:61" x14ac:dyDescent="0.35">
      <c r="B771" t="s">
        <v>321</v>
      </c>
      <c r="C771" s="14">
        <v>0.24114374449775799</v>
      </c>
      <c r="D771" s="14">
        <v>0.25096647152631602</v>
      </c>
      <c r="E771" s="14">
        <v>0.229665874766811</v>
      </c>
      <c r="F771" s="14"/>
      <c r="G771" s="14">
        <v>0.23842486516692701</v>
      </c>
      <c r="H771" s="14">
        <v>0.19927583579973501</v>
      </c>
      <c r="I771" s="14">
        <v>0.25994523801903402</v>
      </c>
      <c r="J771" s="14">
        <v>0.24435589742099301</v>
      </c>
      <c r="K771" s="14">
        <v>0.21542524068528099</v>
      </c>
      <c r="L771" s="14">
        <v>0.27357500028148801</v>
      </c>
      <c r="M771" s="14"/>
      <c r="N771" s="14">
        <v>0.25634738547195002</v>
      </c>
      <c r="O771" s="14">
        <v>0.232573990346156</v>
      </c>
      <c r="P771" s="14"/>
      <c r="Q771" s="14">
        <v>0.22309784025101301</v>
      </c>
      <c r="R771" s="14">
        <v>0.25684793153311097</v>
      </c>
      <c r="S771" s="14">
        <v>0.21567627373918</v>
      </c>
      <c r="T771" s="14"/>
      <c r="U771" s="14">
        <v>0.22657276480973601</v>
      </c>
      <c r="V771" s="14">
        <v>0.30374545313020901</v>
      </c>
      <c r="W771" s="14"/>
      <c r="X771" s="14">
        <v>0.29342828193440201</v>
      </c>
      <c r="Y771" s="14">
        <v>0.24972302576911801</v>
      </c>
      <c r="Z771" s="14">
        <v>0.22216182673722301</v>
      </c>
      <c r="AA771" s="14"/>
      <c r="AB771" s="14">
        <v>0.230554953999875</v>
      </c>
      <c r="AC771" s="14">
        <v>0.27532265854357502</v>
      </c>
      <c r="AD771" s="14">
        <v>0.19139480654862501</v>
      </c>
      <c r="AE771" s="14"/>
      <c r="AF771" s="14">
        <v>0.28241506614098399</v>
      </c>
      <c r="AG771" s="14">
        <v>0.23318933803638001</v>
      </c>
      <c r="AH771" s="14">
        <v>0.249611943742863</v>
      </c>
      <c r="AI771" s="14"/>
      <c r="AJ771" s="14">
        <v>0.253575395177496</v>
      </c>
      <c r="AK771" s="14">
        <v>0.23557848955768501</v>
      </c>
      <c r="AL771" s="14"/>
      <c r="AM771" s="14">
        <v>0.25312436214690898</v>
      </c>
      <c r="AN771" s="14">
        <v>0.264681112222661</v>
      </c>
      <c r="AO771" s="14">
        <v>0.24688722806817401</v>
      </c>
      <c r="AP771" s="14">
        <v>0.237451583939467</v>
      </c>
      <c r="AQ771" s="14">
        <v>0.19047515945198301</v>
      </c>
      <c r="AR771" s="14">
        <v>0.25554111593576301</v>
      </c>
      <c r="AS771" s="14">
        <v>0.25212091071541198</v>
      </c>
      <c r="AT771" s="14">
        <v>8.7661202419331799E-2</v>
      </c>
      <c r="AU771" s="14">
        <v>0.236952995695695</v>
      </c>
      <c r="AV771" s="14"/>
      <c r="AW771" s="14">
        <v>0.29126841957054</v>
      </c>
      <c r="AX771" s="14">
        <v>0.26851690088966401</v>
      </c>
      <c r="AY771" s="14">
        <v>0.239481568213635</v>
      </c>
      <c r="AZ771" s="14">
        <v>0.27544668496066499</v>
      </c>
      <c r="BA771" s="14">
        <v>0.121183713158797</v>
      </c>
      <c r="BB771" s="14">
        <v>0.26474530424905401</v>
      </c>
      <c r="BC771" s="14">
        <v>0.133485890137371</v>
      </c>
      <c r="BD771" s="14">
        <v>0.146840698361864</v>
      </c>
      <c r="BE771" s="14">
        <v>7.4280446540646805E-2</v>
      </c>
      <c r="BF771" s="14">
        <v>0.12747049904357599</v>
      </c>
      <c r="BG771" s="14"/>
      <c r="BH771" s="14">
        <v>0.224254077655407</v>
      </c>
      <c r="BI771" s="14">
        <v>0.258082293403326</v>
      </c>
    </row>
    <row r="772" spans="2:61" x14ac:dyDescent="0.35">
      <c r="B772" t="s">
        <v>322</v>
      </c>
      <c r="C772" s="14">
        <v>0.26656675300781202</v>
      </c>
      <c r="D772" s="14">
        <v>0.23743882828161</v>
      </c>
      <c r="E772" s="14">
        <v>0.29589574946918801</v>
      </c>
      <c r="F772" s="14"/>
      <c r="G772" s="14">
        <v>0.24060774754844699</v>
      </c>
      <c r="H772" s="14">
        <v>0.32804560750077599</v>
      </c>
      <c r="I772" s="14">
        <v>0.25984861526554498</v>
      </c>
      <c r="J772" s="14">
        <v>0.23493323199624799</v>
      </c>
      <c r="K772" s="14">
        <v>0.25824275718050199</v>
      </c>
      <c r="L772" s="14">
        <v>0.273711143362176</v>
      </c>
      <c r="M772" s="14"/>
      <c r="N772" s="14">
        <v>0.25381382822626197</v>
      </c>
      <c r="O772" s="14">
        <v>0.27375512520610801</v>
      </c>
      <c r="P772" s="14"/>
      <c r="Q772" s="14">
        <v>0.18760253117485701</v>
      </c>
      <c r="R772" s="14">
        <v>0.259178547171179</v>
      </c>
      <c r="S772" s="14">
        <v>0.429476531909048</v>
      </c>
      <c r="T772" s="14"/>
      <c r="U772" s="14">
        <v>0.24789512943870101</v>
      </c>
      <c r="V772" s="14">
        <v>0.34678617293667102</v>
      </c>
      <c r="W772" s="14"/>
      <c r="X772" s="14">
        <v>0.17904017855777399</v>
      </c>
      <c r="Y772" s="14">
        <v>0.20880736906873501</v>
      </c>
      <c r="Z772" s="14">
        <v>0.38765108794317898</v>
      </c>
      <c r="AA772" s="14"/>
      <c r="AB772" s="14">
        <v>0.14822416047995501</v>
      </c>
      <c r="AC772" s="14">
        <v>0.25887724699754</v>
      </c>
      <c r="AD772" s="14">
        <v>0.49600027020750298</v>
      </c>
      <c r="AE772" s="14"/>
      <c r="AF772" s="14">
        <v>0.164367334804641</v>
      </c>
      <c r="AG772" s="14">
        <v>0.2245628104321</v>
      </c>
      <c r="AH772" s="14">
        <v>0.39368606674947498</v>
      </c>
      <c r="AI772" s="14"/>
      <c r="AJ772" s="14">
        <v>0.25394599458776501</v>
      </c>
      <c r="AK772" s="14">
        <v>0.27238145216277199</v>
      </c>
      <c r="AL772" s="14"/>
      <c r="AM772" s="14">
        <v>0.22117346758760401</v>
      </c>
      <c r="AN772" s="14">
        <v>0.249863424936798</v>
      </c>
      <c r="AO772" s="14">
        <v>0.22005214555923999</v>
      </c>
      <c r="AP772" s="14">
        <v>0.38695939337802099</v>
      </c>
      <c r="AQ772" s="14">
        <v>0.147254673269332</v>
      </c>
      <c r="AR772" s="14">
        <v>0.24089771178334901</v>
      </c>
      <c r="AS772" s="14">
        <v>0.12309805859181901</v>
      </c>
      <c r="AT772" s="14">
        <v>0.53909992638050597</v>
      </c>
      <c r="AU772" s="14">
        <v>0.318903582548551</v>
      </c>
      <c r="AV772" s="14"/>
      <c r="AW772" s="14">
        <v>0.24090717847007101</v>
      </c>
      <c r="AX772" s="14">
        <v>0.25996554708103398</v>
      </c>
      <c r="AY772" s="14">
        <v>0.194276602785315</v>
      </c>
      <c r="AZ772" s="14">
        <v>0.37120209269076898</v>
      </c>
      <c r="BA772" s="14">
        <v>0.14096265650192499</v>
      </c>
      <c r="BB772" s="14">
        <v>0.23512842190160399</v>
      </c>
      <c r="BC772" s="14">
        <v>0.139040642139796</v>
      </c>
      <c r="BD772" s="14">
        <v>0.52121212552110097</v>
      </c>
      <c r="BE772" s="14">
        <v>0.24529492169598199</v>
      </c>
      <c r="BF772" s="14">
        <v>0.48426528185579698</v>
      </c>
      <c r="BG772" s="14"/>
      <c r="BH772" s="14">
        <v>0.27610976805151</v>
      </c>
      <c r="BI772" s="14">
        <v>0.253856668487563</v>
      </c>
    </row>
    <row r="773" spans="2:61" x14ac:dyDescent="0.35">
      <c r="B773" t="s">
        <v>77</v>
      </c>
      <c r="C773" s="14">
        <v>9.8454953077539403E-2</v>
      </c>
      <c r="D773" s="14">
        <v>8.7557897006658406E-2</v>
      </c>
      <c r="E773" s="14">
        <v>0.109419807905795</v>
      </c>
      <c r="F773" s="14"/>
      <c r="G773" s="14">
        <v>0.124852600877442</v>
      </c>
      <c r="H773" s="14">
        <v>9.4208327803077904E-2</v>
      </c>
      <c r="I773" s="14">
        <v>0.13660206020085899</v>
      </c>
      <c r="J773" s="14">
        <v>0.12586691802504299</v>
      </c>
      <c r="K773" s="14">
        <v>4.9589582416824603E-2</v>
      </c>
      <c r="L773" s="14">
        <v>6.0745836903786099E-2</v>
      </c>
      <c r="M773" s="14"/>
      <c r="N773" s="14">
        <v>9.3972843200299694E-2</v>
      </c>
      <c r="O773" s="14">
        <v>0.100981359731946</v>
      </c>
      <c r="P773" s="14"/>
      <c r="Q773" s="14">
        <v>6.9168037250903605E-2</v>
      </c>
      <c r="R773" s="14">
        <v>0.117124862482057</v>
      </c>
      <c r="S773" s="14">
        <v>5.27121912294298E-2</v>
      </c>
      <c r="T773" s="14"/>
      <c r="U773" s="14">
        <v>8.7995278110535202E-2</v>
      </c>
      <c r="V773" s="14">
        <v>0.143393147948047</v>
      </c>
      <c r="W773" s="14"/>
      <c r="X773" s="14">
        <v>1.7059730720123002E-2</v>
      </c>
      <c r="Y773" s="14">
        <v>7.5836492519511203E-2</v>
      </c>
      <c r="Z773" s="14">
        <v>0.108425183717307</v>
      </c>
      <c r="AA773" s="14"/>
      <c r="AB773" s="14">
        <v>7.07002987215304E-2</v>
      </c>
      <c r="AC773" s="14">
        <v>7.4511589413027796E-2</v>
      </c>
      <c r="AD773" s="14">
        <v>0.121165335849807</v>
      </c>
      <c r="AE773" s="14"/>
      <c r="AF773" s="14">
        <v>4.64037825361059E-2</v>
      </c>
      <c r="AG773" s="14">
        <v>8.4610755663686504E-2</v>
      </c>
      <c r="AH773" s="14">
        <v>9.0209765174192796E-2</v>
      </c>
      <c r="AI773" s="14"/>
      <c r="AJ773" s="14">
        <v>6.82163182784742E-2</v>
      </c>
      <c r="AK773" s="14">
        <v>0.107290912602128</v>
      </c>
      <c r="AL773" s="14"/>
      <c r="AM773" s="14">
        <v>8.2510545317669201E-2</v>
      </c>
      <c r="AN773" s="14">
        <v>4.7318558612364198E-2</v>
      </c>
      <c r="AO773" s="14">
        <v>9.3563408964956102E-2</v>
      </c>
      <c r="AP773" s="14">
        <v>6.2265534597060301E-2</v>
      </c>
      <c r="AQ773" s="14">
        <v>1.47668647551451E-2</v>
      </c>
      <c r="AR773" s="14">
        <v>8.4251013826630694E-2</v>
      </c>
      <c r="AS773" s="14">
        <v>0.16289510776497099</v>
      </c>
      <c r="AT773" s="14">
        <v>0.10572871179825299</v>
      </c>
      <c r="AU773" s="14">
        <v>0.190544668605096</v>
      </c>
      <c r="AV773" s="14"/>
      <c r="AW773" s="14">
        <v>6.4381119041823601E-2</v>
      </c>
      <c r="AX773" s="14">
        <v>3.9620153231200703E-2</v>
      </c>
      <c r="AY773" s="14">
        <v>0.126891390884803</v>
      </c>
      <c r="AZ773" s="14">
        <v>6.1209173179525601E-2</v>
      </c>
      <c r="BA773" s="14">
        <v>2.34881255552272E-2</v>
      </c>
      <c r="BB773" s="14">
        <v>5.2903142231718103E-2</v>
      </c>
      <c r="BC773" s="14">
        <v>0.144858184864845</v>
      </c>
      <c r="BD773" s="14">
        <v>6.89173009511172E-2</v>
      </c>
      <c r="BE773" s="14">
        <v>0.32594319911934999</v>
      </c>
      <c r="BF773" s="14">
        <v>0.219042627722075</v>
      </c>
      <c r="BG773" s="14"/>
      <c r="BH773" s="14">
        <v>8.9054929267895197E-2</v>
      </c>
      <c r="BI773" s="14">
        <v>7.4778128629901602E-2</v>
      </c>
    </row>
    <row r="774" spans="2:61" x14ac:dyDescent="0.35">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row>
    <row r="775" spans="2:61" x14ac:dyDescent="0.35">
      <c r="B775" s="6" t="s">
        <v>394</v>
      </c>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row>
    <row r="776" spans="2:61" x14ac:dyDescent="0.35">
      <c r="B776" s="21" t="s">
        <v>81</v>
      </c>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row>
    <row r="777" spans="2:61" x14ac:dyDescent="0.35">
      <c r="B777" t="s">
        <v>318</v>
      </c>
      <c r="C777" s="14">
        <v>0.16935406739588801</v>
      </c>
      <c r="D777" s="14">
        <v>0.21379390868190401</v>
      </c>
      <c r="E777" s="14">
        <v>0.12797387427144699</v>
      </c>
      <c r="F777" s="14"/>
      <c r="G777" s="14">
        <v>0.11319711269982</v>
      </c>
      <c r="H777" s="14">
        <v>0.18665532759391201</v>
      </c>
      <c r="I777" s="14">
        <v>0.18810472590055899</v>
      </c>
      <c r="J777" s="14">
        <v>0.21694043773127999</v>
      </c>
      <c r="K777" s="14">
        <v>0.138143858438525</v>
      </c>
      <c r="L777" s="14">
        <v>0.14889621528755201</v>
      </c>
      <c r="M777" s="14"/>
      <c r="N777" s="14">
        <v>0.18497153175665701</v>
      </c>
      <c r="O777" s="14">
        <v>0.16055105565216199</v>
      </c>
      <c r="P777" s="14"/>
      <c r="Q777" s="14">
        <v>0.21654591574443699</v>
      </c>
      <c r="R777" s="14">
        <v>0.16401820514719501</v>
      </c>
      <c r="S777" s="14">
        <v>0.115245031519548</v>
      </c>
      <c r="T777" s="14"/>
      <c r="U777" s="14">
        <v>0.18164291139279401</v>
      </c>
      <c r="V777" s="14">
        <v>0.11655716232873201</v>
      </c>
      <c r="W777" s="14"/>
      <c r="X777" s="14">
        <v>0.14295209148072399</v>
      </c>
      <c r="Y777" s="14">
        <v>0.161252107934615</v>
      </c>
      <c r="Z777" s="14">
        <v>0.20422472940306899</v>
      </c>
      <c r="AA777" s="14"/>
      <c r="AB777" s="14">
        <v>0.23189487042698101</v>
      </c>
      <c r="AC777" s="14">
        <v>0.15278363361857999</v>
      </c>
      <c r="AD777" s="14">
        <v>0.133032568374264</v>
      </c>
      <c r="AE777" s="14"/>
      <c r="AF777" s="14">
        <v>0.148255853335576</v>
      </c>
      <c r="AG777" s="14">
        <v>0.18455920651649599</v>
      </c>
      <c r="AH777" s="14">
        <v>0.14834455144187</v>
      </c>
      <c r="AI777" s="14"/>
      <c r="AJ777" s="14">
        <v>0.20615373210249699</v>
      </c>
      <c r="AK777" s="14">
        <v>0.147912532501596</v>
      </c>
      <c r="AL777" s="14"/>
      <c r="AM777" s="14">
        <v>0.16281591044861199</v>
      </c>
      <c r="AN777" s="14">
        <v>0.12019164952567001</v>
      </c>
      <c r="AO777" s="14">
        <v>0.147896795939091</v>
      </c>
      <c r="AP777" s="14">
        <v>0.15423282165357599</v>
      </c>
      <c r="AQ777" s="14">
        <v>0.23496896784810301</v>
      </c>
      <c r="AR777" s="14">
        <v>0.24176820168128299</v>
      </c>
      <c r="AS777" s="14">
        <v>0.25509454544388399</v>
      </c>
      <c r="AT777" s="14">
        <v>0.102525505241771</v>
      </c>
      <c r="AU777" s="14">
        <v>0.105496028886279</v>
      </c>
      <c r="AV777" s="14"/>
      <c r="AW777" s="14">
        <v>0.14491679125941201</v>
      </c>
      <c r="AX777" s="14">
        <v>0.122512971110459</v>
      </c>
      <c r="AY777" s="14">
        <v>0.187363492712253</v>
      </c>
      <c r="AZ777" s="14">
        <v>0.18798455583486501</v>
      </c>
      <c r="BA777" s="14">
        <v>0.25730345592809001</v>
      </c>
      <c r="BB777" s="14">
        <v>0.23570573487206301</v>
      </c>
      <c r="BC777" s="14">
        <v>0.184748959663004</v>
      </c>
      <c r="BD777" s="14">
        <v>0.193767048858971</v>
      </c>
      <c r="BE777" s="14">
        <v>5.5414682922862502E-2</v>
      </c>
      <c r="BF777" s="14">
        <v>0.146096140725122</v>
      </c>
      <c r="BG777" s="14"/>
      <c r="BH777" s="14">
        <v>0.16751063484925399</v>
      </c>
      <c r="BI777" s="14">
        <v>0.176365782870579</v>
      </c>
    </row>
    <row r="778" spans="2:61" x14ac:dyDescent="0.35">
      <c r="B778" t="s">
        <v>319</v>
      </c>
      <c r="C778" s="14">
        <v>0.30722836279536397</v>
      </c>
      <c r="D778" s="14">
        <v>0.3306158456362</v>
      </c>
      <c r="E778" s="14">
        <v>0.28088169415955899</v>
      </c>
      <c r="F778" s="14"/>
      <c r="G778" s="14">
        <v>0.37074871382380298</v>
      </c>
      <c r="H778" s="14">
        <v>0.280980468415095</v>
      </c>
      <c r="I778" s="14">
        <v>0.341469622546763</v>
      </c>
      <c r="J778" s="14">
        <v>0.25343847817179899</v>
      </c>
      <c r="K778" s="14">
        <v>0.36584699928530101</v>
      </c>
      <c r="L778" s="14">
        <v>0.26414903914511001</v>
      </c>
      <c r="M778" s="14"/>
      <c r="N778" s="14">
        <v>0.33686168878823702</v>
      </c>
      <c r="O778" s="14">
        <v>0.29052510606335602</v>
      </c>
      <c r="P778" s="14"/>
      <c r="Q778" s="14">
        <v>0.39962761845713701</v>
      </c>
      <c r="R778" s="14">
        <v>0.29494092676414002</v>
      </c>
      <c r="S778" s="14">
        <v>0.24386811319516299</v>
      </c>
      <c r="T778" s="14"/>
      <c r="U778" s="14">
        <v>0.31877474941575401</v>
      </c>
      <c r="V778" s="14">
        <v>0.25762129817489199</v>
      </c>
      <c r="W778" s="14"/>
      <c r="X778" s="14">
        <v>0.36197948117565898</v>
      </c>
      <c r="Y778" s="14">
        <v>0.34299028030365702</v>
      </c>
      <c r="Z778" s="14">
        <v>0.26796676287547699</v>
      </c>
      <c r="AA778" s="14"/>
      <c r="AB778" s="14">
        <v>0.36760847566349503</v>
      </c>
      <c r="AC778" s="14">
        <v>0.33799035669292599</v>
      </c>
      <c r="AD778" s="14">
        <v>0.15766972288723599</v>
      </c>
      <c r="AE778" s="14"/>
      <c r="AF778" s="14">
        <v>0.413912948053828</v>
      </c>
      <c r="AG778" s="14">
        <v>0.31507074095399601</v>
      </c>
      <c r="AH778" s="14">
        <v>0.27667250245757502</v>
      </c>
      <c r="AI778" s="14"/>
      <c r="AJ778" s="14">
        <v>0.33147825057719499</v>
      </c>
      <c r="AK778" s="14">
        <v>0.30105698771093797</v>
      </c>
      <c r="AL778" s="14"/>
      <c r="AM778" s="14">
        <v>0.38056625382403902</v>
      </c>
      <c r="AN778" s="14">
        <v>0.27305406567298002</v>
      </c>
      <c r="AO778" s="14">
        <v>0.51736511333021296</v>
      </c>
      <c r="AP778" s="14">
        <v>0.25580928211590898</v>
      </c>
      <c r="AQ778" s="14">
        <v>0.45466734576267698</v>
      </c>
      <c r="AR778" s="14">
        <v>0.30935775320668502</v>
      </c>
      <c r="AS778" s="14">
        <v>0.28989902962149999</v>
      </c>
      <c r="AT778" s="14">
        <v>0.229123851159618</v>
      </c>
      <c r="AU778" s="14">
        <v>0.26232512656821999</v>
      </c>
      <c r="AV778" s="14"/>
      <c r="AW778" s="14">
        <v>0.37082637205932401</v>
      </c>
      <c r="AX778" s="14">
        <v>0.28922601988040098</v>
      </c>
      <c r="AY778" s="14">
        <v>0.46806422300550599</v>
      </c>
      <c r="AZ778" s="14">
        <v>0.25630280404794897</v>
      </c>
      <c r="BA778" s="14">
        <v>0.40864533133092301</v>
      </c>
      <c r="BB778" s="14">
        <v>0.32424432381474999</v>
      </c>
      <c r="BC778" s="14">
        <v>0.45418219135210303</v>
      </c>
      <c r="BD778" s="14">
        <v>0.21840525782200901</v>
      </c>
      <c r="BE778" s="14">
        <v>0.21214160853179001</v>
      </c>
      <c r="BF778" s="14">
        <v>0.15146502805013501</v>
      </c>
      <c r="BG778" s="14"/>
      <c r="BH778" s="14">
        <v>0.30699881749798202</v>
      </c>
      <c r="BI778" s="14">
        <v>0.32967783970622899</v>
      </c>
    </row>
    <row r="779" spans="2:61" x14ac:dyDescent="0.35">
      <c r="B779" t="s">
        <v>321</v>
      </c>
      <c r="C779" s="14">
        <v>0.20795244823921</v>
      </c>
      <c r="D779" s="14">
        <v>0.185378316712247</v>
      </c>
      <c r="E779" s="14">
        <v>0.23069037743019699</v>
      </c>
      <c r="F779" s="14"/>
      <c r="G779" s="14">
        <v>0.16625481477925999</v>
      </c>
      <c r="H779" s="14">
        <v>0.203818392278626</v>
      </c>
      <c r="I779" s="14">
        <v>0.18046317154598801</v>
      </c>
      <c r="J779" s="14">
        <v>0.20485624026785099</v>
      </c>
      <c r="K779" s="14">
        <v>0.19775893208089701</v>
      </c>
      <c r="L779" s="14">
        <v>0.27203189185037402</v>
      </c>
      <c r="M779" s="14"/>
      <c r="N779" s="14">
        <v>0.17969942818419701</v>
      </c>
      <c r="O779" s="14">
        <v>0.22387767538202</v>
      </c>
      <c r="P779" s="14"/>
      <c r="Q779" s="14">
        <v>0.16018511072253899</v>
      </c>
      <c r="R779" s="14">
        <v>0.214056750763049</v>
      </c>
      <c r="S779" s="14">
        <v>0.259122103706458</v>
      </c>
      <c r="T779" s="14"/>
      <c r="U779" s="14">
        <v>0.20306394250559001</v>
      </c>
      <c r="V779" s="14">
        <v>0.22895507250583499</v>
      </c>
      <c r="W779" s="14"/>
      <c r="X779" s="14">
        <v>0.24791418220619801</v>
      </c>
      <c r="Y779" s="14">
        <v>0.22746890712569301</v>
      </c>
      <c r="Z779" s="14">
        <v>0.17510372367997301</v>
      </c>
      <c r="AA779" s="14"/>
      <c r="AB779" s="14">
        <v>0.20425312022990399</v>
      </c>
      <c r="AC779" s="14">
        <v>0.22023872151830301</v>
      </c>
      <c r="AD779" s="14">
        <v>0.216228819500877</v>
      </c>
      <c r="AE779" s="14"/>
      <c r="AF779" s="14">
        <v>0.22403202658497601</v>
      </c>
      <c r="AG779" s="14">
        <v>0.20838739451913699</v>
      </c>
      <c r="AH779" s="14">
        <v>0.218829567377927</v>
      </c>
      <c r="AI779" s="14"/>
      <c r="AJ779" s="14">
        <v>0.198438856670865</v>
      </c>
      <c r="AK779" s="14">
        <v>0.222426949247956</v>
      </c>
      <c r="AL779" s="14"/>
      <c r="AM779" s="14">
        <v>0.274706259961701</v>
      </c>
      <c r="AN779" s="14">
        <v>0.22523960903127299</v>
      </c>
      <c r="AO779" s="14">
        <v>0.151913328072069</v>
      </c>
      <c r="AP779" s="14">
        <v>0.26788573951371702</v>
      </c>
      <c r="AQ779" s="14">
        <v>0.22533989720140901</v>
      </c>
      <c r="AR779" s="14">
        <v>0.18286649764221799</v>
      </c>
      <c r="AS779" s="14">
        <v>0.177092198162318</v>
      </c>
      <c r="AT779" s="14">
        <v>0.14382234153571599</v>
      </c>
      <c r="AU779" s="14">
        <v>0.17997494896857</v>
      </c>
      <c r="AV779" s="14"/>
      <c r="AW779" s="14">
        <v>0.28860101044115899</v>
      </c>
      <c r="AX779" s="14">
        <v>0.24283212564145401</v>
      </c>
      <c r="AY779" s="14">
        <v>0.159067049834234</v>
      </c>
      <c r="AZ779" s="14">
        <v>0.24019413404485099</v>
      </c>
      <c r="BA779" s="14">
        <v>0.20961549053312201</v>
      </c>
      <c r="BB779" s="14">
        <v>0.18304424750881501</v>
      </c>
      <c r="BC779" s="14">
        <v>0.193436143904722</v>
      </c>
      <c r="BD779" s="14">
        <v>0.12741578771911199</v>
      </c>
      <c r="BE779" s="14">
        <v>4.6669131863742302E-2</v>
      </c>
      <c r="BF779" s="14">
        <v>0.14724643178699201</v>
      </c>
      <c r="BG779" s="14"/>
      <c r="BH779" s="14">
        <v>0.20744134479130699</v>
      </c>
      <c r="BI779" s="14">
        <v>0.21680083053147001</v>
      </c>
    </row>
    <row r="780" spans="2:61" x14ac:dyDescent="0.35">
      <c r="B780" t="s">
        <v>322</v>
      </c>
      <c r="C780" s="14">
        <v>0.18527588153244301</v>
      </c>
      <c r="D780" s="14">
        <v>0.15627731901431299</v>
      </c>
      <c r="E780" s="14">
        <v>0.21400647919437399</v>
      </c>
      <c r="F780" s="14"/>
      <c r="G780" s="14">
        <v>0.208874762303871</v>
      </c>
      <c r="H780" s="14">
        <v>0.164344818364313</v>
      </c>
      <c r="I780" s="14">
        <v>0.147217638817771</v>
      </c>
      <c r="J780" s="14">
        <v>0.18788521511307599</v>
      </c>
      <c r="K780" s="14">
        <v>0.205453206875435</v>
      </c>
      <c r="L780" s="14">
        <v>0.208632671710897</v>
      </c>
      <c r="M780" s="14"/>
      <c r="N780" s="14">
        <v>0.184270648611916</v>
      </c>
      <c r="O780" s="14">
        <v>0.18584249574075201</v>
      </c>
      <c r="P780" s="14"/>
      <c r="Q780" s="14">
        <v>0.11203791695118299</v>
      </c>
      <c r="R780" s="14">
        <v>0.181510842883601</v>
      </c>
      <c r="S780" s="14">
        <v>0.33120968681405999</v>
      </c>
      <c r="T780" s="14"/>
      <c r="U780" s="14">
        <v>0.18489427335311701</v>
      </c>
      <c r="V780" s="14">
        <v>0.18691539545432201</v>
      </c>
      <c r="W780" s="14"/>
      <c r="X780" s="14">
        <v>0.182568343033225</v>
      </c>
      <c r="Y780" s="14">
        <v>0.14510606653055499</v>
      </c>
      <c r="Z780" s="14">
        <v>0.244337791609303</v>
      </c>
      <c r="AA780" s="14"/>
      <c r="AB780" s="14">
        <v>0.104317711221853</v>
      </c>
      <c r="AC780" s="14">
        <v>0.16759277307696999</v>
      </c>
      <c r="AD780" s="14">
        <v>0.38900164179338897</v>
      </c>
      <c r="AE780" s="14"/>
      <c r="AF780" s="14">
        <v>9.7663275835620206E-2</v>
      </c>
      <c r="AG780" s="14">
        <v>0.16354288754839</v>
      </c>
      <c r="AH780" s="14">
        <v>0.26854808748938203</v>
      </c>
      <c r="AI780" s="14"/>
      <c r="AJ780" s="14">
        <v>0.18450459798582</v>
      </c>
      <c r="AK780" s="14">
        <v>0.184628493749983</v>
      </c>
      <c r="AL780" s="14"/>
      <c r="AM780" s="14">
        <v>9.5998524351509504E-2</v>
      </c>
      <c r="AN780" s="14">
        <v>0.25845170663067601</v>
      </c>
      <c r="AO780" s="14">
        <v>7.7182501593229105E-2</v>
      </c>
      <c r="AP780" s="14">
        <v>0.229823086072446</v>
      </c>
      <c r="AQ780" s="14">
        <v>6.9043316811084401E-2</v>
      </c>
      <c r="AR780" s="14">
        <v>0.16288013829020301</v>
      </c>
      <c r="AS780" s="14">
        <v>5.1957883287832601E-2</v>
      </c>
      <c r="AT780" s="14">
        <v>0.43058744205534299</v>
      </c>
      <c r="AU780" s="14">
        <v>0.23293693054692199</v>
      </c>
      <c r="AV780" s="14"/>
      <c r="AW780" s="14">
        <v>0.12085610403335199</v>
      </c>
      <c r="AX780" s="14">
        <v>0.22945239278788901</v>
      </c>
      <c r="AY780" s="14">
        <v>6.6940618611980598E-2</v>
      </c>
      <c r="AZ780" s="14">
        <v>0.23483652027440999</v>
      </c>
      <c r="BA780" s="14">
        <v>5.7140003118074802E-2</v>
      </c>
      <c r="BB780" s="14">
        <v>0.167189496548244</v>
      </c>
      <c r="BC780" s="14">
        <v>2.12984942410443E-2</v>
      </c>
      <c r="BD780" s="14">
        <v>0.40906460258010002</v>
      </c>
      <c r="BE780" s="14">
        <v>0.301312046817585</v>
      </c>
      <c r="BF780" s="14">
        <v>0.36988108773544298</v>
      </c>
      <c r="BG780" s="14"/>
      <c r="BH780" s="14">
        <v>0.18300588979726901</v>
      </c>
      <c r="BI780" s="14">
        <v>0.18821614128283001</v>
      </c>
    </row>
    <row r="781" spans="2:61" x14ac:dyDescent="0.35">
      <c r="B781" t="s">
        <v>77</v>
      </c>
      <c r="C781" s="14">
        <v>0.130189240037096</v>
      </c>
      <c r="D781" s="14">
        <v>0.113934609955336</v>
      </c>
      <c r="E781" s="14">
        <v>0.14644757494442301</v>
      </c>
      <c r="F781" s="14"/>
      <c r="G781" s="14">
        <v>0.14092459639324501</v>
      </c>
      <c r="H781" s="14">
        <v>0.16420099334805399</v>
      </c>
      <c r="I781" s="14">
        <v>0.142744841188919</v>
      </c>
      <c r="J781" s="14">
        <v>0.13687962871599499</v>
      </c>
      <c r="K781" s="14">
        <v>9.2797003319841601E-2</v>
      </c>
      <c r="L781" s="14">
        <v>0.106290182006067</v>
      </c>
      <c r="M781" s="14"/>
      <c r="N781" s="14">
        <v>0.114196702658992</v>
      </c>
      <c r="O781" s="14">
        <v>0.13920366716171001</v>
      </c>
      <c r="P781" s="14"/>
      <c r="Q781" s="14">
        <v>0.111603438124705</v>
      </c>
      <c r="R781" s="14">
        <v>0.14547327444201399</v>
      </c>
      <c r="S781" s="14">
        <v>5.0555064764770001E-2</v>
      </c>
      <c r="T781" s="14"/>
      <c r="U781" s="14">
        <v>0.111624123332746</v>
      </c>
      <c r="V781" s="14">
        <v>0.209951071536218</v>
      </c>
      <c r="W781" s="14"/>
      <c r="X781" s="14">
        <v>6.4585902104193904E-2</v>
      </c>
      <c r="Y781" s="14">
        <v>0.12318263810548</v>
      </c>
      <c r="Z781" s="14">
        <v>0.108366992432178</v>
      </c>
      <c r="AA781" s="14"/>
      <c r="AB781" s="14">
        <v>9.1925822457766898E-2</v>
      </c>
      <c r="AC781" s="14">
        <v>0.12139451509322099</v>
      </c>
      <c r="AD781" s="14">
        <v>0.104067247444233</v>
      </c>
      <c r="AE781" s="14"/>
      <c r="AF781" s="14">
        <v>0.11613589619</v>
      </c>
      <c r="AG781" s="14">
        <v>0.12843977046198199</v>
      </c>
      <c r="AH781" s="14">
        <v>8.7605291233246202E-2</v>
      </c>
      <c r="AI781" s="14"/>
      <c r="AJ781" s="14">
        <v>7.9424562663622994E-2</v>
      </c>
      <c r="AK781" s="14">
        <v>0.143975036789526</v>
      </c>
      <c r="AL781" s="14"/>
      <c r="AM781" s="14">
        <v>8.5913051414139102E-2</v>
      </c>
      <c r="AN781" s="14">
        <v>0.123062969139402</v>
      </c>
      <c r="AO781" s="14">
        <v>0.10564226106539799</v>
      </c>
      <c r="AP781" s="14">
        <v>9.2249070644352907E-2</v>
      </c>
      <c r="AQ781" s="14">
        <v>1.5980472376726999E-2</v>
      </c>
      <c r="AR781" s="14">
        <v>0.103127409179611</v>
      </c>
      <c r="AS781" s="14">
        <v>0.225956343484465</v>
      </c>
      <c r="AT781" s="14">
        <v>9.3940860007550406E-2</v>
      </c>
      <c r="AU781" s="14">
        <v>0.219266965030008</v>
      </c>
      <c r="AV781" s="14"/>
      <c r="AW781" s="14">
        <v>7.4799722206753197E-2</v>
      </c>
      <c r="AX781" s="14">
        <v>0.115976490579798</v>
      </c>
      <c r="AY781" s="14">
        <v>0.118564615836027</v>
      </c>
      <c r="AZ781" s="14">
        <v>8.0681985797925598E-2</v>
      </c>
      <c r="BA781" s="14">
        <v>6.7295719089789999E-2</v>
      </c>
      <c r="BB781" s="14">
        <v>8.9816197256127994E-2</v>
      </c>
      <c r="BC781" s="14">
        <v>0.14633421083912601</v>
      </c>
      <c r="BD781" s="14">
        <v>5.1347303019808603E-2</v>
      </c>
      <c r="BE781" s="14">
        <v>0.38446252986402002</v>
      </c>
      <c r="BF781" s="14">
        <v>0.185311311702308</v>
      </c>
      <c r="BG781" s="14"/>
      <c r="BH781" s="14">
        <v>0.13504331306418799</v>
      </c>
      <c r="BI781" s="14">
        <v>8.8939405608891395E-2</v>
      </c>
    </row>
    <row r="782" spans="2:61" x14ac:dyDescent="0.35">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row>
    <row r="783" spans="2:61" x14ac:dyDescent="0.35">
      <c r="B783" s="6" t="s">
        <v>395</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row>
    <row r="784" spans="2:61" x14ac:dyDescent="0.35">
      <c r="B784" s="21" t="s">
        <v>81</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row>
    <row r="785" spans="2:61" x14ac:dyDescent="0.35">
      <c r="B785" t="s">
        <v>318</v>
      </c>
      <c r="C785" s="14">
        <v>0.20759786983862599</v>
      </c>
      <c r="D785" s="14">
        <v>0.245733538477484</v>
      </c>
      <c r="E785" s="14">
        <v>0.16780756996853499</v>
      </c>
      <c r="F785" s="14"/>
      <c r="G785" s="14">
        <v>0.22630896371499901</v>
      </c>
      <c r="H785" s="14">
        <v>0.20877951187486801</v>
      </c>
      <c r="I785" s="14">
        <v>0.19774190729423299</v>
      </c>
      <c r="J785" s="14">
        <v>0.25253223646256401</v>
      </c>
      <c r="K785" s="14">
        <v>0.24091247312790001</v>
      </c>
      <c r="L785" s="14">
        <v>0.14054173268383799</v>
      </c>
      <c r="M785" s="14"/>
      <c r="N785" s="14">
        <v>0.22947743857196401</v>
      </c>
      <c r="O785" s="14">
        <v>0.195265131561915</v>
      </c>
      <c r="P785" s="14"/>
      <c r="Q785" s="14">
        <v>0.29000677156899601</v>
      </c>
      <c r="R785" s="14">
        <v>0.19817332160964199</v>
      </c>
      <c r="S785" s="14">
        <v>0.110645514922729</v>
      </c>
      <c r="T785" s="14"/>
      <c r="U785" s="14">
        <v>0.21334925652190301</v>
      </c>
      <c r="V785" s="14">
        <v>0.182888025951117</v>
      </c>
      <c r="W785" s="14"/>
      <c r="X785" s="14">
        <v>0.179624711253554</v>
      </c>
      <c r="Y785" s="14">
        <v>0.21908112276924399</v>
      </c>
      <c r="Z785" s="14">
        <v>0.228668799678546</v>
      </c>
      <c r="AA785" s="14"/>
      <c r="AB785" s="14">
        <v>0.26910806330700598</v>
      </c>
      <c r="AC785" s="14">
        <v>0.20790861383339801</v>
      </c>
      <c r="AD785" s="14">
        <v>0.13126494362171701</v>
      </c>
      <c r="AE785" s="14"/>
      <c r="AF785" s="14">
        <v>0.22631559608808499</v>
      </c>
      <c r="AG785" s="14">
        <v>0.22919822721438801</v>
      </c>
      <c r="AH785" s="14">
        <v>0.17969825560845801</v>
      </c>
      <c r="AI785" s="14"/>
      <c r="AJ785" s="14">
        <v>0.245724575443551</v>
      </c>
      <c r="AK785" s="14">
        <v>0.190039600767894</v>
      </c>
      <c r="AL785" s="14"/>
      <c r="AM785" s="14">
        <v>0.21155796958383399</v>
      </c>
      <c r="AN785" s="14">
        <v>0.10261280170730799</v>
      </c>
      <c r="AO785" s="14">
        <v>0.273310183247437</v>
      </c>
      <c r="AP785" s="14">
        <v>0.159072558252983</v>
      </c>
      <c r="AQ785" s="14">
        <v>0.29947015555780698</v>
      </c>
      <c r="AR785" s="14">
        <v>0.25184825894232699</v>
      </c>
      <c r="AS785" s="14">
        <v>0.34880701099983502</v>
      </c>
      <c r="AT785" s="14">
        <v>0.179223913994594</v>
      </c>
      <c r="AU785" s="14">
        <v>0.22352853174859599</v>
      </c>
      <c r="AV785" s="14"/>
      <c r="AW785" s="14">
        <v>0.16968299741210699</v>
      </c>
      <c r="AX785" s="14">
        <v>0.10835473263522399</v>
      </c>
      <c r="AY785" s="14">
        <v>0.27531687455250298</v>
      </c>
      <c r="AZ785" s="14">
        <v>0.19718485799024199</v>
      </c>
      <c r="BA785" s="14">
        <v>0.30761153079640602</v>
      </c>
      <c r="BB785" s="14">
        <v>0.257281282173556</v>
      </c>
      <c r="BC785" s="14">
        <v>0.27439361680253399</v>
      </c>
      <c r="BD785" s="14">
        <v>0.23706640523890599</v>
      </c>
      <c r="BE785" s="14">
        <v>0.231556124492801</v>
      </c>
      <c r="BF785" s="14">
        <v>0.194536500145022</v>
      </c>
      <c r="BG785" s="14"/>
      <c r="BH785" s="14">
        <v>0.19621684734741601</v>
      </c>
      <c r="BI785" s="14">
        <v>0.22647460530109001</v>
      </c>
    </row>
    <row r="786" spans="2:61" x14ac:dyDescent="0.35">
      <c r="B786" t="s">
        <v>319</v>
      </c>
      <c r="C786" s="14">
        <v>0.335310880824642</v>
      </c>
      <c r="D786" s="14">
        <v>0.34279952118448698</v>
      </c>
      <c r="E786" s="14">
        <v>0.32893075777228997</v>
      </c>
      <c r="F786" s="14"/>
      <c r="G786" s="14">
        <v>0.29084782722893099</v>
      </c>
      <c r="H786" s="14">
        <v>0.365069735832104</v>
      </c>
      <c r="I786" s="14">
        <v>0.31194200631247898</v>
      </c>
      <c r="J786" s="14">
        <v>0.304660563414338</v>
      </c>
      <c r="K786" s="14">
        <v>0.35781883472535497</v>
      </c>
      <c r="L786" s="14">
        <v>0.37082278891124998</v>
      </c>
      <c r="M786" s="14"/>
      <c r="N786" s="14">
        <v>0.331715122179844</v>
      </c>
      <c r="O786" s="14">
        <v>0.33733768266945802</v>
      </c>
      <c r="P786" s="14"/>
      <c r="Q786" s="14">
        <v>0.38561698511161602</v>
      </c>
      <c r="R786" s="14">
        <v>0.34046807611569502</v>
      </c>
      <c r="S786" s="14">
        <v>0.27460258849820801</v>
      </c>
      <c r="T786" s="14"/>
      <c r="U786" s="14">
        <v>0.35886871731355902</v>
      </c>
      <c r="V786" s="14">
        <v>0.234098687309443</v>
      </c>
      <c r="W786" s="14"/>
      <c r="X786" s="14">
        <v>0.36529504977863098</v>
      </c>
      <c r="Y786" s="14">
        <v>0.38687211548931399</v>
      </c>
      <c r="Z786" s="14">
        <v>0.26901344393556698</v>
      </c>
      <c r="AA786" s="14"/>
      <c r="AB786" s="14">
        <v>0.40116856844700199</v>
      </c>
      <c r="AC786" s="14">
        <v>0.37943348970291702</v>
      </c>
      <c r="AD786" s="14">
        <v>0.15528473277090901</v>
      </c>
      <c r="AE786" s="14"/>
      <c r="AF786" s="14">
        <v>0.38989790882200698</v>
      </c>
      <c r="AG786" s="14">
        <v>0.35477077016085801</v>
      </c>
      <c r="AH786" s="14">
        <v>0.30514323986797498</v>
      </c>
      <c r="AI786" s="14"/>
      <c r="AJ786" s="14">
        <v>0.32796784431029402</v>
      </c>
      <c r="AK786" s="14">
        <v>0.33951568335611998</v>
      </c>
      <c r="AL786" s="14"/>
      <c r="AM786" s="14">
        <v>0.40350119474004997</v>
      </c>
      <c r="AN786" s="14">
        <v>0.36079779553760799</v>
      </c>
      <c r="AO786" s="14">
        <v>0.41238796286182899</v>
      </c>
      <c r="AP786" s="14">
        <v>0.25316176393700501</v>
      </c>
      <c r="AQ786" s="14">
        <v>0.42994850594190198</v>
      </c>
      <c r="AR786" s="14">
        <v>0.34351819879902501</v>
      </c>
      <c r="AS786" s="14">
        <v>0.36044839588259497</v>
      </c>
      <c r="AT786" s="14">
        <v>0.26816610560397303</v>
      </c>
      <c r="AU786" s="14">
        <v>0.25179657866471</v>
      </c>
      <c r="AV786" s="14"/>
      <c r="AW786" s="14">
        <v>0.417887237951791</v>
      </c>
      <c r="AX786" s="14">
        <v>0.386125691780279</v>
      </c>
      <c r="AY786" s="14">
        <v>0.46407849164313802</v>
      </c>
      <c r="AZ786" s="14">
        <v>0.22778874332112101</v>
      </c>
      <c r="BA786" s="14">
        <v>0.411727007877707</v>
      </c>
      <c r="BB786" s="14">
        <v>0.346775798489591</v>
      </c>
      <c r="BC786" s="14">
        <v>0.43894883061672402</v>
      </c>
      <c r="BD786" s="14">
        <v>0.26096097289704401</v>
      </c>
      <c r="BE786" s="14">
        <v>0.19177253209686199</v>
      </c>
      <c r="BF786" s="14">
        <v>0.17512170726543799</v>
      </c>
      <c r="BG786" s="14"/>
      <c r="BH786" s="14">
        <v>0.35752440686028297</v>
      </c>
      <c r="BI786" s="14">
        <v>0.32464852342679901</v>
      </c>
    </row>
    <row r="787" spans="2:61" x14ac:dyDescent="0.35">
      <c r="B787" t="s">
        <v>321</v>
      </c>
      <c r="C787" s="14">
        <v>0.18998831608539901</v>
      </c>
      <c r="D787" s="14">
        <v>0.193089325283754</v>
      </c>
      <c r="E787" s="14">
        <v>0.18814203526078699</v>
      </c>
      <c r="F787" s="14"/>
      <c r="G787" s="14">
        <v>0.25195419475681402</v>
      </c>
      <c r="H787" s="14">
        <v>0.178244631492321</v>
      </c>
      <c r="I787" s="14">
        <v>0.215253952620936</v>
      </c>
      <c r="J787" s="14">
        <v>0.17599571876345399</v>
      </c>
      <c r="K787" s="14">
        <v>0.15230278241997799</v>
      </c>
      <c r="L787" s="14">
        <v>0.179990351740897</v>
      </c>
      <c r="M787" s="14"/>
      <c r="N787" s="14">
        <v>0.187372824596958</v>
      </c>
      <c r="O787" s="14">
        <v>0.19146257603928701</v>
      </c>
      <c r="P787" s="14"/>
      <c r="Q787" s="14">
        <v>0.15361577308152199</v>
      </c>
      <c r="R787" s="14">
        <v>0.20026901264659699</v>
      </c>
      <c r="S787" s="14">
        <v>0.23283456490306401</v>
      </c>
      <c r="T787" s="14"/>
      <c r="U787" s="14">
        <v>0.18740014307849601</v>
      </c>
      <c r="V787" s="14">
        <v>0.20110795635239501</v>
      </c>
      <c r="W787" s="14"/>
      <c r="X787" s="14">
        <v>0.275563671641677</v>
      </c>
      <c r="Y787" s="14">
        <v>0.190040110703561</v>
      </c>
      <c r="Z787" s="14">
        <v>0.15680229804283599</v>
      </c>
      <c r="AA787" s="14"/>
      <c r="AB787" s="14">
        <v>0.179955668237997</v>
      </c>
      <c r="AC787" s="14">
        <v>0.193923063004212</v>
      </c>
      <c r="AD787" s="14">
        <v>0.210479411671744</v>
      </c>
      <c r="AE787" s="14"/>
      <c r="AF787" s="14">
        <v>0.21659859024830899</v>
      </c>
      <c r="AG787" s="14">
        <v>0.18084377968956</v>
      </c>
      <c r="AH787" s="14">
        <v>0.19968801185585999</v>
      </c>
      <c r="AI787" s="14"/>
      <c r="AJ787" s="14">
        <v>0.21245922174086901</v>
      </c>
      <c r="AK787" s="14">
        <v>0.18000121289680601</v>
      </c>
      <c r="AL787" s="14"/>
      <c r="AM787" s="14">
        <v>0.21659657183407799</v>
      </c>
      <c r="AN787" s="14">
        <v>0.25116367610970902</v>
      </c>
      <c r="AO787" s="14">
        <v>0.185342993464467</v>
      </c>
      <c r="AP787" s="14">
        <v>0.17388589877781299</v>
      </c>
      <c r="AQ787" s="14">
        <v>0.188675439324068</v>
      </c>
      <c r="AR787" s="14">
        <v>0.18066095638915</v>
      </c>
      <c r="AS787" s="14">
        <v>0.13447379853795</v>
      </c>
      <c r="AT787" s="14">
        <v>4.4662441631064802E-2</v>
      </c>
      <c r="AU787" s="14">
        <v>0.19744737839121701</v>
      </c>
      <c r="AV787" s="14"/>
      <c r="AW787" s="14">
        <v>0.25140714942970999</v>
      </c>
      <c r="AX787" s="14">
        <v>0.231119191866271</v>
      </c>
      <c r="AY787" s="14">
        <v>0.17201342351235599</v>
      </c>
      <c r="AZ787" s="14">
        <v>0.203733752986762</v>
      </c>
      <c r="BA787" s="14">
        <v>0.153090115213879</v>
      </c>
      <c r="BB787" s="14">
        <v>0.18600163521318999</v>
      </c>
      <c r="BC787" s="14">
        <v>0.163821698118925</v>
      </c>
      <c r="BD787" s="14">
        <v>6.6696728796588001E-2</v>
      </c>
      <c r="BE787" s="14">
        <v>0</v>
      </c>
      <c r="BF787" s="14">
        <v>0.12757804994518401</v>
      </c>
      <c r="BG787" s="14"/>
      <c r="BH787" s="14">
        <v>0.18122775869087901</v>
      </c>
      <c r="BI787" s="14">
        <v>0.207135284613403</v>
      </c>
    </row>
    <row r="788" spans="2:61" x14ac:dyDescent="0.35">
      <c r="B788" t="s">
        <v>322</v>
      </c>
      <c r="C788" s="14">
        <v>0.18408287395869799</v>
      </c>
      <c r="D788" s="14">
        <v>0.15367958935758999</v>
      </c>
      <c r="E788" s="14">
        <v>0.21414579177205001</v>
      </c>
      <c r="F788" s="14"/>
      <c r="G788" s="14">
        <v>0.161306618879094</v>
      </c>
      <c r="H788" s="14">
        <v>0.17527053605468401</v>
      </c>
      <c r="I788" s="14">
        <v>0.144409111623407</v>
      </c>
      <c r="J788" s="14">
        <v>0.20445545756758399</v>
      </c>
      <c r="K788" s="14">
        <v>0.191182529978559</v>
      </c>
      <c r="L788" s="14">
        <v>0.219151072420704</v>
      </c>
      <c r="M788" s="14"/>
      <c r="N788" s="14">
        <v>0.17981822156663699</v>
      </c>
      <c r="O788" s="14">
        <v>0.18648670752751501</v>
      </c>
      <c r="P788" s="14"/>
      <c r="Q788" s="14">
        <v>0.120708955659421</v>
      </c>
      <c r="R788" s="14">
        <v>0.160184283906525</v>
      </c>
      <c r="S788" s="14">
        <v>0.35001160350862798</v>
      </c>
      <c r="T788" s="14"/>
      <c r="U788" s="14">
        <v>0.171183854870607</v>
      </c>
      <c r="V788" s="14">
        <v>0.23950129138061499</v>
      </c>
      <c r="W788" s="14"/>
      <c r="X788" s="14">
        <v>0.17185103113445799</v>
      </c>
      <c r="Y788" s="14">
        <v>0.13682474054095001</v>
      </c>
      <c r="Z788" s="14">
        <v>0.26614328202148002</v>
      </c>
      <c r="AA788" s="14"/>
      <c r="AB788" s="14">
        <v>0.10706091158518</v>
      </c>
      <c r="AC788" s="14">
        <v>0.15078341656789701</v>
      </c>
      <c r="AD788" s="14">
        <v>0.41573246668966801</v>
      </c>
      <c r="AE788" s="14"/>
      <c r="AF788" s="14">
        <v>0.106167883153792</v>
      </c>
      <c r="AG788" s="14">
        <v>0.168880332893588</v>
      </c>
      <c r="AH788" s="14">
        <v>0.24732513324887101</v>
      </c>
      <c r="AI788" s="14"/>
      <c r="AJ788" s="14">
        <v>0.17417439633888199</v>
      </c>
      <c r="AK788" s="14">
        <v>0.18741589610182099</v>
      </c>
      <c r="AL788" s="14"/>
      <c r="AM788" s="14">
        <v>0.13647710093555901</v>
      </c>
      <c r="AN788" s="14">
        <v>0.22943369273006101</v>
      </c>
      <c r="AO788" s="14">
        <v>7.3819073406595798E-2</v>
      </c>
      <c r="AP788" s="14">
        <v>0.28886067390993903</v>
      </c>
      <c r="AQ788" s="14">
        <v>6.5921122618187E-2</v>
      </c>
      <c r="AR788" s="14">
        <v>0.146888936544119</v>
      </c>
      <c r="AS788" s="14">
        <v>7.9493086688026598E-2</v>
      </c>
      <c r="AT788" s="14">
        <v>0.34245069690365199</v>
      </c>
      <c r="AU788" s="14">
        <v>0.21577407701808601</v>
      </c>
      <c r="AV788" s="14"/>
      <c r="AW788" s="14">
        <v>0.136182663614415</v>
      </c>
      <c r="AX788" s="14">
        <v>0.22449516682848</v>
      </c>
      <c r="AY788" s="14">
        <v>3.46945768328661E-2</v>
      </c>
      <c r="AZ788" s="14">
        <v>0.282385466026363</v>
      </c>
      <c r="BA788" s="14">
        <v>8.7070444905479799E-2</v>
      </c>
      <c r="BB788" s="14">
        <v>0.154112720744465</v>
      </c>
      <c r="BC788" s="14">
        <v>4.8771964502327202E-2</v>
      </c>
      <c r="BD788" s="14">
        <v>0.392238245953692</v>
      </c>
      <c r="BE788" s="14">
        <v>0.27507948572478602</v>
      </c>
      <c r="BF788" s="14">
        <v>0.37797836857156097</v>
      </c>
      <c r="BG788" s="14"/>
      <c r="BH788" s="14">
        <v>0.17676132484656601</v>
      </c>
      <c r="BI788" s="14">
        <v>0.19003330877245</v>
      </c>
    </row>
    <row r="789" spans="2:61" x14ac:dyDescent="0.35">
      <c r="B789" t="s">
        <v>77</v>
      </c>
      <c r="C789" s="14">
        <v>8.3020059292635895E-2</v>
      </c>
      <c r="D789" s="14">
        <v>6.4698025696685701E-2</v>
      </c>
      <c r="E789" s="14">
        <v>0.100973845226338</v>
      </c>
      <c r="F789" s="14"/>
      <c r="G789" s="14">
        <v>6.9582395420162105E-2</v>
      </c>
      <c r="H789" s="14">
        <v>7.2635584746023996E-2</v>
      </c>
      <c r="I789" s="14">
        <v>0.130653022148944</v>
      </c>
      <c r="J789" s="14">
        <v>6.2356023792060303E-2</v>
      </c>
      <c r="K789" s="14">
        <v>5.7783379748208401E-2</v>
      </c>
      <c r="L789" s="14">
        <v>8.9494054243311097E-2</v>
      </c>
      <c r="M789" s="14"/>
      <c r="N789" s="14">
        <v>7.1616393084597205E-2</v>
      </c>
      <c r="O789" s="14">
        <v>8.9447902201825399E-2</v>
      </c>
      <c r="P789" s="14"/>
      <c r="Q789" s="14">
        <v>5.0051514578444603E-2</v>
      </c>
      <c r="R789" s="14">
        <v>0.10090530572154</v>
      </c>
      <c r="S789" s="14">
        <v>3.1905728167371299E-2</v>
      </c>
      <c r="T789" s="14"/>
      <c r="U789" s="14">
        <v>6.9198028215434998E-2</v>
      </c>
      <c r="V789" s="14">
        <v>0.14240403900643001</v>
      </c>
      <c r="W789" s="14"/>
      <c r="X789" s="14">
        <v>7.6655361916810301E-3</v>
      </c>
      <c r="Y789" s="14">
        <v>6.7181910496932007E-2</v>
      </c>
      <c r="Z789" s="14">
        <v>7.9372176321571397E-2</v>
      </c>
      <c r="AA789" s="14"/>
      <c r="AB789" s="14">
        <v>4.27067884228155E-2</v>
      </c>
      <c r="AC789" s="14">
        <v>6.7951416891575994E-2</v>
      </c>
      <c r="AD789" s="14">
        <v>8.7238445245961901E-2</v>
      </c>
      <c r="AE789" s="14"/>
      <c r="AF789" s="14">
        <v>6.1020021687807201E-2</v>
      </c>
      <c r="AG789" s="14">
        <v>6.6306890041606503E-2</v>
      </c>
      <c r="AH789" s="14">
        <v>6.8145359418835802E-2</v>
      </c>
      <c r="AI789" s="14"/>
      <c r="AJ789" s="14">
        <v>3.9673962166404002E-2</v>
      </c>
      <c r="AK789" s="14">
        <v>0.103027606877359</v>
      </c>
      <c r="AL789" s="14"/>
      <c r="AM789" s="14">
        <v>3.1867162906478903E-2</v>
      </c>
      <c r="AN789" s="14">
        <v>5.59920339153148E-2</v>
      </c>
      <c r="AO789" s="14">
        <v>5.5139787019669997E-2</v>
      </c>
      <c r="AP789" s="14">
        <v>0.12501910512226</v>
      </c>
      <c r="AQ789" s="14">
        <v>1.59847765580356E-2</v>
      </c>
      <c r="AR789" s="14">
        <v>7.7083649325378298E-2</v>
      </c>
      <c r="AS789" s="14">
        <v>7.6777707891593605E-2</v>
      </c>
      <c r="AT789" s="14">
        <v>0.16549684186671601</v>
      </c>
      <c r="AU789" s="14">
        <v>0.11145343417739199</v>
      </c>
      <c r="AV789" s="14"/>
      <c r="AW789" s="14">
        <v>2.4839951591976502E-2</v>
      </c>
      <c r="AX789" s="14">
        <v>4.9905216889746001E-2</v>
      </c>
      <c r="AY789" s="14">
        <v>5.3896633459136901E-2</v>
      </c>
      <c r="AZ789" s="14">
        <v>8.8907179675513495E-2</v>
      </c>
      <c r="BA789" s="14">
        <v>4.0500901206527301E-2</v>
      </c>
      <c r="BB789" s="14">
        <v>5.58285633791984E-2</v>
      </c>
      <c r="BC789" s="14">
        <v>7.4063889959490301E-2</v>
      </c>
      <c r="BD789" s="14">
        <v>4.3037647113770498E-2</v>
      </c>
      <c r="BE789" s="14">
        <v>0.30159185768555102</v>
      </c>
      <c r="BF789" s="14">
        <v>0.124785374072796</v>
      </c>
      <c r="BG789" s="14"/>
      <c r="BH789" s="14">
        <v>8.8269662254856704E-2</v>
      </c>
      <c r="BI789" s="14">
        <v>5.1708277886258799E-2</v>
      </c>
    </row>
    <row r="790" spans="2:61" x14ac:dyDescent="0.35">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row>
    <row r="791" spans="2:61" x14ac:dyDescent="0.35">
      <c r="B791" s="6" t="s">
        <v>396</v>
      </c>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row>
    <row r="792" spans="2:61" x14ac:dyDescent="0.35">
      <c r="B792" s="21" t="s">
        <v>81</v>
      </c>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row>
    <row r="793" spans="2:61" x14ac:dyDescent="0.35">
      <c r="B793" t="s">
        <v>318</v>
      </c>
      <c r="C793" s="14">
        <v>4.9995937741378102E-2</v>
      </c>
      <c r="D793" s="14">
        <v>5.99403004346016E-2</v>
      </c>
      <c r="E793" s="14">
        <v>4.08069449585741E-2</v>
      </c>
      <c r="F793" s="14"/>
      <c r="G793" s="14">
        <v>9.6040029944118296E-2</v>
      </c>
      <c r="H793" s="14">
        <v>7.4864464437726597E-2</v>
      </c>
      <c r="I793" s="14">
        <v>5.4039490320946897E-2</v>
      </c>
      <c r="J793" s="14">
        <v>3.39894500557349E-2</v>
      </c>
      <c r="K793" s="14">
        <v>3.8279840533881102E-2</v>
      </c>
      <c r="L793" s="14">
        <v>2.3375795497438699E-2</v>
      </c>
      <c r="M793" s="14"/>
      <c r="N793" s="14">
        <v>4.7166912217717197E-2</v>
      </c>
      <c r="O793" s="14">
        <v>5.1590559271019298E-2</v>
      </c>
      <c r="P793" s="14"/>
      <c r="Q793" s="14">
        <v>5.6180031636535399E-2</v>
      </c>
      <c r="R793" s="14">
        <v>4.7912219078286598E-2</v>
      </c>
      <c r="S793" s="14">
        <v>5.4393088631278501E-2</v>
      </c>
      <c r="T793" s="14"/>
      <c r="U793" s="14">
        <v>5.7955694284953299E-2</v>
      </c>
      <c r="V793" s="14">
        <v>1.5798212496056702E-2</v>
      </c>
      <c r="W793" s="14"/>
      <c r="X793" s="14">
        <v>9.6090772073477396E-2</v>
      </c>
      <c r="Y793" s="14">
        <v>4.6515139845877101E-2</v>
      </c>
      <c r="Z793" s="14">
        <v>3.8908762963145598E-2</v>
      </c>
      <c r="AA793" s="14"/>
      <c r="AB793" s="14">
        <v>7.5445525185691295E-2</v>
      </c>
      <c r="AC793" s="14">
        <v>4.0507408042439901E-2</v>
      </c>
      <c r="AD793" s="14">
        <v>4.00919827756408E-2</v>
      </c>
      <c r="AE793" s="14"/>
      <c r="AF793" s="14">
        <v>9.5251272023078495E-2</v>
      </c>
      <c r="AG793" s="14">
        <v>5.3657566710005697E-2</v>
      </c>
      <c r="AH793" s="14">
        <v>3.1255538306889603E-2</v>
      </c>
      <c r="AI793" s="14"/>
      <c r="AJ793" s="14">
        <v>6.7235124853266395E-2</v>
      </c>
      <c r="AK793" s="14">
        <v>4.07016593581251E-2</v>
      </c>
      <c r="AL793" s="14"/>
      <c r="AM793" s="14">
        <v>5.67502079188014E-2</v>
      </c>
      <c r="AN793" s="14">
        <v>5.9794304676504699E-2</v>
      </c>
      <c r="AO793" s="14">
        <v>5.0995760478321099E-2</v>
      </c>
      <c r="AP793" s="14">
        <v>3.9298212750337798E-2</v>
      </c>
      <c r="AQ793" s="14">
        <v>7.75146211400492E-2</v>
      </c>
      <c r="AR793" s="14">
        <v>5.0938683171248597E-2</v>
      </c>
      <c r="AS793" s="14">
        <v>5.96322907174512E-2</v>
      </c>
      <c r="AT793" s="14">
        <v>1.63723952414386E-2</v>
      </c>
      <c r="AU793" s="14">
        <v>3.9826753358279302E-2</v>
      </c>
      <c r="AV793" s="14"/>
      <c r="AW793" s="14">
        <v>6.4887551079995998E-2</v>
      </c>
      <c r="AX793" s="14">
        <v>5.0260240353038103E-2</v>
      </c>
      <c r="AY793" s="14">
        <v>6.3781429314865704E-2</v>
      </c>
      <c r="AZ793" s="14">
        <v>3.8626278505375498E-2</v>
      </c>
      <c r="BA793" s="14">
        <v>7.8486093945262694E-2</v>
      </c>
      <c r="BB793" s="14">
        <v>6.0913206519563397E-2</v>
      </c>
      <c r="BC793" s="14">
        <v>2.8013616040691799E-2</v>
      </c>
      <c r="BD793" s="14">
        <v>8.9886240690980099E-2</v>
      </c>
      <c r="BE793" s="14">
        <v>4.0889533072413199E-2</v>
      </c>
      <c r="BF793" s="14">
        <v>4.616970956896E-2</v>
      </c>
      <c r="BG793" s="14"/>
      <c r="BH793" s="14">
        <v>5.38715781596244E-2</v>
      </c>
      <c r="BI793" s="14">
        <v>5.1656934365996401E-2</v>
      </c>
    </row>
    <row r="794" spans="2:61" x14ac:dyDescent="0.35">
      <c r="B794" t="s">
        <v>319</v>
      </c>
      <c r="C794" s="14">
        <v>0.17069531010873501</v>
      </c>
      <c r="D794" s="14">
        <v>0.17229474813225101</v>
      </c>
      <c r="E794" s="14">
        <v>0.165523775760471</v>
      </c>
      <c r="F794" s="14"/>
      <c r="G794" s="14">
        <v>0.21812164822914401</v>
      </c>
      <c r="H794" s="14">
        <v>0.183206272849222</v>
      </c>
      <c r="I794" s="14">
        <v>0.191122258018701</v>
      </c>
      <c r="J794" s="14">
        <v>0.15990408569395101</v>
      </c>
      <c r="K794" s="14">
        <v>0.14810831239897501</v>
      </c>
      <c r="L794" s="14">
        <v>0.14035593905079</v>
      </c>
      <c r="M794" s="14"/>
      <c r="N794" s="14">
        <v>0.18181967894145601</v>
      </c>
      <c r="O794" s="14">
        <v>0.164424897241845</v>
      </c>
      <c r="P794" s="14"/>
      <c r="Q794" s="14">
        <v>0.24484419100526</v>
      </c>
      <c r="R794" s="14">
        <v>0.14144372103524699</v>
      </c>
      <c r="S794" s="14">
        <v>0.15548466472002201</v>
      </c>
      <c r="T794" s="14"/>
      <c r="U794" s="14">
        <v>0.18421726454963799</v>
      </c>
      <c r="V794" s="14">
        <v>0.11260055806220801</v>
      </c>
      <c r="W794" s="14"/>
      <c r="X794" s="14">
        <v>0.20602621810333299</v>
      </c>
      <c r="Y794" s="14">
        <v>0.208257299131202</v>
      </c>
      <c r="Z794" s="14">
        <v>0.12938968029535899</v>
      </c>
      <c r="AA794" s="14"/>
      <c r="AB794" s="14">
        <v>0.20547609526317301</v>
      </c>
      <c r="AC794" s="14">
        <v>0.189292024371469</v>
      </c>
      <c r="AD794" s="14">
        <v>9.6334473265898099E-2</v>
      </c>
      <c r="AE794" s="14"/>
      <c r="AF794" s="14">
        <v>0.137288657017171</v>
      </c>
      <c r="AG794" s="14">
        <v>0.19578157849151101</v>
      </c>
      <c r="AH794" s="14">
        <v>0.13535717577967399</v>
      </c>
      <c r="AI794" s="14"/>
      <c r="AJ794" s="14">
        <v>0.186390082901642</v>
      </c>
      <c r="AK794" s="14">
        <v>0.16004433352338299</v>
      </c>
      <c r="AL794" s="14"/>
      <c r="AM794" s="14">
        <v>0.17564792640787899</v>
      </c>
      <c r="AN794" s="14">
        <v>0.195422522865486</v>
      </c>
      <c r="AO794" s="14">
        <v>0.34497563085974198</v>
      </c>
      <c r="AP794" s="14">
        <v>0.13402275090573099</v>
      </c>
      <c r="AQ794" s="14">
        <v>0.19836322908329701</v>
      </c>
      <c r="AR794" s="14">
        <v>0.17761126944231401</v>
      </c>
      <c r="AS794" s="14">
        <v>0.202552934310681</v>
      </c>
      <c r="AT794" s="14">
        <v>8.8632103380084606E-2</v>
      </c>
      <c r="AU794" s="14">
        <v>0.123478598018471</v>
      </c>
      <c r="AV794" s="14"/>
      <c r="AW794" s="14">
        <v>0.19685404228352499</v>
      </c>
      <c r="AX794" s="14">
        <v>0.200385231870507</v>
      </c>
      <c r="AY794" s="14">
        <v>0.36700988879312402</v>
      </c>
      <c r="AZ794" s="14">
        <v>0.14206159393857701</v>
      </c>
      <c r="BA794" s="14">
        <v>0.19773449655976999</v>
      </c>
      <c r="BB794" s="14">
        <v>0.206288357087104</v>
      </c>
      <c r="BC794" s="14">
        <v>0.157537631916458</v>
      </c>
      <c r="BD794" s="14">
        <v>8.6325344382942995E-2</v>
      </c>
      <c r="BE794" s="14">
        <v>0.17399261407328101</v>
      </c>
      <c r="BF794" s="14">
        <v>6.8269222195279797E-2</v>
      </c>
      <c r="BG794" s="14"/>
      <c r="BH794" s="14">
        <v>0.17487583941794499</v>
      </c>
      <c r="BI794" s="14">
        <v>0.18514205965021999</v>
      </c>
    </row>
    <row r="795" spans="2:61" x14ac:dyDescent="0.35">
      <c r="B795" t="s">
        <v>321</v>
      </c>
      <c r="C795" s="14">
        <v>0.282527865345167</v>
      </c>
      <c r="D795" s="14">
        <v>0.31161111323216301</v>
      </c>
      <c r="E795" s="14">
        <v>0.256450361880112</v>
      </c>
      <c r="F795" s="14"/>
      <c r="G795" s="14">
        <v>0.23121276154113399</v>
      </c>
      <c r="H795" s="14">
        <v>0.21857030757734</v>
      </c>
      <c r="I795" s="14">
        <v>0.28194599047109298</v>
      </c>
      <c r="J795" s="14">
        <v>0.32558920766252702</v>
      </c>
      <c r="K795" s="14">
        <v>0.25933067058245102</v>
      </c>
      <c r="L795" s="14">
        <v>0.34103888744243899</v>
      </c>
      <c r="M795" s="14"/>
      <c r="N795" s="14">
        <v>0.27579737948583499</v>
      </c>
      <c r="O795" s="14">
        <v>0.28632160193979</v>
      </c>
      <c r="P795" s="14"/>
      <c r="Q795" s="14">
        <v>0.32618680215172702</v>
      </c>
      <c r="R795" s="14">
        <v>0.27662128192662</v>
      </c>
      <c r="S795" s="14">
        <v>0.23037065304019799</v>
      </c>
      <c r="T795" s="14"/>
      <c r="U795" s="14">
        <v>0.27154369523233901</v>
      </c>
      <c r="V795" s="14">
        <v>0.32971946341854702</v>
      </c>
      <c r="W795" s="14"/>
      <c r="X795" s="14">
        <v>0.37556633182240101</v>
      </c>
      <c r="Y795" s="14">
        <v>0.30814951739398599</v>
      </c>
      <c r="Z795" s="14">
        <v>0.21532905558628701</v>
      </c>
      <c r="AA795" s="14"/>
      <c r="AB795" s="14">
        <v>0.31635594758929397</v>
      </c>
      <c r="AC795" s="14">
        <v>0.32071317071792199</v>
      </c>
      <c r="AD795" s="14">
        <v>0.148005852126709</v>
      </c>
      <c r="AE795" s="14"/>
      <c r="AF795" s="14">
        <v>0.32515619190163703</v>
      </c>
      <c r="AG795" s="14">
        <v>0.31200363358025601</v>
      </c>
      <c r="AH795" s="14">
        <v>0.23452654383441099</v>
      </c>
      <c r="AI795" s="14"/>
      <c r="AJ795" s="14">
        <v>0.28759298358518198</v>
      </c>
      <c r="AK795" s="14">
        <v>0.28554201575481097</v>
      </c>
      <c r="AL795" s="14"/>
      <c r="AM795" s="14">
        <v>0.33618961403709502</v>
      </c>
      <c r="AN795" s="14">
        <v>0.28682052861256602</v>
      </c>
      <c r="AO795" s="14">
        <v>0.35165065234485099</v>
      </c>
      <c r="AP795" s="14">
        <v>0.30360816108510902</v>
      </c>
      <c r="AQ795" s="14">
        <v>0.34688000664915603</v>
      </c>
      <c r="AR795" s="14">
        <v>0.28162761665305203</v>
      </c>
      <c r="AS795" s="14">
        <v>0.30402768174698502</v>
      </c>
      <c r="AT795" s="14">
        <v>0.16210774190948801</v>
      </c>
      <c r="AU795" s="14">
        <v>0.24773097520217899</v>
      </c>
      <c r="AV795" s="14"/>
      <c r="AW795" s="14">
        <v>0.354531047715409</v>
      </c>
      <c r="AX795" s="14">
        <v>0.288794681715701</v>
      </c>
      <c r="AY795" s="14">
        <v>0.318634649675754</v>
      </c>
      <c r="AZ795" s="14">
        <v>0.290110859667362</v>
      </c>
      <c r="BA795" s="14">
        <v>0.37234917702905201</v>
      </c>
      <c r="BB795" s="14">
        <v>0.27107955660065097</v>
      </c>
      <c r="BC795" s="14">
        <v>0.38871719745111499</v>
      </c>
      <c r="BD795" s="14">
        <v>0.102539671823465</v>
      </c>
      <c r="BE795" s="14">
        <v>2.7611314676904399E-2</v>
      </c>
      <c r="BF795" s="14">
        <v>0.175963484425811</v>
      </c>
      <c r="BG795" s="14"/>
      <c r="BH795" s="14">
        <v>0.28918573473711201</v>
      </c>
      <c r="BI795" s="14">
        <v>0.280326670110914</v>
      </c>
    </row>
    <row r="796" spans="2:61" x14ac:dyDescent="0.35">
      <c r="B796" t="s">
        <v>322</v>
      </c>
      <c r="C796" s="14">
        <v>0.38794917942367702</v>
      </c>
      <c r="D796" s="14">
        <v>0.36614942329723099</v>
      </c>
      <c r="E796" s="14">
        <v>0.40980085675152</v>
      </c>
      <c r="F796" s="14"/>
      <c r="G796" s="14">
        <v>0.34629004212806203</v>
      </c>
      <c r="H796" s="14">
        <v>0.38749364810579401</v>
      </c>
      <c r="I796" s="14">
        <v>0.36252214014880701</v>
      </c>
      <c r="J796" s="14">
        <v>0.38756440821926202</v>
      </c>
      <c r="K796" s="14">
        <v>0.48364200610392799</v>
      </c>
      <c r="L796" s="14">
        <v>0.36660328341295501</v>
      </c>
      <c r="M796" s="14"/>
      <c r="N796" s="14">
        <v>0.40398236834997903</v>
      </c>
      <c r="O796" s="14">
        <v>0.37891183846055998</v>
      </c>
      <c r="P796" s="14"/>
      <c r="Q796" s="14">
        <v>0.30937774978031601</v>
      </c>
      <c r="R796" s="14">
        <v>0.40270503894445198</v>
      </c>
      <c r="S796" s="14">
        <v>0.49654560623420602</v>
      </c>
      <c r="T796" s="14"/>
      <c r="U796" s="14">
        <v>0.38683537798911699</v>
      </c>
      <c r="V796" s="14">
        <v>0.39273443576015099</v>
      </c>
      <c r="W796" s="14"/>
      <c r="X796" s="14">
        <v>0.28125012261688098</v>
      </c>
      <c r="Y796" s="14">
        <v>0.33379819382925202</v>
      </c>
      <c r="Z796" s="14">
        <v>0.51743687130932903</v>
      </c>
      <c r="AA796" s="14"/>
      <c r="AB796" s="14">
        <v>0.30761404808441201</v>
      </c>
      <c r="AC796" s="14">
        <v>0.35083994462822998</v>
      </c>
      <c r="AD796" s="14">
        <v>0.63184938273379199</v>
      </c>
      <c r="AE796" s="14"/>
      <c r="AF796" s="14">
        <v>0.37411817078350501</v>
      </c>
      <c r="AG796" s="14">
        <v>0.332036172946095</v>
      </c>
      <c r="AH796" s="14">
        <v>0.52199245003199102</v>
      </c>
      <c r="AI796" s="14"/>
      <c r="AJ796" s="14">
        <v>0.39298474654908</v>
      </c>
      <c r="AK796" s="14">
        <v>0.38513982155294202</v>
      </c>
      <c r="AL796" s="14"/>
      <c r="AM796" s="14">
        <v>0.33671339249828303</v>
      </c>
      <c r="AN796" s="14">
        <v>0.40950765114033499</v>
      </c>
      <c r="AO796" s="14">
        <v>0.160656937597526</v>
      </c>
      <c r="AP796" s="14">
        <v>0.453253927632848</v>
      </c>
      <c r="AQ796" s="14">
        <v>0.27317010477416498</v>
      </c>
      <c r="AR796" s="14">
        <v>0.38770024691945598</v>
      </c>
      <c r="AS796" s="14">
        <v>0.26941299879208003</v>
      </c>
      <c r="AT796" s="14">
        <v>0.643089796679153</v>
      </c>
      <c r="AU796" s="14">
        <v>0.42292401939694202</v>
      </c>
      <c r="AV796" s="14"/>
      <c r="AW796" s="14">
        <v>0.297015436248599</v>
      </c>
      <c r="AX796" s="14">
        <v>0.42310814768709198</v>
      </c>
      <c r="AY796" s="14">
        <v>0.14320220143210999</v>
      </c>
      <c r="AZ796" s="14">
        <v>0.48297517543518398</v>
      </c>
      <c r="BA796" s="14">
        <v>0.21717707784378401</v>
      </c>
      <c r="BB796" s="14">
        <v>0.38603872918860099</v>
      </c>
      <c r="BC796" s="14">
        <v>0.29009147750602499</v>
      </c>
      <c r="BD796" s="14">
        <v>0.648477576847445</v>
      </c>
      <c r="BE796" s="14">
        <v>0.42774720303798902</v>
      </c>
      <c r="BF796" s="14">
        <v>0.600554932044431</v>
      </c>
      <c r="BG796" s="14"/>
      <c r="BH796" s="14">
        <v>0.38143409219166002</v>
      </c>
      <c r="BI796" s="14">
        <v>0.40688832703338501</v>
      </c>
    </row>
    <row r="797" spans="2:61" x14ac:dyDescent="0.35">
      <c r="B797" t="s">
        <v>77</v>
      </c>
      <c r="C797" s="14">
        <v>0.108831707381043</v>
      </c>
      <c r="D797" s="14">
        <v>9.0004414903753799E-2</v>
      </c>
      <c r="E797" s="14">
        <v>0.12741806064932201</v>
      </c>
      <c r="F797" s="14"/>
      <c r="G797" s="14">
        <v>0.108335518157542</v>
      </c>
      <c r="H797" s="14">
        <v>0.135865307029918</v>
      </c>
      <c r="I797" s="14">
        <v>0.110370121040452</v>
      </c>
      <c r="J797" s="14">
        <v>9.2952848368525895E-2</v>
      </c>
      <c r="K797" s="14">
        <v>7.0639170380765906E-2</v>
      </c>
      <c r="L797" s="14">
        <v>0.128626094596377</v>
      </c>
      <c r="M797" s="14"/>
      <c r="N797" s="14">
        <v>9.1233661005012998E-2</v>
      </c>
      <c r="O797" s="14">
        <v>0.11875110308678601</v>
      </c>
      <c r="P797" s="14"/>
      <c r="Q797" s="14">
        <v>6.3411225426161497E-2</v>
      </c>
      <c r="R797" s="14">
        <v>0.13131773901539501</v>
      </c>
      <c r="S797" s="14">
        <v>6.3205987374295697E-2</v>
      </c>
      <c r="T797" s="14"/>
      <c r="U797" s="14">
        <v>9.9447967943953205E-2</v>
      </c>
      <c r="V797" s="14">
        <v>0.149147330263038</v>
      </c>
      <c r="W797" s="14"/>
      <c r="X797" s="14">
        <v>4.1066555383908097E-2</v>
      </c>
      <c r="Y797" s="14">
        <v>0.10327984979968299</v>
      </c>
      <c r="Z797" s="14">
        <v>9.89356298458796E-2</v>
      </c>
      <c r="AA797" s="14"/>
      <c r="AB797" s="14">
        <v>9.51083838774303E-2</v>
      </c>
      <c r="AC797" s="14">
        <v>9.8647452239938802E-2</v>
      </c>
      <c r="AD797" s="14">
        <v>8.3718309097959298E-2</v>
      </c>
      <c r="AE797" s="14"/>
      <c r="AF797" s="14">
        <v>6.8185708274608306E-2</v>
      </c>
      <c r="AG797" s="14">
        <v>0.106521048272132</v>
      </c>
      <c r="AH797" s="14">
        <v>7.6868292047034603E-2</v>
      </c>
      <c r="AI797" s="14"/>
      <c r="AJ797" s="14">
        <v>6.5797062110829405E-2</v>
      </c>
      <c r="AK797" s="14">
        <v>0.12857216981073999</v>
      </c>
      <c r="AL797" s="14"/>
      <c r="AM797" s="14">
        <v>9.4698859137941294E-2</v>
      </c>
      <c r="AN797" s="14">
        <v>4.8454992705108002E-2</v>
      </c>
      <c r="AO797" s="14">
        <v>9.1721018719559996E-2</v>
      </c>
      <c r="AP797" s="14">
        <v>6.9816947625973999E-2</v>
      </c>
      <c r="AQ797" s="14">
        <v>0.10407203835333401</v>
      </c>
      <c r="AR797" s="14">
        <v>0.102122183813929</v>
      </c>
      <c r="AS797" s="14">
        <v>0.16437409443280199</v>
      </c>
      <c r="AT797" s="14">
        <v>8.9797962789836303E-2</v>
      </c>
      <c r="AU797" s="14">
        <v>0.16603965402412901</v>
      </c>
      <c r="AV797" s="14"/>
      <c r="AW797" s="14">
        <v>8.6711922672470604E-2</v>
      </c>
      <c r="AX797" s="14">
        <v>3.7451698373661399E-2</v>
      </c>
      <c r="AY797" s="14">
        <v>0.107371830784146</v>
      </c>
      <c r="AZ797" s="14">
        <v>4.6226092453501698E-2</v>
      </c>
      <c r="BA797" s="14">
        <v>0.134253154622131</v>
      </c>
      <c r="BB797" s="14">
        <v>7.5680150604080898E-2</v>
      </c>
      <c r="BC797" s="14">
        <v>0.13564007708570999</v>
      </c>
      <c r="BD797" s="14">
        <v>7.2771166255166206E-2</v>
      </c>
      <c r="BE797" s="14">
        <v>0.32975933513941202</v>
      </c>
      <c r="BF797" s="14">
        <v>0.109042651765517</v>
      </c>
      <c r="BG797" s="14"/>
      <c r="BH797" s="14">
        <v>0.10063275549365901</v>
      </c>
      <c r="BI797" s="14">
        <v>7.5986008839484503E-2</v>
      </c>
    </row>
    <row r="798" spans="2:61" x14ac:dyDescent="0.35">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row>
    <row r="799" spans="2:61" x14ac:dyDescent="0.35">
      <c r="B799" s="6" t="s">
        <v>397</v>
      </c>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row>
    <row r="800" spans="2:61" x14ac:dyDescent="0.35">
      <c r="B800" s="21" t="s">
        <v>81</v>
      </c>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row>
    <row r="801" spans="2:61" x14ac:dyDescent="0.35">
      <c r="B801" t="s">
        <v>318</v>
      </c>
      <c r="C801" s="14">
        <v>0.170762677875018</v>
      </c>
      <c r="D801" s="14">
        <v>0.19934665922093001</v>
      </c>
      <c r="E801" s="14">
        <v>0.14218596461643801</v>
      </c>
      <c r="F801" s="14"/>
      <c r="G801" s="14">
        <v>0.19813566444924</v>
      </c>
      <c r="H801" s="14">
        <v>0.178533582614814</v>
      </c>
      <c r="I801" s="14">
        <v>0.13817279487960901</v>
      </c>
      <c r="J801" s="14">
        <v>0.18516127972337301</v>
      </c>
      <c r="K801" s="14">
        <v>0.183082051394166</v>
      </c>
      <c r="L801" s="14">
        <v>0.158943253209858</v>
      </c>
      <c r="M801" s="14"/>
      <c r="N801" s="14">
        <v>0.17771273757449399</v>
      </c>
      <c r="O801" s="14">
        <v>0.16684517528043799</v>
      </c>
      <c r="P801" s="14"/>
      <c r="Q801" s="14">
        <v>0.256602080711819</v>
      </c>
      <c r="R801" s="14">
        <v>0.15047340160933201</v>
      </c>
      <c r="S801" s="14">
        <v>0.118174938915606</v>
      </c>
      <c r="T801" s="14"/>
      <c r="U801" s="14">
        <v>0.182478147485898</v>
      </c>
      <c r="V801" s="14">
        <v>0.120429177261087</v>
      </c>
      <c r="W801" s="14"/>
      <c r="X801" s="14">
        <v>0.20720539683231101</v>
      </c>
      <c r="Y801" s="14">
        <v>0.18001753130332299</v>
      </c>
      <c r="Z801" s="14">
        <v>0.16470855837750001</v>
      </c>
      <c r="AA801" s="14"/>
      <c r="AB801" s="14">
        <v>0.260525999693352</v>
      </c>
      <c r="AC801" s="14">
        <v>0.15382391102999601</v>
      </c>
      <c r="AD801" s="14">
        <v>0.104993982507973</v>
      </c>
      <c r="AE801" s="14"/>
      <c r="AF801" s="14">
        <v>0.199992406740822</v>
      </c>
      <c r="AG801" s="14">
        <v>0.18807610164805</v>
      </c>
      <c r="AH801" s="14">
        <v>0.13431229797640801</v>
      </c>
      <c r="AI801" s="14"/>
      <c r="AJ801" s="14">
        <v>0.19877789336962801</v>
      </c>
      <c r="AK801" s="14">
        <v>0.159627069928402</v>
      </c>
      <c r="AL801" s="14"/>
      <c r="AM801" s="14">
        <v>0.16168487046014801</v>
      </c>
      <c r="AN801" s="14">
        <v>0.13224866152522599</v>
      </c>
      <c r="AO801" s="14">
        <v>0.14413763123717299</v>
      </c>
      <c r="AP801" s="14">
        <v>9.8702353864188103E-2</v>
      </c>
      <c r="AQ801" s="14">
        <v>0.40109810064393298</v>
      </c>
      <c r="AR801" s="14">
        <v>0.200460272177479</v>
      </c>
      <c r="AS801" s="14">
        <v>0.26205702492024302</v>
      </c>
      <c r="AT801" s="14">
        <v>0.104673321875616</v>
      </c>
      <c r="AU801" s="14">
        <v>0.15477447717531201</v>
      </c>
      <c r="AV801" s="14"/>
      <c r="AW801" s="14">
        <v>0.158097338913716</v>
      </c>
      <c r="AX801" s="14">
        <v>0.11795494260190099</v>
      </c>
      <c r="AY801" s="14">
        <v>0.219618997848533</v>
      </c>
      <c r="AZ801" s="14">
        <v>0.124220672811184</v>
      </c>
      <c r="BA801" s="14">
        <v>0.38069092920481701</v>
      </c>
      <c r="BB801" s="14">
        <v>0.217131521634404</v>
      </c>
      <c r="BC801" s="14">
        <v>0.21095004016302499</v>
      </c>
      <c r="BD801" s="14">
        <v>0.193767048858971</v>
      </c>
      <c r="BE801" s="14">
        <v>0.10627880879082099</v>
      </c>
      <c r="BF801" s="14">
        <v>0.17155287174131501</v>
      </c>
      <c r="BG801" s="14"/>
      <c r="BH801" s="14">
        <v>0.16635013092077899</v>
      </c>
      <c r="BI801" s="14">
        <v>0.182332370098644</v>
      </c>
    </row>
    <row r="802" spans="2:61" x14ac:dyDescent="0.35">
      <c r="B802" t="s">
        <v>319</v>
      </c>
      <c r="C802" s="14">
        <v>0.32257726083445099</v>
      </c>
      <c r="D802" s="14">
        <v>0.35016358258392</v>
      </c>
      <c r="E802" s="14">
        <v>0.29583893872007599</v>
      </c>
      <c r="F802" s="14"/>
      <c r="G802" s="14">
        <v>0.30585701313258201</v>
      </c>
      <c r="H802" s="14">
        <v>0.32467951811833001</v>
      </c>
      <c r="I802" s="14">
        <v>0.366214492106121</v>
      </c>
      <c r="J802" s="14">
        <v>0.27163952998206298</v>
      </c>
      <c r="K802" s="14">
        <v>0.32186750330499397</v>
      </c>
      <c r="L802" s="14">
        <v>0.33422037452799203</v>
      </c>
      <c r="M802" s="14"/>
      <c r="N802" s="14">
        <v>0.32231563414270098</v>
      </c>
      <c r="O802" s="14">
        <v>0.32272473053803002</v>
      </c>
      <c r="P802" s="14"/>
      <c r="Q802" s="14">
        <v>0.36891477471630701</v>
      </c>
      <c r="R802" s="14">
        <v>0.33777766294953898</v>
      </c>
      <c r="S802" s="14">
        <v>0.21697004996282601</v>
      </c>
      <c r="T802" s="14"/>
      <c r="U802" s="14">
        <v>0.32746722797607802</v>
      </c>
      <c r="V802" s="14">
        <v>0.30156835787962299</v>
      </c>
      <c r="W802" s="14"/>
      <c r="X802" s="14">
        <v>0.30294059962306702</v>
      </c>
      <c r="Y802" s="14">
        <v>0.39090340167357301</v>
      </c>
      <c r="Z802" s="14">
        <v>0.26653154509743598</v>
      </c>
      <c r="AA802" s="14"/>
      <c r="AB802" s="14">
        <v>0.35717211414781902</v>
      </c>
      <c r="AC802" s="14">
        <v>0.35476813285959102</v>
      </c>
      <c r="AD802" s="14">
        <v>0.21429909250930901</v>
      </c>
      <c r="AE802" s="14"/>
      <c r="AF802" s="14">
        <v>0.30270527225655303</v>
      </c>
      <c r="AG802" s="14">
        <v>0.33820024234915702</v>
      </c>
      <c r="AH802" s="14">
        <v>0.31543882290257502</v>
      </c>
      <c r="AI802" s="14"/>
      <c r="AJ802" s="14">
        <v>0.35958700585720399</v>
      </c>
      <c r="AK802" s="14">
        <v>0.29627813942907899</v>
      </c>
      <c r="AL802" s="14"/>
      <c r="AM802" s="14">
        <v>0.40336531228912897</v>
      </c>
      <c r="AN802" s="14">
        <v>0.33352360577498202</v>
      </c>
      <c r="AO802" s="14">
        <v>0.47132902421934297</v>
      </c>
      <c r="AP802" s="14">
        <v>0.35849964762571501</v>
      </c>
      <c r="AQ802" s="14">
        <v>0.29257482126269602</v>
      </c>
      <c r="AR802" s="14">
        <v>0.31459579265423798</v>
      </c>
      <c r="AS802" s="14">
        <v>0.34765201221550701</v>
      </c>
      <c r="AT802" s="14">
        <v>0.17783213631139699</v>
      </c>
      <c r="AU802" s="14">
        <v>0.26013214952418801</v>
      </c>
      <c r="AV802" s="14"/>
      <c r="AW802" s="14">
        <v>0.38744401918911697</v>
      </c>
      <c r="AX802" s="14">
        <v>0.368428293014051</v>
      </c>
      <c r="AY802" s="14">
        <v>0.39612312646220998</v>
      </c>
      <c r="AZ802" s="14">
        <v>0.34643223687889402</v>
      </c>
      <c r="BA802" s="14">
        <v>0.33081584531264602</v>
      </c>
      <c r="BB802" s="14">
        <v>0.32977090766297301</v>
      </c>
      <c r="BC802" s="14">
        <v>0.41411244815522502</v>
      </c>
      <c r="BD802" s="14">
        <v>0.129936270013294</v>
      </c>
      <c r="BE802" s="14">
        <v>0.21049509957242499</v>
      </c>
      <c r="BF802" s="14">
        <v>0.14352911787968201</v>
      </c>
      <c r="BG802" s="14"/>
      <c r="BH802" s="14">
        <v>0.31676177201779299</v>
      </c>
      <c r="BI802" s="14">
        <v>0.34139876151982401</v>
      </c>
    </row>
    <row r="803" spans="2:61" x14ac:dyDescent="0.35">
      <c r="B803" t="s">
        <v>321</v>
      </c>
      <c r="C803" s="14">
        <v>0.20721242180681201</v>
      </c>
      <c r="D803" s="14">
        <v>0.21904930162463301</v>
      </c>
      <c r="E803" s="14">
        <v>0.197137832494264</v>
      </c>
      <c r="F803" s="14"/>
      <c r="G803" s="14">
        <v>0.26509811158583602</v>
      </c>
      <c r="H803" s="14">
        <v>0.18284029188904399</v>
      </c>
      <c r="I803" s="14">
        <v>0.18975063612266099</v>
      </c>
      <c r="J803" s="14">
        <v>0.25076845445393098</v>
      </c>
      <c r="K803" s="14">
        <v>0.14913134056427199</v>
      </c>
      <c r="L803" s="14">
        <v>0.21436224682886701</v>
      </c>
      <c r="M803" s="14"/>
      <c r="N803" s="14">
        <v>0.21274166231007499</v>
      </c>
      <c r="O803" s="14">
        <v>0.204095784690843</v>
      </c>
      <c r="P803" s="14"/>
      <c r="Q803" s="14">
        <v>0.15802228962569301</v>
      </c>
      <c r="R803" s="14">
        <v>0.20671807215208399</v>
      </c>
      <c r="S803" s="14">
        <v>0.294228995003669</v>
      </c>
      <c r="T803" s="14"/>
      <c r="U803" s="14">
        <v>0.201649955188309</v>
      </c>
      <c r="V803" s="14">
        <v>0.23111060312234599</v>
      </c>
      <c r="W803" s="14"/>
      <c r="X803" s="14">
        <v>0.25111161187688402</v>
      </c>
      <c r="Y803" s="14">
        <v>0.19170978520902299</v>
      </c>
      <c r="Z803" s="14">
        <v>0.20499815043601799</v>
      </c>
      <c r="AA803" s="14"/>
      <c r="AB803" s="14">
        <v>0.205799970417753</v>
      </c>
      <c r="AC803" s="14">
        <v>0.229974406609052</v>
      </c>
      <c r="AD803" s="14">
        <v>0.16105704182356601</v>
      </c>
      <c r="AE803" s="14"/>
      <c r="AF803" s="14">
        <v>0.30774427108379399</v>
      </c>
      <c r="AG803" s="14">
        <v>0.19789984691465001</v>
      </c>
      <c r="AH803" s="14">
        <v>0.21337696396276701</v>
      </c>
      <c r="AI803" s="14"/>
      <c r="AJ803" s="14">
        <v>0.20365630456203401</v>
      </c>
      <c r="AK803" s="14">
        <v>0.21765269862808601</v>
      </c>
      <c r="AL803" s="14"/>
      <c r="AM803" s="14">
        <v>0.19078354244988799</v>
      </c>
      <c r="AN803" s="14">
        <v>0.235409159729593</v>
      </c>
      <c r="AO803" s="14">
        <v>0.16053290638116499</v>
      </c>
      <c r="AP803" s="14">
        <v>0.226206997624774</v>
      </c>
      <c r="AQ803" s="14">
        <v>0.21283644655509801</v>
      </c>
      <c r="AR803" s="14">
        <v>0.24314243404907299</v>
      </c>
      <c r="AS803" s="14">
        <v>9.0631243490184907E-2</v>
      </c>
      <c r="AT803" s="14">
        <v>0.20236791619707001</v>
      </c>
      <c r="AU803" s="14">
        <v>0.17340036686740301</v>
      </c>
      <c r="AV803" s="14"/>
      <c r="AW803" s="14">
        <v>0.19653750347318999</v>
      </c>
      <c r="AX803" s="14">
        <v>0.235998027304714</v>
      </c>
      <c r="AY803" s="14">
        <v>0.215827698925255</v>
      </c>
      <c r="AZ803" s="14">
        <v>0.239709055314587</v>
      </c>
      <c r="BA803" s="14">
        <v>0.18184554756997401</v>
      </c>
      <c r="BB803" s="14">
        <v>0.240606151894038</v>
      </c>
      <c r="BC803" s="14">
        <v>0.17770217833853999</v>
      </c>
      <c r="BD803" s="14">
        <v>0.215758868508168</v>
      </c>
      <c r="BE803" s="14">
        <v>2.6232561092799499E-2</v>
      </c>
      <c r="BF803" s="14">
        <v>0.143636467009573</v>
      </c>
      <c r="BG803" s="14"/>
      <c r="BH803" s="14">
        <v>0.220304284690785</v>
      </c>
      <c r="BI803" s="14">
        <v>0.20425332784040501</v>
      </c>
    </row>
    <row r="804" spans="2:61" x14ac:dyDescent="0.35">
      <c r="B804" t="s">
        <v>322</v>
      </c>
      <c r="C804" s="14">
        <v>0.19489232536767501</v>
      </c>
      <c r="D804" s="14">
        <v>0.16081897365969</v>
      </c>
      <c r="E804" s="14">
        <v>0.227317690986231</v>
      </c>
      <c r="F804" s="14"/>
      <c r="G804" s="14">
        <v>0.118019235722031</v>
      </c>
      <c r="H804" s="14">
        <v>0.22334100003603299</v>
      </c>
      <c r="I804" s="14">
        <v>0.202798105415439</v>
      </c>
      <c r="J804" s="14">
        <v>0.19044953448912399</v>
      </c>
      <c r="K804" s="14">
        <v>0.213582423725831</v>
      </c>
      <c r="L804" s="14">
        <v>0.19821811132791001</v>
      </c>
      <c r="M804" s="14"/>
      <c r="N804" s="14">
        <v>0.190751952314613</v>
      </c>
      <c r="O804" s="14">
        <v>0.19722610707304999</v>
      </c>
      <c r="P804" s="14"/>
      <c r="Q804" s="14">
        <v>0.15288006766905701</v>
      </c>
      <c r="R804" s="14">
        <v>0.186569677848066</v>
      </c>
      <c r="S804" s="14">
        <v>0.30844489015978899</v>
      </c>
      <c r="T804" s="14"/>
      <c r="U804" s="14">
        <v>0.19586189214494801</v>
      </c>
      <c r="V804" s="14">
        <v>0.19072674843392601</v>
      </c>
      <c r="W804" s="14"/>
      <c r="X804" s="14">
        <v>0.19670140868309699</v>
      </c>
      <c r="Y804" s="14">
        <v>0.15082957527412899</v>
      </c>
      <c r="Z804" s="14">
        <v>0.25873161283870799</v>
      </c>
      <c r="AA804" s="14"/>
      <c r="AB804" s="14">
        <v>0.105197812848238</v>
      </c>
      <c r="AC804" s="14">
        <v>0.16552845418238801</v>
      </c>
      <c r="AD804" s="14">
        <v>0.41413320622543498</v>
      </c>
      <c r="AE804" s="14"/>
      <c r="AF804" s="14">
        <v>0.11984331052128</v>
      </c>
      <c r="AG804" s="14">
        <v>0.17529491429654101</v>
      </c>
      <c r="AH804" s="14">
        <v>0.263743704292699</v>
      </c>
      <c r="AI804" s="14"/>
      <c r="AJ804" s="14">
        <v>0.17338316427537501</v>
      </c>
      <c r="AK804" s="14">
        <v>0.20362743491329499</v>
      </c>
      <c r="AL804" s="14"/>
      <c r="AM804" s="14">
        <v>0.195701948302026</v>
      </c>
      <c r="AN804" s="14">
        <v>0.22166945267931201</v>
      </c>
      <c r="AO804" s="14">
        <v>0.11916529995012801</v>
      </c>
      <c r="AP804" s="14">
        <v>0.25795931687731</v>
      </c>
      <c r="AQ804" s="14">
        <v>7.75101591615458E-2</v>
      </c>
      <c r="AR804" s="14">
        <v>0.14923505568408399</v>
      </c>
      <c r="AS804" s="14">
        <v>0.19740152730605801</v>
      </c>
      <c r="AT804" s="14">
        <v>0.38241354333709499</v>
      </c>
      <c r="AU804" s="14">
        <v>0.21069657131105701</v>
      </c>
      <c r="AV804" s="14"/>
      <c r="AW804" s="14">
        <v>0.19734249531612699</v>
      </c>
      <c r="AX804" s="14">
        <v>0.227142051918785</v>
      </c>
      <c r="AY804" s="14">
        <v>9.7748555110380206E-2</v>
      </c>
      <c r="AZ804" s="14">
        <v>0.249967116164245</v>
      </c>
      <c r="BA804" s="14">
        <v>6.6151357694120796E-2</v>
      </c>
      <c r="BB804" s="14">
        <v>0.134086585921809</v>
      </c>
      <c r="BC804" s="14">
        <v>0.122568475203876</v>
      </c>
      <c r="BD804" s="14">
        <v>0.39162051166844902</v>
      </c>
      <c r="BE804" s="14">
        <v>0.30288285397074399</v>
      </c>
      <c r="BF804" s="14">
        <v>0.389256768385214</v>
      </c>
      <c r="BG804" s="14"/>
      <c r="BH804" s="14">
        <v>0.193510770094829</v>
      </c>
      <c r="BI804" s="14">
        <v>0.20164654740131999</v>
      </c>
    </row>
    <row r="805" spans="2:61" x14ac:dyDescent="0.35">
      <c r="B805" t="s">
        <v>77</v>
      </c>
      <c r="C805" s="14">
        <v>0.104555314116044</v>
      </c>
      <c r="D805" s="14">
        <v>7.0621482910827302E-2</v>
      </c>
      <c r="E805" s="14">
        <v>0.13751957318299099</v>
      </c>
      <c r="F805" s="14"/>
      <c r="G805" s="14">
        <v>0.112889975110311</v>
      </c>
      <c r="H805" s="14">
        <v>9.0605607341779304E-2</v>
      </c>
      <c r="I805" s="14">
        <v>0.10306397147617</v>
      </c>
      <c r="J805" s="14">
        <v>0.10198120135151</v>
      </c>
      <c r="K805" s="14">
        <v>0.13233668101073701</v>
      </c>
      <c r="L805" s="14">
        <v>9.4256014105373501E-2</v>
      </c>
      <c r="M805" s="14"/>
      <c r="N805" s="14">
        <v>9.6478013658117201E-2</v>
      </c>
      <c r="O805" s="14">
        <v>0.10910820241763999</v>
      </c>
      <c r="P805" s="14"/>
      <c r="Q805" s="14">
        <v>6.3580787277123699E-2</v>
      </c>
      <c r="R805" s="14">
        <v>0.118461185440979</v>
      </c>
      <c r="S805" s="14">
        <v>6.2181125958110102E-2</v>
      </c>
      <c r="T805" s="14"/>
      <c r="U805" s="14">
        <v>9.2542777204767501E-2</v>
      </c>
      <c r="V805" s="14">
        <v>0.15616511330301899</v>
      </c>
      <c r="W805" s="14"/>
      <c r="X805" s="14">
        <v>4.2040982984641401E-2</v>
      </c>
      <c r="Y805" s="14">
        <v>8.6539706539952202E-2</v>
      </c>
      <c r="Z805" s="14">
        <v>0.105030133250338</v>
      </c>
      <c r="AA805" s="14"/>
      <c r="AB805" s="14">
        <v>7.1304102892838603E-2</v>
      </c>
      <c r="AC805" s="14">
        <v>9.5905095318973302E-2</v>
      </c>
      <c r="AD805" s="14">
        <v>0.105516676933718</v>
      </c>
      <c r="AE805" s="14"/>
      <c r="AF805" s="14">
        <v>6.9714739397549394E-2</v>
      </c>
      <c r="AG805" s="14">
        <v>0.100528894791602</v>
      </c>
      <c r="AH805" s="14">
        <v>7.3128210865551393E-2</v>
      </c>
      <c r="AI805" s="14"/>
      <c r="AJ805" s="14">
        <v>6.4595631935759901E-2</v>
      </c>
      <c r="AK805" s="14">
        <v>0.12281465710113799</v>
      </c>
      <c r="AL805" s="14"/>
      <c r="AM805" s="14">
        <v>4.8464326498808802E-2</v>
      </c>
      <c r="AN805" s="14">
        <v>7.7149120290887094E-2</v>
      </c>
      <c r="AO805" s="14">
        <v>0.104835138212191</v>
      </c>
      <c r="AP805" s="14">
        <v>5.86316840080131E-2</v>
      </c>
      <c r="AQ805" s="14">
        <v>1.5980472376726999E-2</v>
      </c>
      <c r="AR805" s="14">
        <v>9.2566445435125405E-2</v>
      </c>
      <c r="AS805" s="14">
        <v>0.102258192068006</v>
      </c>
      <c r="AT805" s="14">
        <v>0.132713082278822</v>
      </c>
      <c r="AU805" s="14">
        <v>0.20099643512204099</v>
      </c>
      <c r="AV805" s="14"/>
      <c r="AW805" s="14">
        <v>6.0578643107849502E-2</v>
      </c>
      <c r="AX805" s="14">
        <v>5.0476685160548901E-2</v>
      </c>
      <c r="AY805" s="14">
        <v>7.0681621653622101E-2</v>
      </c>
      <c r="AZ805" s="14">
        <v>3.9670918831088697E-2</v>
      </c>
      <c r="BA805" s="14">
        <v>4.0496320218441503E-2</v>
      </c>
      <c r="BB805" s="14">
        <v>7.8404832886775397E-2</v>
      </c>
      <c r="BC805" s="14">
        <v>7.4666858139334297E-2</v>
      </c>
      <c r="BD805" s="14">
        <v>6.89173009511172E-2</v>
      </c>
      <c r="BE805" s="14">
        <v>0.35411067657321099</v>
      </c>
      <c r="BF805" s="14">
        <v>0.15202477498421599</v>
      </c>
      <c r="BG805" s="14"/>
      <c r="BH805" s="14">
        <v>0.103073042275813</v>
      </c>
      <c r="BI805" s="14">
        <v>7.0368993139805797E-2</v>
      </c>
    </row>
    <row r="806" spans="2:61" x14ac:dyDescent="0.35">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row>
    <row r="807" spans="2:61" x14ac:dyDescent="0.35">
      <c r="B807" s="6" t="s">
        <v>405</v>
      </c>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row>
    <row r="808" spans="2:61" x14ac:dyDescent="0.35">
      <c r="B808" s="21" t="s">
        <v>81</v>
      </c>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row>
    <row r="809" spans="2:61" x14ac:dyDescent="0.35">
      <c r="B809" t="s">
        <v>318</v>
      </c>
      <c r="C809" s="14">
        <v>0.25778216060396802</v>
      </c>
      <c r="D809" s="14">
        <v>0.31181359626566901</v>
      </c>
      <c r="E809" s="14">
        <v>0.203129772573718</v>
      </c>
      <c r="F809" s="14"/>
      <c r="G809" s="14">
        <v>0.25060477142536203</v>
      </c>
      <c r="H809" s="14">
        <v>0.238504941304131</v>
      </c>
      <c r="I809" s="14">
        <v>0.26542203219769001</v>
      </c>
      <c r="J809" s="14">
        <v>0.288855490485597</v>
      </c>
      <c r="K809" s="14">
        <v>0.22891562461602799</v>
      </c>
      <c r="L809" s="14">
        <v>0.26282221271933898</v>
      </c>
      <c r="M809" s="14"/>
      <c r="N809" s="14">
        <v>0.289478231860677</v>
      </c>
      <c r="O809" s="14">
        <v>0.23991620739560601</v>
      </c>
      <c r="P809" s="14"/>
      <c r="Q809" s="14">
        <v>0.33648376271019198</v>
      </c>
      <c r="R809" s="14">
        <v>0.21910568945285899</v>
      </c>
      <c r="S809" s="14">
        <v>0.25649084949469397</v>
      </c>
      <c r="T809" s="14"/>
      <c r="U809" s="14">
        <v>0.25972087745035</v>
      </c>
      <c r="V809" s="14">
        <v>0.249452797051439</v>
      </c>
      <c r="W809" s="14"/>
      <c r="X809" s="14">
        <v>0.34586742515722302</v>
      </c>
      <c r="Y809" s="14">
        <v>0.247703974517061</v>
      </c>
      <c r="Z809" s="14">
        <v>0.25864237771165699</v>
      </c>
      <c r="AA809" s="14"/>
      <c r="AB809" s="14">
        <v>0.30913547226594401</v>
      </c>
      <c r="AC809" s="14">
        <v>0.26427832658963901</v>
      </c>
      <c r="AD809" s="14">
        <v>0.202679917623037</v>
      </c>
      <c r="AE809" s="14"/>
      <c r="AF809" s="14">
        <v>0.34565526501013899</v>
      </c>
      <c r="AG809" s="14">
        <v>0.27892795138092402</v>
      </c>
      <c r="AH809" s="14">
        <v>0.203959505121042</v>
      </c>
      <c r="AI809" s="14"/>
      <c r="AJ809" s="14">
        <v>0.29142782328871503</v>
      </c>
      <c r="AK809" s="14">
        <v>0.24296652973560701</v>
      </c>
      <c r="AL809" s="14"/>
      <c r="AM809" s="14">
        <v>0.161819867903023</v>
      </c>
      <c r="AN809" s="14">
        <v>0.27446180560289302</v>
      </c>
      <c r="AO809" s="14">
        <v>0.234983417201901</v>
      </c>
      <c r="AP809" s="14">
        <v>0.17315494975807599</v>
      </c>
      <c r="AQ809" s="14">
        <v>0.341072875344407</v>
      </c>
      <c r="AR809" s="14">
        <v>0.315605598038531</v>
      </c>
      <c r="AS809" s="14">
        <v>0.43931054213881299</v>
      </c>
      <c r="AT809" s="14">
        <v>0.20931002826220799</v>
      </c>
      <c r="AU809" s="14">
        <v>0.222721127851016</v>
      </c>
      <c r="AV809" s="14"/>
      <c r="AW809" s="14">
        <v>0.15719605504459699</v>
      </c>
      <c r="AX809" s="14">
        <v>0.31969820811043398</v>
      </c>
      <c r="AY809" s="14">
        <v>0.28971973880553897</v>
      </c>
      <c r="AZ809" s="14">
        <v>0.20599183041393099</v>
      </c>
      <c r="BA809" s="14">
        <v>0.34612482422986002</v>
      </c>
      <c r="BB809" s="14">
        <v>0.31932934416286801</v>
      </c>
      <c r="BC809" s="14">
        <v>0.34700118076284697</v>
      </c>
      <c r="BD809" s="14">
        <v>0.31752630935681703</v>
      </c>
      <c r="BE809" s="14">
        <v>0.22164084197293499</v>
      </c>
      <c r="BF809" s="14">
        <v>0.22474907310046099</v>
      </c>
      <c r="BG809" s="14"/>
      <c r="BH809" s="14">
        <v>0.251128387483187</v>
      </c>
      <c r="BI809" s="14">
        <v>0.26635638309586501</v>
      </c>
    </row>
    <row r="810" spans="2:61" x14ac:dyDescent="0.35">
      <c r="B810" t="s">
        <v>319</v>
      </c>
      <c r="C810" s="14">
        <v>0.34039464619309201</v>
      </c>
      <c r="D810" s="14">
        <v>0.33797099087224403</v>
      </c>
      <c r="E810" s="14">
        <v>0.34349482714894097</v>
      </c>
      <c r="F810" s="14"/>
      <c r="G810" s="14">
        <v>0.26549011787127902</v>
      </c>
      <c r="H810" s="14">
        <v>0.325598470139142</v>
      </c>
      <c r="I810" s="14">
        <v>0.33719759819574302</v>
      </c>
      <c r="J810" s="14">
        <v>0.35845804932263198</v>
      </c>
      <c r="K810" s="14">
        <v>0.38383173794562297</v>
      </c>
      <c r="L810" s="14">
        <v>0.349254787823359</v>
      </c>
      <c r="M810" s="14"/>
      <c r="N810" s="14">
        <v>0.34380248592537599</v>
      </c>
      <c r="O810" s="14">
        <v>0.33847376758622999</v>
      </c>
      <c r="P810" s="14"/>
      <c r="Q810" s="14">
        <v>0.34490408988591897</v>
      </c>
      <c r="R810" s="14">
        <v>0.35983794286669701</v>
      </c>
      <c r="S810" s="14">
        <v>0.32102235404496399</v>
      </c>
      <c r="T810" s="14"/>
      <c r="U810" s="14">
        <v>0.36088722716354099</v>
      </c>
      <c r="V810" s="14">
        <v>0.252351795917655</v>
      </c>
      <c r="W810" s="14"/>
      <c r="X810" s="14">
        <v>0.38739525636691102</v>
      </c>
      <c r="Y810" s="14">
        <v>0.38576329654197999</v>
      </c>
      <c r="Z810" s="14">
        <v>0.28859127156015901</v>
      </c>
      <c r="AA810" s="14"/>
      <c r="AB810" s="14">
        <v>0.37750714840130201</v>
      </c>
      <c r="AC810" s="14">
        <v>0.35570825356265601</v>
      </c>
      <c r="AD810" s="14">
        <v>0.27775822453650501</v>
      </c>
      <c r="AE810" s="14"/>
      <c r="AF810" s="14">
        <v>0.36268754998378</v>
      </c>
      <c r="AG810" s="14">
        <v>0.36440017062451602</v>
      </c>
      <c r="AH810" s="14">
        <v>0.31998595840928601</v>
      </c>
      <c r="AI810" s="14"/>
      <c r="AJ810" s="14">
        <v>0.31915191384731501</v>
      </c>
      <c r="AK810" s="14">
        <v>0.352360978262304</v>
      </c>
      <c r="AL810" s="14"/>
      <c r="AM810" s="14">
        <v>0.48405872471362599</v>
      </c>
      <c r="AN810" s="14">
        <v>0.348489961328249</v>
      </c>
      <c r="AO810" s="14">
        <v>0.446238308203114</v>
      </c>
      <c r="AP810" s="14">
        <v>0.33994710080989898</v>
      </c>
      <c r="AQ810" s="14">
        <v>0.34448625870245803</v>
      </c>
      <c r="AR810" s="14">
        <v>0.32645070573787199</v>
      </c>
      <c r="AS810" s="14">
        <v>0.31863023778279098</v>
      </c>
      <c r="AT810" s="14">
        <v>0.23319478310417199</v>
      </c>
      <c r="AU810" s="14">
        <v>0.24407531223852799</v>
      </c>
      <c r="AV810" s="14"/>
      <c r="AW810" s="14">
        <v>0.46406050511586699</v>
      </c>
      <c r="AX810" s="14">
        <v>0.32856282999458403</v>
      </c>
      <c r="AY810" s="14">
        <v>0.43038490996034601</v>
      </c>
      <c r="AZ810" s="14">
        <v>0.36342303162740702</v>
      </c>
      <c r="BA810" s="14">
        <v>0.327784242062645</v>
      </c>
      <c r="BB810" s="14">
        <v>0.35481067313519798</v>
      </c>
      <c r="BC810" s="14">
        <v>0.450239135105722</v>
      </c>
      <c r="BD810" s="14">
        <v>0.244632397547626</v>
      </c>
      <c r="BE810" s="14">
        <v>0.20161154016375901</v>
      </c>
      <c r="BF810" s="14">
        <v>0.19178646886444001</v>
      </c>
      <c r="BG810" s="14"/>
      <c r="BH810" s="14">
        <v>0.347107075749711</v>
      </c>
      <c r="BI810" s="14">
        <v>0.35399018883739303</v>
      </c>
    </row>
    <row r="811" spans="2:61" x14ac:dyDescent="0.35">
      <c r="B811" t="s">
        <v>321</v>
      </c>
      <c r="C811" s="14">
        <v>0.18412403959738199</v>
      </c>
      <c r="D811" s="14">
        <v>0.19380454989809201</v>
      </c>
      <c r="E811" s="14">
        <v>0.17597045106902101</v>
      </c>
      <c r="F811" s="14"/>
      <c r="G811" s="14">
        <v>0.23687509058349501</v>
      </c>
      <c r="H811" s="14">
        <v>0.18250958757361399</v>
      </c>
      <c r="I811" s="14">
        <v>0.18594371898466699</v>
      </c>
      <c r="J811" s="14">
        <v>0.146265172169674</v>
      </c>
      <c r="K811" s="14">
        <v>0.178506680878455</v>
      </c>
      <c r="L811" s="14">
        <v>0.192219137804299</v>
      </c>
      <c r="M811" s="14"/>
      <c r="N811" s="14">
        <v>0.168539787546369</v>
      </c>
      <c r="O811" s="14">
        <v>0.19290833073793701</v>
      </c>
      <c r="P811" s="14"/>
      <c r="Q811" s="14">
        <v>0.16995871763373799</v>
      </c>
      <c r="R811" s="14">
        <v>0.190730073713202</v>
      </c>
      <c r="S811" s="14">
        <v>0.20756284553738</v>
      </c>
      <c r="T811" s="14"/>
      <c r="U811" s="14">
        <v>0.171681919352728</v>
      </c>
      <c r="V811" s="14">
        <v>0.23757946970589999</v>
      </c>
      <c r="W811" s="14"/>
      <c r="X811" s="14">
        <v>0.15309619908668601</v>
      </c>
      <c r="Y811" s="14">
        <v>0.202869960483053</v>
      </c>
      <c r="Z811" s="14">
        <v>0.174735849849564</v>
      </c>
      <c r="AA811" s="14"/>
      <c r="AB811" s="14">
        <v>0.17179835297250101</v>
      </c>
      <c r="AC811" s="14">
        <v>0.17159146833758099</v>
      </c>
      <c r="AD811" s="14">
        <v>0.243815561678868</v>
      </c>
      <c r="AE811" s="14"/>
      <c r="AF811" s="14">
        <v>0.103059640474798</v>
      </c>
      <c r="AG811" s="14">
        <v>0.19018807223003301</v>
      </c>
      <c r="AH811" s="14">
        <v>0.209940088854316</v>
      </c>
      <c r="AI811" s="14"/>
      <c r="AJ811" s="14">
        <v>0.19489410788800099</v>
      </c>
      <c r="AK811" s="14">
        <v>0.178499505212872</v>
      </c>
      <c r="AL811" s="14"/>
      <c r="AM811" s="14">
        <v>0.19511956626303401</v>
      </c>
      <c r="AN811" s="14">
        <v>0.16865032557454801</v>
      </c>
      <c r="AO811" s="14">
        <v>0.194097137917499</v>
      </c>
      <c r="AP811" s="14">
        <v>0.23277766371376901</v>
      </c>
      <c r="AQ811" s="14">
        <v>0.243046991285327</v>
      </c>
      <c r="AR811" s="14">
        <v>0.17648735716092301</v>
      </c>
      <c r="AS811" s="14">
        <v>0.145912999109719</v>
      </c>
      <c r="AT811" s="14">
        <v>0.138505144911031</v>
      </c>
      <c r="AU811" s="14">
        <v>0.20072263793994499</v>
      </c>
      <c r="AV811" s="14"/>
      <c r="AW811" s="14">
        <v>0.21588898903721701</v>
      </c>
      <c r="AX811" s="14">
        <v>0.15865657432667701</v>
      </c>
      <c r="AY811" s="14">
        <v>0.158025211975545</v>
      </c>
      <c r="AZ811" s="14">
        <v>0.24436962202836601</v>
      </c>
      <c r="BA811" s="14">
        <v>0.24233405106640199</v>
      </c>
      <c r="BB811" s="14">
        <v>0.16952854234443601</v>
      </c>
      <c r="BC811" s="14">
        <v>0.15356976946769099</v>
      </c>
      <c r="BD811" s="14">
        <v>0.11258905693125899</v>
      </c>
      <c r="BE811" s="14">
        <v>3.1431645634931102E-2</v>
      </c>
      <c r="BF811" s="14">
        <v>0.24577757688742299</v>
      </c>
      <c r="BG811" s="14"/>
      <c r="BH811" s="14">
        <v>0.19391369977227699</v>
      </c>
      <c r="BI811" s="14">
        <v>0.18052461842777401</v>
      </c>
    </row>
    <row r="812" spans="2:61" x14ac:dyDescent="0.35">
      <c r="B812" t="s">
        <v>322</v>
      </c>
      <c r="C812" s="14">
        <v>0.12212706697685601</v>
      </c>
      <c r="D812" s="14">
        <v>8.5745356681749096E-2</v>
      </c>
      <c r="E812" s="14">
        <v>0.15752787524120801</v>
      </c>
      <c r="F812" s="14"/>
      <c r="G812" s="14">
        <v>0.15491828765781801</v>
      </c>
      <c r="H812" s="14">
        <v>0.135484640347316</v>
      </c>
      <c r="I812" s="14">
        <v>9.0884762349291506E-2</v>
      </c>
      <c r="J812" s="14">
        <v>0.13191216513829801</v>
      </c>
      <c r="K812" s="14">
        <v>0.120848004930229</v>
      </c>
      <c r="L812" s="14">
        <v>0.11567958385633299</v>
      </c>
      <c r="M812" s="14"/>
      <c r="N812" s="14">
        <v>0.11982972724321</v>
      </c>
      <c r="O812" s="14">
        <v>0.123421996050324</v>
      </c>
      <c r="P812" s="14"/>
      <c r="Q812" s="14">
        <v>7.9519751534058505E-2</v>
      </c>
      <c r="R812" s="14">
        <v>0.12830413113241201</v>
      </c>
      <c r="S812" s="14">
        <v>0.15244713771663501</v>
      </c>
      <c r="T812" s="14"/>
      <c r="U812" s="14">
        <v>0.121669197835004</v>
      </c>
      <c r="V812" s="14">
        <v>0.124094223010542</v>
      </c>
      <c r="W812" s="14"/>
      <c r="X812" s="14">
        <v>7.3464962911697601E-2</v>
      </c>
      <c r="Y812" s="14">
        <v>9.8495512764768298E-2</v>
      </c>
      <c r="Z812" s="14">
        <v>0.17533796674291099</v>
      </c>
      <c r="AA812" s="14"/>
      <c r="AB812" s="14">
        <v>8.1500149440431602E-2</v>
      </c>
      <c r="AC812" s="14">
        <v>0.13080624439782801</v>
      </c>
      <c r="AD812" s="14">
        <v>0.188912830857182</v>
      </c>
      <c r="AE812" s="14"/>
      <c r="AF812" s="14">
        <v>0.103283564762401</v>
      </c>
      <c r="AG812" s="14">
        <v>9.6484647194137199E-2</v>
      </c>
      <c r="AH812" s="14">
        <v>0.178901411895804</v>
      </c>
      <c r="AI812" s="14"/>
      <c r="AJ812" s="14">
        <v>0.145270043567295</v>
      </c>
      <c r="AK812" s="14">
        <v>0.110166453890192</v>
      </c>
      <c r="AL812" s="14"/>
      <c r="AM812" s="14">
        <v>0.12964129094305701</v>
      </c>
      <c r="AN812" s="14">
        <v>0.12843752739761699</v>
      </c>
      <c r="AO812" s="14">
        <v>0</v>
      </c>
      <c r="AP812" s="14">
        <v>0.14629281054092699</v>
      </c>
      <c r="AQ812" s="14">
        <v>4.65726179613382E-2</v>
      </c>
      <c r="AR812" s="14">
        <v>9.4287387012984405E-2</v>
      </c>
      <c r="AS812" s="14">
        <v>2.1695941210026801E-2</v>
      </c>
      <c r="AT812" s="14">
        <v>0.24255609516906801</v>
      </c>
      <c r="AU812" s="14">
        <v>0.198835350826222</v>
      </c>
      <c r="AV812" s="14"/>
      <c r="AW812" s="14">
        <v>0.13696559817635001</v>
      </c>
      <c r="AX812" s="14">
        <v>0.13152493481520899</v>
      </c>
      <c r="AY812" s="14">
        <v>0</v>
      </c>
      <c r="AZ812" s="14">
        <v>0.119267203111901</v>
      </c>
      <c r="BA812" s="14">
        <v>3.3851217234911399E-2</v>
      </c>
      <c r="BB812" s="14">
        <v>9.8284794298492906E-2</v>
      </c>
      <c r="BC812" s="14">
        <v>0</v>
      </c>
      <c r="BD812" s="14">
        <v>0.30236106323261103</v>
      </c>
      <c r="BE812" s="14">
        <v>0.243724114542823</v>
      </c>
      <c r="BF812" s="14">
        <v>0.239693871592177</v>
      </c>
      <c r="BG812" s="14"/>
      <c r="BH812" s="14">
        <v>0.109836922130102</v>
      </c>
      <c r="BI812" s="14">
        <v>0.13240151254346599</v>
      </c>
    </row>
    <row r="813" spans="2:61" x14ac:dyDescent="0.35">
      <c r="B813" t="s">
        <v>77</v>
      </c>
      <c r="C813" s="14">
        <v>9.5572086628702299E-2</v>
      </c>
      <c r="D813" s="14">
        <v>7.0665506282245105E-2</v>
      </c>
      <c r="E813" s="14">
        <v>0.119877073967113</v>
      </c>
      <c r="F813" s="14"/>
      <c r="G813" s="14">
        <v>9.2111732462045806E-2</v>
      </c>
      <c r="H813" s="14">
        <v>0.117902360635798</v>
      </c>
      <c r="I813" s="14">
        <v>0.120551888272608</v>
      </c>
      <c r="J813" s="14">
        <v>7.4509122883800002E-2</v>
      </c>
      <c r="K813" s="14">
        <v>8.7897951629665003E-2</v>
      </c>
      <c r="L813" s="14">
        <v>8.0024277796670207E-2</v>
      </c>
      <c r="M813" s="14"/>
      <c r="N813" s="14">
        <v>7.83497674243675E-2</v>
      </c>
      <c r="O813" s="14">
        <v>0.105279698229903</v>
      </c>
      <c r="P813" s="14"/>
      <c r="Q813" s="14">
        <v>6.9133678236091997E-2</v>
      </c>
      <c r="R813" s="14">
        <v>0.102022162834831</v>
      </c>
      <c r="S813" s="14">
        <v>6.2476813206325699E-2</v>
      </c>
      <c r="T813" s="14"/>
      <c r="U813" s="14">
        <v>8.6040778198375995E-2</v>
      </c>
      <c r="V813" s="14">
        <v>0.136521714314465</v>
      </c>
      <c r="W813" s="14"/>
      <c r="X813" s="14">
        <v>4.0176156477481899E-2</v>
      </c>
      <c r="Y813" s="14">
        <v>6.5167255693137097E-2</v>
      </c>
      <c r="Z813" s="14">
        <v>0.102692534135709</v>
      </c>
      <c r="AA813" s="14"/>
      <c r="AB813" s="14">
        <v>6.0058876919822E-2</v>
      </c>
      <c r="AC813" s="14">
        <v>7.7615707112295901E-2</v>
      </c>
      <c r="AD813" s="14">
        <v>8.6833465304407595E-2</v>
      </c>
      <c r="AE813" s="14"/>
      <c r="AF813" s="14">
        <v>8.5313979768881706E-2</v>
      </c>
      <c r="AG813" s="14">
        <v>6.9999158570389797E-2</v>
      </c>
      <c r="AH813" s="14">
        <v>8.7213035719552398E-2</v>
      </c>
      <c r="AI813" s="14"/>
      <c r="AJ813" s="14">
        <v>4.9256111408673503E-2</v>
      </c>
      <c r="AK813" s="14">
        <v>0.116006532899025</v>
      </c>
      <c r="AL813" s="14"/>
      <c r="AM813" s="14">
        <v>2.93605501772599E-2</v>
      </c>
      <c r="AN813" s="14">
        <v>7.9960380096693706E-2</v>
      </c>
      <c r="AO813" s="14">
        <v>0.124681136677486</v>
      </c>
      <c r="AP813" s="14">
        <v>0.107827475177329</v>
      </c>
      <c r="AQ813" s="14">
        <v>2.4821256706470399E-2</v>
      </c>
      <c r="AR813" s="14">
        <v>8.7168952049689497E-2</v>
      </c>
      <c r="AS813" s="14">
        <v>7.4450279758649707E-2</v>
      </c>
      <c r="AT813" s="14">
        <v>0.17643394855352099</v>
      </c>
      <c r="AU813" s="14">
        <v>0.13364557114428999</v>
      </c>
      <c r="AV813" s="14"/>
      <c r="AW813" s="14">
        <v>2.5888852625968201E-2</v>
      </c>
      <c r="AX813" s="14">
        <v>6.1557452753096202E-2</v>
      </c>
      <c r="AY813" s="14">
        <v>0.121870139258569</v>
      </c>
      <c r="AZ813" s="14">
        <v>6.6948312818395098E-2</v>
      </c>
      <c r="BA813" s="14">
        <v>4.9905665406181701E-2</v>
      </c>
      <c r="BB813" s="14">
        <v>5.80466460590046E-2</v>
      </c>
      <c r="BC813" s="14">
        <v>4.91899146637408E-2</v>
      </c>
      <c r="BD813" s="14">
        <v>2.2891172931687801E-2</v>
      </c>
      <c r="BE813" s="14">
        <v>0.30159185768555102</v>
      </c>
      <c r="BF813" s="14">
        <v>9.7993009555499097E-2</v>
      </c>
      <c r="BG813" s="14"/>
      <c r="BH813" s="14">
        <v>9.8013914864723301E-2</v>
      </c>
      <c r="BI813" s="14">
        <v>6.6727297095502305E-2</v>
      </c>
    </row>
    <row r="814" spans="2:61" x14ac:dyDescent="0.35">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row>
    <row r="815" spans="2:61" x14ac:dyDescent="0.35">
      <c r="B815" s="6" t="s">
        <v>406</v>
      </c>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row>
    <row r="816" spans="2:61" x14ac:dyDescent="0.35">
      <c r="B816" s="21" t="s">
        <v>81</v>
      </c>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row>
    <row r="817" spans="2:61" x14ac:dyDescent="0.35">
      <c r="B817" t="s">
        <v>318</v>
      </c>
      <c r="C817" s="14">
        <v>0.13750221556239101</v>
      </c>
      <c r="D817" s="14">
        <v>0.145677172668042</v>
      </c>
      <c r="E817" s="14">
        <v>0.128189528862522</v>
      </c>
      <c r="F817" s="14"/>
      <c r="G817" s="14">
        <v>7.3344957303104405E-2</v>
      </c>
      <c r="H817" s="14">
        <v>0.118566735647647</v>
      </c>
      <c r="I817" s="14">
        <v>0.12794496292586</v>
      </c>
      <c r="J817" s="14">
        <v>0.15216251276025999</v>
      </c>
      <c r="K817" s="14">
        <v>0.132725501224109</v>
      </c>
      <c r="L817" s="14">
        <v>0.18840922398514301</v>
      </c>
      <c r="M817" s="14"/>
      <c r="N817" s="14">
        <v>0.132899226087248</v>
      </c>
      <c r="O817" s="14">
        <v>0.14009675776654801</v>
      </c>
      <c r="P817" s="14"/>
      <c r="Q817" s="14">
        <v>0.17169317305187001</v>
      </c>
      <c r="R817" s="14">
        <v>9.5780157867545498E-2</v>
      </c>
      <c r="S817" s="14">
        <v>0.22016979079225099</v>
      </c>
      <c r="T817" s="14"/>
      <c r="U817" s="14">
        <v>0.15502838246619199</v>
      </c>
      <c r="V817" s="14">
        <v>6.2204053225554702E-2</v>
      </c>
      <c r="W817" s="14"/>
      <c r="X817" s="14">
        <v>0.27565337456384698</v>
      </c>
      <c r="Y817" s="14">
        <v>0.12302049398444199</v>
      </c>
      <c r="Z817" s="14">
        <v>0.111943523277242</v>
      </c>
      <c r="AA817" s="14"/>
      <c r="AB817" s="14">
        <v>0.145542878141184</v>
      </c>
      <c r="AC817" s="14">
        <v>0.14290236409742099</v>
      </c>
      <c r="AD817" s="14">
        <v>0.124118410939753</v>
      </c>
      <c r="AE817" s="14"/>
      <c r="AF817" s="14">
        <v>0.23498957012379301</v>
      </c>
      <c r="AG817" s="14">
        <v>0.15043541593981899</v>
      </c>
      <c r="AH817" s="14">
        <v>9.5851792605047406E-2</v>
      </c>
      <c r="AI817" s="14"/>
      <c r="AJ817" s="14">
        <v>0.13435367759744901</v>
      </c>
      <c r="AK817" s="14">
        <v>0.14436662248573001</v>
      </c>
      <c r="AL817" s="14"/>
      <c r="AM817" s="14">
        <v>0.102567362545918</v>
      </c>
      <c r="AN817" s="14">
        <v>0.237050016928818</v>
      </c>
      <c r="AO817" s="14">
        <v>0.144610447506796</v>
      </c>
      <c r="AP817" s="14">
        <v>5.0864752746058499E-2</v>
      </c>
      <c r="AQ817" s="14">
        <v>0.168501707996348</v>
      </c>
      <c r="AR817" s="14">
        <v>0.16583956398114999</v>
      </c>
      <c r="AS817" s="14">
        <v>0.161533915751677</v>
      </c>
      <c r="AT817" s="14">
        <v>6.7416848958433695E-2</v>
      </c>
      <c r="AU817" s="14">
        <v>6.0810746507498202E-2</v>
      </c>
      <c r="AV817" s="14"/>
      <c r="AW817" s="14">
        <v>7.9446799190351899E-2</v>
      </c>
      <c r="AX817" s="14">
        <v>0.25849946534166901</v>
      </c>
      <c r="AY817" s="14">
        <v>0.127544982615513</v>
      </c>
      <c r="AZ817" s="14">
        <v>7.9168059970645493E-2</v>
      </c>
      <c r="BA817" s="14">
        <v>0.21329417252775301</v>
      </c>
      <c r="BB817" s="14">
        <v>0.15640749592421099</v>
      </c>
      <c r="BC817" s="14">
        <v>0.20737110545038701</v>
      </c>
      <c r="BD817" s="14">
        <v>0.165968885954621</v>
      </c>
      <c r="BE817" s="14">
        <v>7.8859547682970196E-2</v>
      </c>
      <c r="BF817" s="14">
        <v>5.57886238036603E-2</v>
      </c>
      <c r="BG817" s="14"/>
      <c r="BH817" s="14">
        <v>0.14707850700660199</v>
      </c>
      <c r="BI817" s="14">
        <v>0.14118212388630699</v>
      </c>
    </row>
    <row r="818" spans="2:61" x14ac:dyDescent="0.35">
      <c r="B818" t="s">
        <v>319</v>
      </c>
      <c r="C818" s="14">
        <v>0.28893128447181299</v>
      </c>
      <c r="D818" s="14">
        <v>0.300195118671714</v>
      </c>
      <c r="E818" s="14">
        <v>0.277558544543349</v>
      </c>
      <c r="F818" s="14"/>
      <c r="G818" s="14">
        <v>0.29298063799640101</v>
      </c>
      <c r="H818" s="14">
        <v>0.28427605969296099</v>
      </c>
      <c r="I818" s="14">
        <v>0.28311566684018802</v>
      </c>
      <c r="J818" s="14">
        <v>0.24258088518551801</v>
      </c>
      <c r="K818" s="14">
        <v>0.30706403702530199</v>
      </c>
      <c r="L818" s="14">
        <v>0.32462114115208601</v>
      </c>
      <c r="M818" s="14"/>
      <c r="N818" s="14">
        <v>0.29296812010512902</v>
      </c>
      <c r="O818" s="14">
        <v>0.286655863144338</v>
      </c>
      <c r="P818" s="14"/>
      <c r="Q818" s="14">
        <v>0.32780482603380501</v>
      </c>
      <c r="R818" s="14">
        <v>0.30880207520727698</v>
      </c>
      <c r="S818" s="14">
        <v>0.198331769426871</v>
      </c>
      <c r="T818" s="14"/>
      <c r="U818" s="14">
        <v>0.30766405742904002</v>
      </c>
      <c r="V818" s="14">
        <v>0.20844914671204201</v>
      </c>
      <c r="W818" s="14"/>
      <c r="X818" s="14">
        <v>0.37951486906439702</v>
      </c>
      <c r="Y818" s="14">
        <v>0.34149467744532702</v>
      </c>
      <c r="Z818" s="14">
        <v>0.200026896754115</v>
      </c>
      <c r="AA818" s="14"/>
      <c r="AB818" s="14">
        <v>0.41432392733068202</v>
      </c>
      <c r="AC818" s="14">
        <v>0.26874740518087398</v>
      </c>
      <c r="AD818" s="14">
        <v>0.159651991878481</v>
      </c>
      <c r="AE818" s="14"/>
      <c r="AF818" s="14">
        <v>0.35030025053457903</v>
      </c>
      <c r="AG818" s="14">
        <v>0.32132018837363202</v>
      </c>
      <c r="AH818" s="14">
        <v>0.23829366164141799</v>
      </c>
      <c r="AI818" s="14"/>
      <c r="AJ818" s="14">
        <v>0.27410577913766798</v>
      </c>
      <c r="AK818" s="14">
        <v>0.29133599458468201</v>
      </c>
      <c r="AL818" s="14"/>
      <c r="AM818" s="14">
        <v>0.364769805823209</v>
      </c>
      <c r="AN818" s="14">
        <v>0.36088410051029501</v>
      </c>
      <c r="AO818" s="14">
        <v>0.27455915688921401</v>
      </c>
      <c r="AP818" s="14">
        <v>0.20548885874259701</v>
      </c>
      <c r="AQ818" s="14">
        <v>0.44478652002213998</v>
      </c>
      <c r="AR818" s="14">
        <v>0.28589599195033399</v>
      </c>
      <c r="AS818" s="14">
        <v>0.29666603300575101</v>
      </c>
      <c r="AT818" s="14">
        <v>0.12128210069916701</v>
      </c>
      <c r="AU818" s="14">
        <v>0.205081915401151</v>
      </c>
      <c r="AV818" s="14"/>
      <c r="AW818" s="14">
        <v>0.36503972375175597</v>
      </c>
      <c r="AX818" s="14">
        <v>0.34633001307817601</v>
      </c>
      <c r="AY818" s="14">
        <v>0.35661526459980802</v>
      </c>
      <c r="AZ818" s="14">
        <v>0.26677891876087001</v>
      </c>
      <c r="BA818" s="14">
        <v>0.383129871314977</v>
      </c>
      <c r="BB818" s="14">
        <v>0.26731943097580102</v>
      </c>
      <c r="BC818" s="14">
        <v>0.358438978443679</v>
      </c>
      <c r="BD818" s="14">
        <v>0.244517379318617</v>
      </c>
      <c r="BE818" s="14">
        <v>0.231104074499664</v>
      </c>
      <c r="BF818" s="14">
        <v>0.17340935145254399</v>
      </c>
      <c r="BG818" s="14"/>
      <c r="BH818" s="14">
        <v>0.31729434518703997</v>
      </c>
      <c r="BI818" s="14">
        <v>0.27810551038142201</v>
      </c>
    </row>
    <row r="819" spans="2:61" x14ac:dyDescent="0.35">
      <c r="B819" t="s">
        <v>321</v>
      </c>
      <c r="C819" s="14">
        <v>0.249296217209339</v>
      </c>
      <c r="D819" s="14">
        <v>0.28375317654321203</v>
      </c>
      <c r="E819" s="14">
        <v>0.21790109734225199</v>
      </c>
      <c r="F819" s="14"/>
      <c r="G819" s="14">
        <v>0.23940362571992099</v>
      </c>
      <c r="H819" s="14">
        <v>0.26250319010002499</v>
      </c>
      <c r="I819" s="14">
        <v>0.25763524451543601</v>
      </c>
      <c r="J819" s="14">
        <v>0.26280067215244401</v>
      </c>
      <c r="K819" s="14">
        <v>0.23089534399716</v>
      </c>
      <c r="L819" s="14">
        <v>0.23755732118150399</v>
      </c>
      <c r="M819" s="14"/>
      <c r="N819" s="14">
        <v>0.27548323146136</v>
      </c>
      <c r="O819" s="14">
        <v>0.234535524393371</v>
      </c>
      <c r="P819" s="14"/>
      <c r="Q819" s="14">
        <v>0.25283185171596001</v>
      </c>
      <c r="R819" s="14">
        <v>0.23931390066663299</v>
      </c>
      <c r="S819" s="14">
        <v>0.26937213778452102</v>
      </c>
      <c r="T819" s="14"/>
      <c r="U819" s="14">
        <v>0.23491917815564201</v>
      </c>
      <c r="V819" s="14">
        <v>0.31106469325606201</v>
      </c>
      <c r="W819" s="14"/>
      <c r="X819" s="14">
        <v>0.18900739116735499</v>
      </c>
      <c r="Y819" s="14">
        <v>0.266316650097147</v>
      </c>
      <c r="Z819" s="14">
        <v>0.25920566228674302</v>
      </c>
      <c r="AA819" s="14"/>
      <c r="AB819" s="14">
        <v>0.22810927816924001</v>
      </c>
      <c r="AC819" s="14">
        <v>0.28974773996257103</v>
      </c>
      <c r="AD819" s="14">
        <v>0.19989328659699801</v>
      </c>
      <c r="AE819" s="14"/>
      <c r="AF819" s="14">
        <v>0.26634493749712701</v>
      </c>
      <c r="AG819" s="14">
        <v>0.23817034014267499</v>
      </c>
      <c r="AH819" s="14">
        <v>0.25953857348122</v>
      </c>
      <c r="AI819" s="14"/>
      <c r="AJ819" s="14">
        <v>0.28882507644659</v>
      </c>
      <c r="AK819" s="14">
        <v>0.23018938321169899</v>
      </c>
      <c r="AL819" s="14"/>
      <c r="AM819" s="14">
        <v>0.23119179635379999</v>
      </c>
      <c r="AN819" s="14">
        <v>0.212395248055362</v>
      </c>
      <c r="AO819" s="14">
        <v>0.27532643021539399</v>
      </c>
      <c r="AP819" s="14">
        <v>0.31846804704751402</v>
      </c>
      <c r="AQ819" s="14">
        <v>0.210528542236467</v>
      </c>
      <c r="AR819" s="14">
        <v>0.260896570756667</v>
      </c>
      <c r="AS819" s="14">
        <v>0.274044082551823</v>
      </c>
      <c r="AT819" s="14">
        <v>0.19805916951907199</v>
      </c>
      <c r="AU819" s="14">
        <v>0.26169308849051298</v>
      </c>
      <c r="AV819" s="14"/>
      <c r="AW819" s="14">
        <v>0.28347425536957999</v>
      </c>
      <c r="AX819" s="14">
        <v>0.18870175809338899</v>
      </c>
      <c r="AY819" s="14">
        <v>0.33873858139657897</v>
      </c>
      <c r="AZ819" s="14">
        <v>0.30789438285291798</v>
      </c>
      <c r="BA819" s="14">
        <v>0.224634163906173</v>
      </c>
      <c r="BB819" s="14">
        <v>0.28388529453988998</v>
      </c>
      <c r="BC819" s="14">
        <v>0.258538156195185</v>
      </c>
      <c r="BD819" s="14">
        <v>0.16224876455148801</v>
      </c>
      <c r="BE819" s="14">
        <v>2.7611314676904399E-2</v>
      </c>
      <c r="BF819" s="14">
        <v>0.135057105536072</v>
      </c>
      <c r="BG819" s="14"/>
      <c r="BH819" s="14">
        <v>0.22791382831206</v>
      </c>
      <c r="BI819" s="14">
        <v>0.27252204442996503</v>
      </c>
    </row>
    <row r="820" spans="2:61" x14ac:dyDescent="0.35">
      <c r="B820" t="s">
        <v>322</v>
      </c>
      <c r="C820" s="14">
        <v>0.20584476285981901</v>
      </c>
      <c r="D820" s="14">
        <v>0.18046297964271599</v>
      </c>
      <c r="E820" s="14">
        <v>0.23004740709258101</v>
      </c>
      <c r="F820" s="14"/>
      <c r="G820" s="14">
        <v>0.23872778995054</v>
      </c>
      <c r="H820" s="14">
        <v>0.22567976110889801</v>
      </c>
      <c r="I820" s="14">
        <v>0.18832543962951401</v>
      </c>
      <c r="J820" s="14">
        <v>0.21772803425870199</v>
      </c>
      <c r="K820" s="14">
        <v>0.210291985711096</v>
      </c>
      <c r="L820" s="14">
        <v>0.174638350548559</v>
      </c>
      <c r="M820" s="14"/>
      <c r="N820" s="14">
        <v>0.20354744590270701</v>
      </c>
      <c r="O820" s="14">
        <v>0.207139679094962</v>
      </c>
      <c r="P820" s="14"/>
      <c r="Q820" s="14">
        <v>0.15604558512383801</v>
      </c>
      <c r="R820" s="14">
        <v>0.215880370701306</v>
      </c>
      <c r="S820" s="14">
        <v>0.256327911137257</v>
      </c>
      <c r="T820" s="14"/>
      <c r="U820" s="14">
        <v>0.19135179642349401</v>
      </c>
      <c r="V820" s="14">
        <v>0.26811130097136099</v>
      </c>
      <c r="W820" s="14"/>
      <c r="X820" s="14">
        <v>0.106728568587822</v>
      </c>
      <c r="Y820" s="14">
        <v>0.18346713841453699</v>
      </c>
      <c r="Z820" s="14">
        <v>0.29089071868203698</v>
      </c>
      <c r="AA820" s="14"/>
      <c r="AB820" s="14">
        <v>0.13427849617870699</v>
      </c>
      <c r="AC820" s="14">
        <v>0.20004028843018301</v>
      </c>
      <c r="AD820" s="14">
        <v>0.36533873864420602</v>
      </c>
      <c r="AE820" s="14"/>
      <c r="AF820" s="14">
        <v>0.10196145930839599</v>
      </c>
      <c r="AG820" s="14">
        <v>0.180591264092273</v>
      </c>
      <c r="AH820" s="14">
        <v>0.302975865598334</v>
      </c>
      <c r="AI820" s="14"/>
      <c r="AJ820" s="14">
        <v>0.22736797187667901</v>
      </c>
      <c r="AK820" s="14">
        <v>0.19677803582023501</v>
      </c>
      <c r="AL820" s="14"/>
      <c r="AM820" s="14">
        <v>0.212710234376147</v>
      </c>
      <c r="AN820" s="14">
        <v>0.145048539618747</v>
      </c>
      <c r="AO820" s="14">
        <v>0.140754920275871</v>
      </c>
      <c r="AP820" s="14">
        <v>0.29655047476163099</v>
      </c>
      <c r="AQ820" s="14">
        <v>0.1614163649899</v>
      </c>
      <c r="AR820" s="14">
        <v>0.162220888514575</v>
      </c>
      <c r="AS820" s="14">
        <v>0.15573938195210199</v>
      </c>
      <c r="AT820" s="14">
        <v>0.41562999999676498</v>
      </c>
      <c r="AU820" s="14">
        <v>0.29570970766642601</v>
      </c>
      <c r="AV820" s="14"/>
      <c r="AW820" s="14">
        <v>0.21838703125321099</v>
      </c>
      <c r="AX820" s="14">
        <v>0.16877240564072701</v>
      </c>
      <c r="AY820" s="14">
        <v>3.1938046914473703E-2</v>
      </c>
      <c r="AZ820" s="14">
        <v>0.22863446609671101</v>
      </c>
      <c r="BA820" s="14">
        <v>0.15545366669586899</v>
      </c>
      <c r="BB820" s="14">
        <v>0.19964530338742301</v>
      </c>
      <c r="BC820" s="14">
        <v>7.9291818038490794E-2</v>
      </c>
      <c r="BD820" s="14">
        <v>0.38165084681072903</v>
      </c>
      <c r="BE820" s="14">
        <v>0.29559233094869702</v>
      </c>
      <c r="BF820" s="14">
        <v>0.45637548642404002</v>
      </c>
      <c r="BG820" s="14"/>
      <c r="BH820" s="14">
        <v>0.19492311399846299</v>
      </c>
      <c r="BI820" s="14">
        <v>0.216407029846195</v>
      </c>
    </row>
    <row r="821" spans="2:61" x14ac:dyDescent="0.35">
      <c r="B821" t="s">
        <v>77</v>
      </c>
      <c r="C821" s="14">
        <v>0.11842551989663801</v>
      </c>
      <c r="D821" s="14">
        <v>8.9911552474316994E-2</v>
      </c>
      <c r="E821" s="14">
        <v>0.14630342215929701</v>
      </c>
      <c r="F821" s="14"/>
      <c r="G821" s="14">
        <v>0.155542989030034</v>
      </c>
      <c r="H821" s="14">
        <v>0.108974253450468</v>
      </c>
      <c r="I821" s="14">
        <v>0.14297868608900199</v>
      </c>
      <c r="J821" s="14">
        <v>0.124727895643076</v>
      </c>
      <c r="K821" s="14">
        <v>0.119023132042334</v>
      </c>
      <c r="L821" s="14">
        <v>7.4773963132707899E-2</v>
      </c>
      <c r="M821" s="14"/>
      <c r="N821" s="14">
        <v>9.5101976443556405E-2</v>
      </c>
      <c r="O821" s="14">
        <v>0.13157217560078199</v>
      </c>
      <c r="P821" s="14"/>
      <c r="Q821" s="14">
        <v>9.1624564074528306E-2</v>
      </c>
      <c r="R821" s="14">
        <v>0.14022349555723901</v>
      </c>
      <c r="S821" s="14">
        <v>5.5798390859100197E-2</v>
      </c>
      <c r="T821" s="14"/>
      <c r="U821" s="14">
        <v>0.111036585525632</v>
      </c>
      <c r="V821" s="14">
        <v>0.15017080583497999</v>
      </c>
      <c r="W821" s="14"/>
      <c r="X821" s="14">
        <v>4.9095796616578799E-2</v>
      </c>
      <c r="Y821" s="14">
        <v>8.5701040058546604E-2</v>
      </c>
      <c r="Z821" s="14">
        <v>0.137933198999863</v>
      </c>
      <c r="AA821" s="14"/>
      <c r="AB821" s="14">
        <v>7.77454201801865E-2</v>
      </c>
      <c r="AC821" s="14">
        <v>9.8562202328951007E-2</v>
      </c>
      <c r="AD821" s="14">
        <v>0.15099757194056199</v>
      </c>
      <c r="AE821" s="14"/>
      <c r="AF821" s="14">
        <v>4.64037825361059E-2</v>
      </c>
      <c r="AG821" s="14">
        <v>0.109482791451599</v>
      </c>
      <c r="AH821" s="14">
        <v>0.10334010667398</v>
      </c>
      <c r="AI821" s="14"/>
      <c r="AJ821" s="14">
        <v>7.5347494941613594E-2</v>
      </c>
      <c r="AK821" s="14">
        <v>0.13732996389765301</v>
      </c>
      <c r="AL821" s="14"/>
      <c r="AM821" s="14">
        <v>8.8760800900925793E-2</v>
      </c>
      <c r="AN821" s="14">
        <v>4.4622094886777798E-2</v>
      </c>
      <c r="AO821" s="14">
        <v>0.16474904511272501</v>
      </c>
      <c r="AP821" s="14">
        <v>0.128627866702199</v>
      </c>
      <c r="AQ821" s="14">
        <v>1.47668647551451E-2</v>
      </c>
      <c r="AR821" s="14">
        <v>0.12514698479727401</v>
      </c>
      <c r="AS821" s="14">
        <v>0.11201658673864701</v>
      </c>
      <c r="AT821" s="14">
        <v>0.197611880826562</v>
      </c>
      <c r="AU821" s="14">
        <v>0.17670454193441201</v>
      </c>
      <c r="AV821" s="14"/>
      <c r="AW821" s="14">
        <v>5.3652190435101298E-2</v>
      </c>
      <c r="AX821" s="14">
        <v>3.7696357846040501E-2</v>
      </c>
      <c r="AY821" s="14">
        <v>0.145163124473627</v>
      </c>
      <c r="AZ821" s="14">
        <v>0.11752417231885599</v>
      </c>
      <c r="BA821" s="14">
        <v>2.34881255552272E-2</v>
      </c>
      <c r="BB821" s="14">
        <v>9.2742475172675698E-2</v>
      </c>
      <c r="BC821" s="14">
        <v>9.6359941872258395E-2</v>
      </c>
      <c r="BD821" s="14">
        <v>4.5614123364544602E-2</v>
      </c>
      <c r="BE821" s="14">
        <v>0.36683273219176299</v>
      </c>
      <c r="BF821" s="14">
        <v>0.179369432783684</v>
      </c>
      <c r="BG821" s="14"/>
      <c r="BH821" s="14">
        <v>0.112790205495835</v>
      </c>
      <c r="BI821" s="14">
        <v>9.1783291456110194E-2</v>
      </c>
    </row>
    <row r="822" spans="2:61" x14ac:dyDescent="0.35">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row>
    <row r="823" spans="2:61" x14ac:dyDescent="0.35">
      <c r="B823" s="6" t="s">
        <v>407</v>
      </c>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row>
    <row r="824" spans="2:61" x14ac:dyDescent="0.35">
      <c r="B824" s="21" t="s">
        <v>81</v>
      </c>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row>
    <row r="825" spans="2:61" x14ac:dyDescent="0.35">
      <c r="B825" t="s">
        <v>318</v>
      </c>
      <c r="C825" s="14">
        <v>0.20547789818849199</v>
      </c>
      <c r="D825" s="14">
        <v>0.247722250013717</v>
      </c>
      <c r="E825" s="14">
        <v>0.164079970704332</v>
      </c>
      <c r="F825" s="14"/>
      <c r="G825" s="14">
        <v>9.2444353428947607E-2</v>
      </c>
      <c r="H825" s="14">
        <v>0.18558413838663601</v>
      </c>
      <c r="I825" s="14">
        <v>0.17928490621038401</v>
      </c>
      <c r="J825" s="14">
        <v>0.26314202508103102</v>
      </c>
      <c r="K825" s="14">
        <v>0.17349600690589401</v>
      </c>
      <c r="L825" s="14">
        <v>0.28218368757096401</v>
      </c>
      <c r="M825" s="14"/>
      <c r="N825" s="14">
        <v>0.22339920299286301</v>
      </c>
      <c r="O825" s="14">
        <v>0.19537629315124599</v>
      </c>
      <c r="P825" s="14"/>
      <c r="Q825" s="14">
        <v>0.23902835372606501</v>
      </c>
      <c r="R825" s="14">
        <v>0.181051757602086</v>
      </c>
      <c r="S825" s="14">
        <v>0.24285418280655299</v>
      </c>
      <c r="T825" s="14"/>
      <c r="U825" s="14">
        <v>0.211928937419679</v>
      </c>
      <c r="V825" s="14">
        <v>0.17776211743977399</v>
      </c>
      <c r="W825" s="14"/>
      <c r="X825" s="14">
        <v>0.35357783542763399</v>
      </c>
      <c r="Y825" s="14">
        <v>0.16067003383231299</v>
      </c>
      <c r="Z825" s="14">
        <v>0.219775696781944</v>
      </c>
      <c r="AA825" s="14"/>
      <c r="AB825" s="14">
        <v>0.25663533484575901</v>
      </c>
      <c r="AC825" s="14">
        <v>0.19170281548721901</v>
      </c>
      <c r="AD825" s="14">
        <v>0.18944820257991701</v>
      </c>
      <c r="AE825" s="14"/>
      <c r="AF825" s="14">
        <v>0.225315838772329</v>
      </c>
      <c r="AG825" s="14">
        <v>0.22842209498906499</v>
      </c>
      <c r="AH825" s="14">
        <v>0.17710014710094901</v>
      </c>
      <c r="AI825" s="14"/>
      <c r="AJ825" s="14">
        <v>0.22293450528335901</v>
      </c>
      <c r="AK825" s="14">
        <v>0.199352563409463</v>
      </c>
      <c r="AL825" s="14"/>
      <c r="AM825" s="14">
        <v>0.19826893162286099</v>
      </c>
      <c r="AN825" s="14">
        <v>0.271169746605182</v>
      </c>
      <c r="AO825" s="14">
        <v>0.141559321090903</v>
      </c>
      <c r="AP825" s="14">
        <v>0.19825361980462999</v>
      </c>
      <c r="AQ825" s="14">
        <v>0.26277833470081602</v>
      </c>
      <c r="AR825" s="14">
        <v>0.225649423459341</v>
      </c>
      <c r="AS825" s="14">
        <v>0.24568961233204301</v>
      </c>
      <c r="AT825" s="14">
        <v>0.14941285484605099</v>
      </c>
      <c r="AU825" s="14">
        <v>0.121803372424251</v>
      </c>
      <c r="AV825" s="14"/>
      <c r="AW825" s="14">
        <v>0.19773736164004099</v>
      </c>
      <c r="AX825" s="14">
        <v>0.29620054538016799</v>
      </c>
      <c r="AY825" s="14">
        <v>0.17908983346584101</v>
      </c>
      <c r="AZ825" s="14">
        <v>0.199069417805361</v>
      </c>
      <c r="BA825" s="14">
        <v>0.27707974413148201</v>
      </c>
      <c r="BB825" s="14">
        <v>0.24106750420626399</v>
      </c>
      <c r="BC825" s="14">
        <v>0.20309009880541301</v>
      </c>
      <c r="BD825" s="14">
        <v>0.233671581944708</v>
      </c>
      <c r="BE825" s="14">
        <v>8.3025997599766893E-2</v>
      </c>
      <c r="BF825" s="14">
        <v>0.124455875816749</v>
      </c>
      <c r="BG825" s="14"/>
      <c r="BH825" s="14">
        <v>0.214407321727802</v>
      </c>
      <c r="BI825" s="14">
        <v>0.20496092460235599</v>
      </c>
    </row>
    <row r="826" spans="2:61" x14ac:dyDescent="0.35">
      <c r="B826" t="s">
        <v>319</v>
      </c>
      <c r="C826" s="14">
        <v>0.33749801259770501</v>
      </c>
      <c r="D826" s="14">
        <v>0.38121563956463</v>
      </c>
      <c r="E826" s="14">
        <v>0.29426711298026897</v>
      </c>
      <c r="F826" s="14"/>
      <c r="G826" s="14">
        <v>0.32663389984327501</v>
      </c>
      <c r="H826" s="14">
        <v>0.32947843884185801</v>
      </c>
      <c r="I826" s="14">
        <v>0.37577108614806398</v>
      </c>
      <c r="J826" s="14">
        <v>0.30401557447495797</v>
      </c>
      <c r="K826" s="14">
        <v>0.43306270558727999</v>
      </c>
      <c r="L826" s="14">
        <v>0.27241117877131998</v>
      </c>
      <c r="M826" s="14"/>
      <c r="N826" s="14">
        <v>0.36042708487417402</v>
      </c>
      <c r="O826" s="14">
        <v>0.32457370633006899</v>
      </c>
      <c r="P826" s="14"/>
      <c r="Q826" s="14">
        <v>0.359698771776571</v>
      </c>
      <c r="R826" s="14">
        <v>0.33737440857286499</v>
      </c>
      <c r="S826" s="14">
        <v>0.34466352525834099</v>
      </c>
      <c r="T826" s="14"/>
      <c r="U826" s="14">
        <v>0.35207980878393502</v>
      </c>
      <c r="V826" s="14">
        <v>0.27484983274068697</v>
      </c>
      <c r="W826" s="14"/>
      <c r="X826" s="14">
        <v>0.31074037845980101</v>
      </c>
      <c r="Y826" s="14">
        <v>0.38675649888067898</v>
      </c>
      <c r="Z826" s="14">
        <v>0.316438567434564</v>
      </c>
      <c r="AA826" s="14"/>
      <c r="AB826" s="14">
        <v>0.37099659770921101</v>
      </c>
      <c r="AC826" s="14">
        <v>0.365332367617969</v>
      </c>
      <c r="AD826" s="14">
        <v>0.25150799133312401</v>
      </c>
      <c r="AE826" s="14"/>
      <c r="AF826" s="14">
        <v>0.40369573127328101</v>
      </c>
      <c r="AG826" s="14">
        <v>0.34398921946016597</v>
      </c>
      <c r="AH826" s="14">
        <v>0.33020709103537099</v>
      </c>
      <c r="AI826" s="14"/>
      <c r="AJ826" s="14">
        <v>0.37522804633565299</v>
      </c>
      <c r="AK826" s="14">
        <v>0.316536440925204</v>
      </c>
      <c r="AL826" s="14"/>
      <c r="AM826" s="14">
        <v>0.39067393438811598</v>
      </c>
      <c r="AN826" s="14">
        <v>0.28153241911119198</v>
      </c>
      <c r="AO826" s="14">
        <v>0.39316477797206301</v>
      </c>
      <c r="AP826" s="14">
        <v>0.36254367126162401</v>
      </c>
      <c r="AQ826" s="14">
        <v>0.41022047952816698</v>
      </c>
      <c r="AR826" s="14">
        <v>0.36955176395742201</v>
      </c>
      <c r="AS826" s="14">
        <v>0.36275849044977199</v>
      </c>
      <c r="AT826" s="14">
        <v>0.29540715810777701</v>
      </c>
      <c r="AU826" s="14">
        <v>0.28873314873190498</v>
      </c>
      <c r="AV826" s="14"/>
      <c r="AW826" s="14">
        <v>0.38003121001352203</v>
      </c>
      <c r="AX826" s="14">
        <v>0.339387831435494</v>
      </c>
      <c r="AY826" s="14">
        <v>0.35115669130428101</v>
      </c>
      <c r="AZ826" s="14">
        <v>0.40995623126337499</v>
      </c>
      <c r="BA826" s="14">
        <v>0.42581115837237199</v>
      </c>
      <c r="BB826" s="14">
        <v>0.35564966332529202</v>
      </c>
      <c r="BC826" s="14">
        <v>0.40468387207518702</v>
      </c>
      <c r="BD826" s="14">
        <v>0.32574762849546102</v>
      </c>
      <c r="BE826" s="14">
        <v>0.18160326162596399</v>
      </c>
      <c r="BF826" s="14">
        <v>0.22281965081514099</v>
      </c>
      <c r="BG826" s="14"/>
      <c r="BH826" s="14">
        <v>0.33806596966199098</v>
      </c>
      <c r="BI826" s="14">
        <v>0.35536736326163398</v>
      </c>
    </row>
    <row r="827" spans="2:61" x14ac:dyDescent="0.35">
      <c r="B827" t="s">
        <v>321</v>
      </c>
      <c r="C827" s="14">
        <v>0.19131187835531299</v>
      </c>
      <c r="D827" s="14">
        <v>0.172916776114554</v>
      </c>
      <c r="E827" s="14">
        <v>0.20996818455899699</v>
      </c>
      <c r="F827" s="14"/>
      <c r="G827" s="14">
        <v>0.25356070923877</v>
      </c>
      <c r="H827" s="14">
        <v>0.16466517887075199</v>
      </c>
      <c r="I827" s="14">
        <v>0.16702490896056801</v>
      </c>
      <c r="J827" s="14">
        <v>0.17207874492403</v>
      </c>
      <c r="K827" s="14">
        <v>0.16823182796345201</v>
      </c>
      <c r="L827" s="14">
        <v>0.23551887010658401</v>
      </c>
      <c r="M827" s="14"/>
      <c r="N827" s="14">
        <v>0.18519099028786301</v>
      </c>
      <c r="O827" s="14">
        <v>0.19476200625668699</v>
      </c>
      <c r="P827" s="14"/>
      <c r="Q827" s="14">
        <v>0.20221124451647801</v>
      </c>
      <c r="R827" s="14">
        <v>0.20081721105073799</v>
      </c>
      <c r="S827" s="14">
        <v>0.16057070906691701</v>
      </c>
      <c r="T827" s="14"/>
      <c r="U827" s="14">
        <v>0.189472338143651</v>
      </c>
      <c r="V827" s="14">
        <v>0.19921514655098799</v>
      </c>
      <c r="W827" s="14"/>
      <c r="X827" s="14">
        <v>0.23511887746424101</v>
      </c>
      <c r="Y827" s="14">
        <v>0.22621124113265301</v>
      </c>
      <c r="Z827" s="14">
        <v>0.13526651808128801</v>
      </c>
      <c r="AA827" s="14"/>
      <c r="AB827" s="14">
        <v>0.20191644396154099</v>
      </c>
      <c r="AC827" s="14">
        <v>0.19610066234140999</v>
      </c>
      <c r="AD827" s="14">
        <v>0.17319179569915299</v>
      </c>
      <c r="AE827" s="14"/>
      <c r="AF827" s="14">
        <v>0.18886550665420301</v>
      </c>
      <c r="AG827" s="14">
        <v>0.208429532378205</v>
      </c>
      <c r="AH827" s="14">
        <v>0.17000457458269999</v>
      </c>
      <c r="AI827" s="14"/>
      <c r="AJ827" s="14">
        <v>0.178232546340551</v>
      </c>
      <c r="AK827" s="14">
        <v>0.20748243584391099</v>
      </c>
      <c r="AL827" s="14"/>
      <c r="AM827" s="14">
        <v>0.205347517181864</v>
      </c>
      <c r="AN827" s="14">
        <v>0.23278588847929499</v>
      </c>
      <c r="AO827" s="14">
        <v>0.25819476664413499</v>
      </c>
      <c r="AP827" s="14">
        <v>0.12579062174573599</v>
      </c>
      <c r="AQ827" s="14">
        <v>0.28027337626241899</v>
      </c>
      <c r="AR827" s="14">
        <v>0.18245674789705199</v>
      </c>
      <c r="AS827" s="14">
        <v>0.107504444603143</v>
      </c>
      <c r="AT827" s="14">
        <v>6.0674573037888202E-2</v>
      </c>
      <c r="AU827" s="14">
        <v>0.19512830491307401</v>
      </c>
      <c r="AV827" s="14"/>
      <c r="AW827" s="14">
        <v>0.22421736362825401</v>
      </c>
      <c r="AX827" s="14">
        <v>0.17981829301661401</v>
      </c>
      <c r="AY827" s="14">
        <v>0.27493395563575601</v>
      </c>
      <c r="AZ827" s="14">
        <v>0.13809448205278699</v>
      </c>
      <c r="BA827" s="14">
        <v>0.23960458261449</v>
      </c>
      <c r="BB827" s="14">
        <v>0.185612825277882</v>
      </c>
      <c r="BC827" s="14">
        <v>0.18000442352496199</v>
      </c>
      <c r="BD827" s="14">
        <v>9.1349774674081397E-2</v>
      </c>
      <c r="BE827" s="14">
        <v>0.108115494837334</v>
      </c>
      <c r="BF827" s="14">
        <v>0.23956060569237</v>
      </c>
      <c r="BG827" s="14"/>
      <c r="BH827" s="14">
        <v>0.194462543609836</v>
      </c>
      <c r="BI827" s="14">
        <v>0.19519984961425099</v>
      </c>
    </row>
    <row r="828" spans="2:61" x14ac:dyDescent="0.35">
      <c r="B828" t="s">
        <v>322</v>
      </c>
      <c r="C828" s="14">
        <v>0.142872056753058</v>
      </c>
      <c r="D828" s="14">
        <v>0.114933494221669</v>
      </c>
      <c r="E828" s="14">
        <v>0.170344220728258</v>
      </c>
      <c r="F828" s="14"/>
      <c r="G828" s="14">
        <v>0.159309104258615</v>
      </c>
      <c r="H828" s="14">
        <v>0.16896611891879099</v>
      </c>
      <c r="I828" s="14">
        <v>0.145135432807809</v>
      </c>
      <c r="J828" s="14">
        <v>0.15672608640055499</v>
      </c>
      <c r="K828" s="14">
        <v>0.14416755450544799</v>
      </c>
      <c r="L828" s="14">
        <v>9.7142624367200295E-2</v>
      </c>
      <c r="M828" s="14"/>
      <c r="N828" s="14">
        <v>0.144633430375054</v>
      </c>
      <c r="O828" s="14">
        <v>0.14187923280153</v>
      </c>
      <c r="P828" s="14"/>
      <c r="Q828" s="14">
        <v>0.104090739655814</v>
      </c>
      <c r="R828" s="14">
        <v>0.15037634208405401</v>
      </c>
      <c r="S828" s="14">
        <v>0.18018219352430001</v>
      </c>
      <c r="T828" s="14"/>
      <c r="U828" s="14">
        <v>0.14384644220866799</v>
      </c>
      <c r="V828" s="14">
        <v>0.13868577719644701</v>
      </c>
      <c r="W828" s="14"/>
      <c r="X828" s="14">
        <v>6.04124539460602E-2</v>
      </c>
      <c r="Y828" s="14">
        <v>0.13553252868329899</v>
      </c>
      <c r="Z828" s="14">
        <v>0.19024214987511401</v>
      </c>
      <c r="AA828" s="14"/>
      <c r="AB828" s="14">
        <v>8.6817620694304098E-2</v>
      </c>
      <c r="AC828" s="14">
        <v>0.14112535215941099</v>
      </c>
      <c r="AD828" s="14">
        <v>0.242761867512574</v>
      </c>
      <c r="AE828" s="14"/>
      <c r="AF828" s="14">
        <v>6.7913743301071902E-2</v>
      </c>
      <c r="AG828" s="14">
        <v>0.116599056153292</v>
      </c>
      <c r="AH828" s="14">
        <v>0.219047607992848</v>
      </c>
      <c r="AI828" s="14"/>
      <c r="AJ828" s="14">
        <v>0.160565958728904</v>
      </c>
      <c r="AK828" s="14">
        <v>0.12578113471857399</v>
      </c>
      <c r="AL828" s="14"/>
      <c r="AM828" s="14">
        <v>0.150524015609909</v>
      </c>
      <c r="AN828" s="14">
        <v>0.145881186676387</v>
      </c>
      <c r="AO828" s="14">
        <v>9.8882567894073597E-2</v>
      </c>
      <c r="AP828" s="14">
        <v>0.17311293977556999</v>
      </c>
      <c r="AQ828" s="14">
        <v>4.6727809508599102E-2</v>
      </c>
      <c r="AR828" s="14">
        <v>0.110237997022659</v>
      </c>
      <c r="AS828" s="14">
        <v>8.9675085487727499E-2</v>
      </c>
      <c r="AT828" s="14">
        <v>0.33359709665134402</v>
      </c>
      <c r="AU828" s="14">
        <v>0.18115894754228101</v>
      </c>
      <c r="AV828" s="14"/>
      <c r="AW828" s="14">
        <v>0.15319922794481999</v>
      </c>
      <c r="AX828" s="14">
        <v>0.14384302706965901</v>
      </c>
      <c r="AY828" s="14">
        <v>6.9755561776495903E-2</v>
      </c>
      <c r="AZ828" s="14">
        <v>0.15417926901249501</v>
      </c>
      <c r="BA828" s="14">
        <v>3.40163893264286E-2</v>
      </c>
      <c r="BB828" s="14">
        <v>0.11662752861226899</v>
      </c>
      <c r="BC828" s="14">
        <v>0.11843860662097799</v>
      </c>
      <c r="BD828" s="14">
        <v>0.280313713934632</v>
      </c>
      <c r="BE828" s="14">
        <v>0.301312046817585</v>
      </c>
      <c r="BF828" s="14">
        <v>0.23759864381867199</v>
      </c>
      <c r="BG828" s="14"/>
      <c r="BH828" s="14">
        <v>0.12783248308504999</v>
      </c>
      <c r="BI828" s="14">
        <v>0.16332886479285799</v>
      </c>
    </row>
    <row r="829" spans="2:61" x14ac:dyDescent="0.35">
      <c r="B829" t="s">
        <v>77</v>
      </c>
      <c r="C829" s="14">
        <v>0.122840154105431</v>
      </c>
      <c r="D829" s="14">
        <v>8.32118400854302E-2</v>
      </c>
      <c r="E829" s="14">
        <v>0.16134051102814401</v>
      </c>
      <c r="F829" s="14"/>
      <c r="G829" s="14">
        <v>0.168051933230392</v>
      </c>
      <c r="H829" s="14">
        <v>0.151306124981963</v>
      </c>
      <c r="I829" s="14">
        <v>0.132783665873175</v>
      </c>
      <c r="J829" s="14">
        <v>0.10403756911942499</v>
      </c>
      <c r="K829" s="14">
        <v>8.1041905037926201E-2</v>
      </c>
      <c r="L829" s="14">
        <v>0.112743639183932</v>
      </c>
      <c r="M829" s="14"/>
      <c r="N829" s="14">
        <v>8.6349291470046594E-2</v>
      </c>
      <c r="O829" s="14">
        <v>0.14340876146046899</v>
      </c>
      <c r="P829" s="14"/>
      <c r="Q829" s="14">
        <v>9.49708903250715E-2</v>
      </c>
      <c r="R829" s="14">
        <v>0.130380280690258</v>
      </c>
      <c r="S829" s="14">
        <v>7.1729389343888297E-2</v>
      </c>
      <c r="T829" s="14"/>
      <c r="U829" s="14">
        <v>0.10267247344406701</v>
      </c>
      <c r="V829" s="14">
        <v>0.20948712607210301</v>
      </c>
      <c r="W829" s="14"/>
      <c r="X829" s="14">
        <v>4.0150454702263597E-2</v>
      </c>
      <c r="Y829" s="14">
        <v>9.0829697471056098E-2</v>
      </c>
      <c r="Z829" s="14">
        <v>0.13827706782708901</v>
      </c>
      <c r="AA829" s="14"/>
      <c r="AB829" s="14">
        <v>8.3634002789185397E-2</v>
      </c>
      <c r="AC829" s="14">
        <v>0.105738802393991</v>
      </c>
      <c r="AD829" s="14">
        <v>0.143090142875232</v>
      </c>
      <c r="AE829" s="14"/>
      <c r="AF829" s="14">
        <v>0.11420917999911499</v>
      </c>
      <c r="AG829" s="14">
        <v>0.102560097019271</v>
      </c>
      <c r="AH829" s="14">
        <v>0.103640579288132</v>
      </c>
      <c r="AI829" s="14"/>
      <c r="AJ829" s="14">
        <v>6.3038943311533396E-2</v>
      </c>
      <c r="AK829" s="14">
        <v>0.15084742510284699</v>
      </c>
      <c r="AL829" s="14"/>
      <c r="AM829" s="14">
        <v>5.51856011972503E-2</v>
      </c>
      <c r="AN829" s="14">
        <v>6.8630759127944002E-2</v>
      </c>
      <c r="AO829" s="14">
        <v>0.108198566398825</v>
      </c>
      <c r="AP829" s="14">
        <v>0.14029914741243901</v>
      </c>
      <c r="AQ829" s="14">
        <v>0</v>
      </c>
      <c r="AR829" s="14">
        <v>0.112104067663525</v>
      </c>
      <c r="AS829" s="14">
        <v>0.19437236712731401</v>
      </c>
      <c r="AT829" s="14">
        <v>0.16090831735694</v>
      </c>
      <c r="AU829" s="14">
        <v>0.21317622638848999</v>
      </c>
      <c r="AV829" s="14"/>
      <c r="AW829" s="14">
        <v>4.4814836773363599E-2</v>
      </c>
      <c r="AX829" s="14">
        <v>4.07503030980658E-2</v>
      </c>
      <c r="AY829" s="14">
        <v>0.125063957817626</v>
      </c>
      <c r="AZ829" s="14">
        <v>9.8700599865981301E-2</v>
      </c>
      <c r="BA829" s="14">
        <v>2.34881255552272E-2</v>
      </c>
      <c r="BB829" s="14">
        <v>0.101042478578293</v>
      </c>
      <c r="BC829" s="14">
        <v>9.3782998973461096E-2</v>
      </c>
      <c r="BD829" s="14">
        <v>6.89173009511172E-2</v>
      </c>
      <c r="BE829" s="14">
        <v>0.32594319911934999</v>
      </c>
      <c r="BF829" s="14">
        <v>0.17556522385706699</v>
      </c>
      <c r="BG829" s="14"/>
      <c r="BH829" s="14">
        <v>0.125231681915321</v>
      </c>
      <c r="BI829" s="14">
        <v>8.1142997728900296E-2</v>
      </c>
    </row>
    <row r="830" spans="2:61" x14ac:dyDescent="0.35">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row>
    <row r="831" spans="2:61" x14ac:dyDescent="0.35">
      <c r="B831" s="6" t="s">
        <v>408</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row>
    <row r="832" spans="2:61" x14ac:dyDescent="0.35">
      <c r="B832" s="21" t="s">
        <v>81</v>
      </c>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row>
    <row r="833" spans="2:61" x14ac:dyDescent="0.35">
      <c r="B833" t="s">
        <v>318</v>
      </c>
      <c r="C833" s="14">
        <v>0.30987408461781402</v>
      </c>
      <c r="D833" s="14">
        <v>0.36061795125888202</v>
      </c>
      <c r="E833" s="14">
        <v>0.25866055925256698</v>
      </c>
      <c r="F833" s="14"/>
      <c r="G833" s="14">
        <v>0.249777113262209</v>
      </c>
      <c r="H833" s="14">
        <v>0.263859093543588</v>
      </c>
      <c r="I833" s="14">
        <v>0.25969706107379997</v>
      </c>
      <c r="J833" s="14">
        <v>0.33691370437208401</v>
      </c>
      <c r="K833" s="14">
        <v>0.33364613324363301</v>
      </c>
      <c r="L833" s="14">
        <v>0.38756329327072703</v>
      </c>
      <c r="M833" s="14"/>
      <c r="N833" s="14">
        <v>0.30822026779462702</v>
      </c>
      <c r="O833" s="14">
        <v>0.310806282609766</v>
      </c>
      <c r="P833" s="14"/>
      <c r="Q833" s="14">
        <v>0.38170615759641302</v>
      </c>
      <c r="R833" s="14">
        <v>0.29478896456099102</v>
      </c>
      <c r="S833" s="14">
        <v>0.28763508069756399</v>
      </c>
      <c r="T833" s="14"/>
      <c r="U833" s="14">
        <v>0.315974927803155</v>
      </c>
      <c r="V833" s="14">
        <v>0.28366286096104398</v>
      </c>
      <c r="W833" s="14"/>
      <c r="X833" s="14">
        <v>0.39983872027667899</v>
      </c>
      <c r="Y833" s="14">
        <v>0.29159169917807098</v>
      </c>
      <c r="Z833" s="14">
        <v>0.33098128017622203</v>
      </c>
      <c r="AA833" s="14"/>
      <c r="AB833" s="14">
        <v>0.40516278141977202</v>
      </c>
      <c r="AC833" s="14">
        <v>0.30892260834117002</v>
      </c>
      <c r="AD833" s="14">
        <v>0.20556890980207801</v>
      </c>
      <c r="AE833" s="14"/>
      <c r="AF833" s="14">
        <v>0.41838253027517103</v>
      </c>
      <c r="AG833" s="14">
        <v>0.33096656473235703</v>
      </c>
      <c r="AH833" s="14">
        <v>0.242192073965844</v>
      </c>
      <c r="AI833" s="14"/>
      <c r="AJ833" s="14">
        <v>0.30662031478349799</v>
      </c>
      <c r="AK833" s="14">
        <v>0.318141409196805</v>
      </c>
      <c r="AL833" s="14"/>
      <c r="AM833" s="14">
        <v>0.24100998056879</v>
      </c>
      <c r="AN833" s="14">
        <v>0.32176145776273402</v>
      </c>
      <c r="AO833" s="14">
        <v>0.174589586713358</v>
      </c>
      <c r="AP833" s="14">
        <v>0.25972583334409699</v>
      </c>
      <c r="AQ833" s="14">
        <v>0.40875456156189</v>
      </c>
      <c r="AR833" s="14">
        <v>0.38331032264736198</v>
      </c>
      <c r="AS833" s="14">
        <v>0.49975681663531202</v>
      </c>
      <c r="AT833" s="14">
        <v>0.20763118431548</v>
      </c>
      <c r="AU833" s="14">
        <v>0.253296331703601</v>
      </c>
      <c r="AV833" s="14"/>
      <c r="AW833" s="14">
        <v>0.228445324272955</v>
      </c>
      <c r="AX833" s="14">
        <v>0.36545601794974603</v>
      </c>
      <c r="AY833" s="14">
        <v>0.194392690375851</v>
      </c>
      <c r="AZ833" s="14">
        <v>0.235654139171876</v>
      </c>
      <c r="BA833" s="14">
        <v>0.46356234198211199</v>
      </c>
      <c r="BB833" s="14">
        <v>0.38756588747229498</v>
      </c>
      <c r="BC833" s="14">
        <v>0.42763880089930101</v>
      </c>
      <c r="BD833" s="14">
        <v>0.31502396328097998</v>
      </c>
      <c r="BE833" s="14">
        <v>0.30039222195339399</v>
      </c>
      <c r="BF833" s="14">
        <v>0.27785764697840498</v>
      </c>
      <c r="BG833" s="14"/>
      <c r="BH833" s="14">
        <v>0.30509088502134002</v>
      </c>
      <c r="BI833" s="14">
        <v>0.32613390974669398</v>
      </c>
    </row>
    <row r="834" spans="2:61" x14ac:dyDescent="0.35">
      <c r="B834" t="s">
        <v>319</v>
      </c>
      <c r="C834" s="14">
        <v>0.32311757461683899</v>
      </c>
      <c r="D834" s="14">
        <v>0.31435096244344501</v>
      </c>
      <c r="E834" s="14">
        <v>0.33336414222116201</v>
      </c>
      <c r="F834" s="14"/>
      <c r="G834" s="14">
        <v>0.29663225568631701</v>
      </c>
      <c r="H834" s="14">
        <v>0.330828636695709</v>
      </c>
      <c r="I834" s="14">
        <v>0.34162124119771597</v>
      </c>
      <c r="J834" s="14">
        <v>0.335782673152488</v>
      </c>
      <c r="K834" s="14">
        <v>0.36606084147950002</v>
      </c>
      <c r="L834" s="14">
        <v>0.27072994748606199</v>
      </c>
      <c r="M834" s="14"/>
      <c r="N834" s="14">
        <v>0.35370922286875001</v>
      </c>
      <c r="O834" s="14">
        <v>0.30587414555559</v>
      </c>
      <c r="P834" s="14"/>
      <c r="Q834" s="14">
        <v>0.31577887127857601</v>
      </c>
      <c r="R834" s="14">
        <v>0.33875058915455603</v>
      </c>
      <c r="S834" s="14">
        <v>0.30926715148424799</v>
      </c>
      <c r="T834" s="14"/>
      <c r="U834" s="14">
        <v>0.328918534300711</v>
      </c>
      <c r="V834" s="14">
        <v>0.29819474885675001</v>
      </c>
      <c r="W834" s="14"/>
      <c r="X834" s="14">
        <v>0.33846208654189602</v>
      </c>
      <c r="Y834" s="14">
        <v>0.384313806278061</v>
      </c>
      <c r="Z834" s="14">
        <v>0.26255733039039503</v>
      </c>
      <c r="AA834" s="14"/>
      <c r="AB834" s="14">
        <v>0.34236482776006599</v>
      </c>
      <c r="AC834" s="14">
        <v>0.34146931094035399</v>
      </c>
      <c r="AD834" s="14">
        <v>0.272315710116804</v>
      </c>
      <c r="AE834" s="14"/>
      <c r="AF834" s="14">
        <v>0.37492484854226399</v>
      </c>
      <c r="AG834" s="14">
        <v>0.35241393283686601</v>
      </c>
      <c r="AH834" s="14">
        <v>0.29887457660507599</v>
      </c>
      <c r="AI834" s="14"/>
      <c r="AJ834" s="14">
        <v>0.34008146375959902</v>
      </c>
      <c r="AK834" s="14">
        <v>0.308903626429123</v>
      </c>
      <c r="AL834" s="14"/>
      <c r="AM834" s="14">
        <v>0.40947458853652602</v>
      </c>
      <c r="AN834" s="14">
        <v>0.33668828054076</v>
      </c>
      <c r="AO834" s="14">
        <v>0.39862135676114802</v>
      </c>
      <c r="AP834" s="14">
        <v>0.35261018358002899</v>
      </c>
      <c r="AQ834" s="14">
        <v>0.32024908410182901</v>
      </c>
      <c r="AR834" s="14">
        <v>0.30552210135508501</v>
      </c>
      <c r="AS834" s="14">
        <v>0.33034434346401498</v>
      </c>
      <c r="AT834" s="14">
        <v>0.21846591601868101</v>
      </c>
      <c r="AU834" s="14">
        <v>0.25753091494873298</v>
      </c>
      <c r="AV834" s="14"/>
      <c r="AW834" s="14">
        <v>0.411329644342597</v>
      </c>
      <c r="AX834" s="14">
        <v>0.31666291456993101</v>
      </c>
      <c r="AY834" s="14">
        <v>0.45063437904526699</v>
      </c>
      <c r="AZ834" s="14">
        <v>0.35317091416792101</v>
      </c>
      <c r="BA834" s="14">
        <v>0.25658520169757298</v>
      </c>
      <c r="BB834" s="14">
        <v>0.33697324294941999</v>
      </c>
      <c r="BC834" s="14">
        <v>0.34353947338927099</v>
      </c>
      <c r="BD834" s="14">
        <v>0.21768600488617099</v>
      </c>
      <c r="BE834" s="14">
        <v>9.2878008608522702E-2</v>
      </c>
      <c r="BF834" s="14">
        <v>0.241934386765252</v>
      </c>
      <c r="BG834" s="14"/>
      <c r="BH834" s="14">
        <v>0.329951366938663</v>
      </c>
      <c r="BI834" s="14">
        <v>0.32921217408881998</v>
      </c>
    </row>
    <row r="835" spans="2:61" x14ac:dyDescent="0.35">
      <c r="B835" t="s">
        <v>321</v>
      </c>
      <c r="C835" s="14">
        <v>0.16386911014984801</v>
      </c>
      <c r="D835" s="14">
        <v>0.158056411826759</v>
      </c>
      <c r="E835" s="14">
        <v>0.170368708542675</v>
      </c>
      <c r="F835" s="14"/>
      <c r="G835" s="14">
        <v>0.168415893346479</v>
      </c>
      <c r="H835" s="14">
        <v>0.18877861189332701</v>
      </c>
      <c r="I835" s="14">
        <v>0.157502511049707</v>
      </c>
      <c r="J835" s="14">
        <v>0.11560671222607501</v>
      </c>
      <c r="K835" s="14">
        <v>0.16065271549119101</v>
      </c>
      <c r="L835" s="14">
        <v>0.19378091448509699</v>
      </c>
      <c r="M835" s="14"/>
      <c r="N835" s="14">
        <v>0.14820085032896399</v>
      </c>
      <c r="O835" s="14">
        <v>0.17270075349609201</v>
      </c>
      <c r="P835" s="14"/>
      <c r="Q835" s="14">
        <v>0.16100232356887501</v>
      </c>
      <c r="R835" s="14">
        <v>0.15928057737278201</v>
      </c>
      <c r="S835" s="14">
        <v>0.200490408959803</v>
      </c>
      <c r="T835" s="14"/>
      <c r="U835" s="14">
        <v>0.16760352270489501</v>
      </c>
      <c r="V835" s="14">
        <v>0.147824848769358</v>
      </c>
      <c r="W835" s="14"/>
      <c r="X835" s="14">
        <v>0.15351737572077301</v>
      </c>
      <c r="Y835" s="14">
        <v>0.16822101115888999</v>
      </c>
      <c r="Z835" s="14">
        <v>0.17158949142697899</v>
      </c>
      <c r="AA835" s="14"/>
      <c r="AB835" s="14">
        <v>0.13709530257962399</v>
      </c>
      <c r="AC835" s="14">
        <v>0.158392195995154</v>
      </c>
      <c r="AD835" s="14">
        <v>0.225418677766689</v>
      </c>
      <c r="AE835" s="14"/>
      <c r="AF835" s="14">
        <v>7.4395879966066406E-2</v>
      </c>
      <c r="AG835" s="14">
        <v>0.15710539868968701</v>
      </c>
      <c r="AH835" s="14">
        <v>0.208925797346662</v>
      </c>
      <c r="AI835" s="14"/>
      <c r="AJ835" s="14">
        <v>0.179737714005685</v>
      </c>
      <c r="AK835" s="14">
        <v>0.157968466591735</v>
      </c>
      <c r="AL835" s="14"/>
      <c r="AM835" s="14">
        <v>0.19111193001163501</v>
      </c>
      <c r="AN835" s="14">
        <v>0.170927826489465</v>
      </c>
      <c r="AO835" s="14">
        <v>0.227895398307426</v>
      </c>
      <c r="AP835" s="14">
        <v>0.116823766011714</v>
      </c>
      <c r="AQ835" s="14">
        <v>0.189874417748362</v>
      </c>
      <c r="AR835" s="14">
        <v>0.16237086162883199</v>
      </c>
      <c r="AS835" s="14">
        <v>6.9115971831144901E-2</v>
      </c>
      <c r="AT835" s="14">
        <v>0.16891513347056</v>
      </c>
      <c r="AU835" s="14">
        <v>0.17628220590261501</v>
      </c>
      <c r="AV835" s="14"/>
      <c r="AW835" s="14">
        <v>0.18344340673428</v>
      </c>
      <c r="AX835" s="14">
        <v>0.16680144535480901</v>
      </c>
      <c r="AY835" s="14">
        <v>0.193364781635503</v>
      </c>
      <c r="AZ835" s="14">
        <v>0.18879229645944101</v>
      </c>
      <c r="BA835" s="14">
        <v>0.18636891814569301</v>
      </c>
      <c r="BB835" s="14">
        <v>0.129839998233752</v>
      </c>
      <c r="BC835" s="14">
        <v>0.136012443226184</v>
      </c>
      <c r="BD835" s="14">
        <v>0.188788087477651</v>
      </c>
      <c r="BE835" s="14">
        <v>6.1490071662677399E-2</v>
      </c>
      <c r="BF835" s="14">
        <v>0.15550980349361401</v>
      </c>
      <c r="BG835" s="14"/>
      <c r="BH835" s="14">
        <v>0.17877174757032499</v>
      </c>
      <c r="BI835" s="14">
        <v>0.16036026846878301</v>
      </c>
    </row>
    <row r="836" spans="2:61" x14ac:dyDescent="0.35">
      <c r="B836" t="s">
        <v>322</v>
      </c>
      <c r="C836" s="14">
        <v>0.114643836189913</v>
      </c>
      <c r="D836" s="14">
        <v>0.102840546940334</v>
      </c>
      <c r="E836" s="14">
        <v>0.12536747775820301</v>
      </c>
      <c r="F836" s="14"/>
      <c r="G836" s="14">
        <v>0.18638713387403699</v>
      </c>
      <c r="H836" s="14">
        <v>0.13118018002375201</v>
      </c>
      <c r="I836" s="14">
        <v>0.10850389315624399</v>
      </c>
      <c r="J836" s="14">
        <v>0.126486130369313</v>
      </c>
      <c r="K836" s="14">
        <v>0.102009159628364</v>
      </c>
      <c r="L836" s="14">
        <v>6.5580647375062001E-2</v>
      </c>
      <c r="M836" s="14"/>
      <c r="N836" s="14">
        <v>0.117296479065489</v>
      </c>
      <c r="O836" s="14">
        <v>0.11314863531439399</v>
      </c>
      <c r="P836" s="14"/>
      <c r="Q836" s="14">
        <v>8.2727445082552697E-2</v>
      </c>
      <c r="R836" s="14">
        <v>0.109574339084094</v>
      </c>
      <c r="S836" s="14">
        <v>0.16956290388916401</v>
      </c>
      <c r="T836" s="14"/>
      <c r="U836" s="14">
        <v>0.112021466544222</v>
      </c>
      <c r="V836" s="14">
        <v>0.12591039643507401</v>
      </c>
      <c r="W836" s="14"/>
      <c r="X836" s="14">
        <v>6.2478036107151899E-2</v>
      </c>
      <c r="Y836" s="14">
        <v>0.100745251031615</v>
      </c>
      <c r="Z836" s="14">
        <v>0.14832908646338699</v>
      </c>
      <c r="AA836" s="14"/>
      <c r="AB836" s="14">
        <v>6.8333856325694498E-2</v>
      </c>
      <c r="AC836" s="14">
        <v>0.11767228523915201</v>
      </c>
      <c r="AD836" s="14">
        <v>0.19485562562394701</v>
      </c>
      <c r="AE836" s="14"/>
      <c r="AF836" s="14">
        <v>7.5358233272107306E-2</v>
      </c>
      <c r="AG836" s="14">
        <v>8.2501133998543294E-2</v>
      </c>
      <c r="AH836" s="14">
        <v>0.17999602215742899</v>
      </c>
      <c r="AI836" s="14"/>
      <c r="AJ836" s="14">
        <v>0.13262172866199001</v>
      </c>
      <c r="AK836" s="14">
        <v>0.104266922379667</v>
      </c>
      <c r="AL836" s="14"/>
      <c r="AM836" s="14">
        <v>0.111966770708172</v>
      </c>
      <c r="AN836" s="14">
        <v>0.12488984106550199</v>
      </c>
      <c r="AO836" s="14">
        <v>0.123218300434932</v>
      </c>
      <c r="AP836" s="14">
        <v>0.14271379730963299</v>
      </c>
      <c r="AQ836" s="14">
        <v>8.1121936587919302E-2</v>
      </c>
      <c r="AR836" s="14">
        <v>7.2822034101049204E-2</v>
      </c>
      <c r="AS836" s="14">
        <v>1.4986663524369901E-2</v>
      </c>
      <c r="AT836" s="14">
        <v>0.243911688194107</v>
      </c>
      <c r="AU836" s="14">
        <v>0.17860524463548999</v>
      </c>
      <c r="AV836" s="14"/>
      <c r="AW836" s="14">
        <v>0.14973561078067099</v>
      </c>
      <c r="AX836" s="14">
        <v>0.113841674978679</v>
      </c>
      <c r="AY836" s="14">
        <v>6.99202217947614E-2</v>
      </c>
      <c r="AZ836" s="14">
        <v>0.120713460423003</v>
      </c>
      <c r="BA836" s="14">
        <v>6.9995412619394903E-2</v>
      </c>
      <c r="BB836" s="14">
        <v>8.5668393023012601E-2</v>
      </c>
      <c r="BC836" s="14">
        <v>3.1454965820468202E-2</v>
      </c>
      <c r="BD836" s="14">
        <v>0.27850194435519798</v>
      </c>
      <c r="BE836" s="14">
        <v>0.24364784008985499</v>
      </c>
      <c r="BF836" s="14">
        <v>0.215766195141224</v>
      </c>
      <c r="BG836" s="14"/>
      <c r="BH836" s="14">
        <v>0.103722470265158</v>
      </c>
      <c r="BI836" s="14">
        <v>0.126658253341527</v>
      </c>
    </row>
    <row r="837" spans="2:61" x14ac:dyDescent="0.35">
      <c r="B837" t="s">
        <v>77</v>
      </c>
      <c r="C837" s="14">
        <v>8.8495394425586696E-2</v>
      </c>
      <c r="D837" s="14">
        <v>6.4134127530580107E-2</v>
      </c>
      <c r="E837" s="14">
        <v>0.112239112225393</v>
      </c>
      <c r="F837" s="14"/>
      <c r="G837" s="14">
        <v>9.8787603830958207E-2</v>
      </c>
      <c r="H837" s="14">
        <v>8.5353477843623501E-2</v>
      </c>
      <c r="I837" s="14">
        <v>0.13267529352253299</v>
      </c>
      <c r="J837" s="14">
        <v>8.5210779880040805E-2</v>
      </c>
      <c r="K837" s="14">
        <v>3.7631150157311798E-2</v>
      </c>
      <c r="L837" s="14">
        <v>8.2345197383051905E-2</v>
      </c>
      <c r="M837" s="14"/>
      <c r="N837" s="14">
        <v>7.2573179942170205E-2</v>
      </c>
      <c r="O837" s="14">
        <v>9.7470183024158497E-2</v>
      </c>
      <c r="P837" s="14"/>
      <c r="Q837" s="14">
        <v>5.8785202473582897E-2</v>
      </c>
      <c r="R837" s="14">
        <v>9.7605529827577295E-2</v>
      </c>
      <c r="S837" s="14">
        <v>3.3044454969221697E-2</v>
      </c>
      <c r="T837" s="14"/>
      <c r="U837" s="14">
        <v>7.5481548647017199E-2</v>
      </c>
      <c r="V837" s="14">
        <v>0.14440714497777299</v>
      </c>
      <c r="W837" s="14"/>
      <c r="X837" s="14">
        <v>4.57037813535002E-2</v>
      </c>
      <c r="Y837" s="14">
        <v>5.5128232353361402E-2</v>
      </c>
      <c r="Z837" s="14">
        <v>8.6542811543016296E-2</v>
      </c>
      <c r="AA837" s="14"/>
      <c r="AB837" s="14">
        <v>4.7043231914843803E-2</v>
      </c>
      <c r="AC837" s="14">
        <v>7.3543599484170497E-2</v>
      </c>
      <c r="AD837" s="14">
        <v>0.10184107669048301</v>
      </c>
      <c r="AE837" s="14"/>
      <c r="AF837" s="14">
        <v>5.6938507944391099E-2</v>
      </c>
      <c r="AG837" s="14">
        <v>7.7012969742545498E-2</v>
      </c>
      <c r="AH837" s="14">
        <v>7.00115299249887E-2</v>
      </c>
      <c r="AI837" s="14"/>
      <c r="AJ837" s="14">
        <v>4.0938778789228601E-2</v>
      </c>
      <c r="AK837" s="14">
        <v>0.11071957540267</v>
      </c>
      <c r="AL837" s="14"/>
      <c r="AM837" s="14">
        <v>4.6436730174877601E-2</v>
      </c>
      <c r="AN837" s="14">
        <v>4.5732594141538699E-2</v>
      </c>
      <c r="AO837" s="14">
        <v>7.5675357783135999E-2</v>
      </c>
      <c r="AP837" s="14">
        <v>0.12812641975452699</v>
      </c>
      <c r="AQ837" s="14">
        <v>0</v>
      </c>
      <c r="AR837" s="14">
        <v>7.5974680267671998E-2</v>
      </c>
      <c r="AS837" s="14">
        <v>8.57962045451581E-2</v>
      </c>
      <c r="AT837" s="14">
        <v>0.16107607800117199</v>
      </c>
      <c r="AU837" s="14">
        <v>0.134285302809561</v>
      </c>
      <c r="AV837" s="14"/>
      <c r="AW837" s="14">
        <v>2.7046013869497301E-2</v>
      </c>
      <c r="AX837" s="14">
        <v>3.7237947146834302E-2</v>
      </c>
      <c r="AY837" s="14">
        <v>9.1687927148617898E-2</v>
      </c>
      <c r="AZ837" s="14">
        <v>0.101669189777758</v>
      </c>
      <c r="BA837" s="14">
        <v>2.34881255552272E-2</v>
      </c>
      <c r="BB837" s="14">
        <v>5.9952478321521001E-2</v>
      </c>
      <c r="BC837" s="14">
        <v>6.1354316664775997E-2</v>
      </c>
      <c r="BD837" s="14">
        <v>0</v>
      </c>
      <c r="BE837" s="14">
        <v>0.30159185768555102</v>
      </c>
      <c r="BF837" s="14">
        <v>0.108931967621505</v>
      </c>
      <c r="BG837" s="14"/>
      <c r="BH837" s="14">
        <v>8.2463530204513802E-2</v>
      </c>
      <c r="BI837" s="14">
        <v>5.76353943541753E-2</v>
      </c>
    </row>
    <row r="838" spans="2:61" x14ac:dyDescent="0.35">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row>
    <row r="839" spans="2:61" x14ac:dyDescent="0.35">
      <c r="B839" s="6" t="s">
        <v>409</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row>
    <row r="840" spans="2:61" x14ac:dyDescent="0.35">
      <c r="B840" s="21" t="s">
        <v>81</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row>
    <row r="841" spans="2:61" x14ac:dyDescent="0.35">
      <c r="B841" t="s">
        <v>318</v>
      </c>
      <c r="C841" s="14">
        <v>7.5902691253659602E-2</v>
      </c>
      <c r="D841" s="14">
        <v>7.6252169509252093E-2</v>
      </c>
      <c r="E841" s="14">
        <v>7.6013064909730602E-2</v>
      </c>
      <c r="F841" s="14"/>
      <c r="G841" s="14">
        <v>3.8416158748460397E-2</v>
      </c>
      <c r="H841" s="14">
        <v>7.4879747762582993E-2</v>
      </c>
      <c r="I841" s="14">
        <v>7.1713036555929893E-2</v>
      </c>
      <c r="J841" s="14">
        <v>6.5315828486499194E-2</v>
      </c>
      <c r="K841" s="14">
        <v>5.0033794676448799E-2</v>
      </c>
      <c r="L841" s="14">
        <v>0.13063348917709999</v>
      </c>
      <c r="M841" s="14"/>
      <c r="N841" s="14">
        <v>7.6813884676828703E-2</v>
      </c>
      <c r="O841" s="14">
        <v>7.5389083780662003E-2</v>
      </c>
      <c r="P841" s="14"/>
      <c r="Q841" s="14">
        <v>7.9055436657769096E-2</v>
      </c>
      <c r="R841" s="14">
        <v>4.6525346369694499E-2</v>
      </c>
      <c r="S841" s="14">
        <v>0.17944808590279501</v>
      </c>
      <c r="T841" s="14"/>
      <c r="U841" s="14">
        <v>8.1951074864072604E-2</v>
      </c>
      <c r="V841" s="14">
        <v>4.9916851139722399E-2</v>
      </c>
      <c r="W841" s="14"/>
      <c r="X841" s="14">
        <v>0.196003722643706</v>
      </c>
      <c r="Y841" s="14">
        <v>6.1782379051724401E-2</v>
      </c>
      <c r="Z841" s="14">
        <v>5.4459552457872103E-2</v>
      </c>
      <c r="AA841" s="14"/>
      <c r="AB841" s="14">
        <v>8.5424324346493899E-2</v>
      </c>
      <c r="AC841" s="14">
        <v>7.0763916840481098E-2</v>
      </c>
      <c r="AD841" s="14">
        <v>9.1343284242201006E-2</v>
      </c>
      <c r="AE841" s="14"/>
      <c r="AF841" s="14">
        <v>0.118480495958071</v>
      </c>
      <c r="AG841" s="14">
        <v>8.7236503731738399E-2</v>
      </c>
      <c r="AH841" s="14">
        <v>4.92832733758609E-2</v>
      </c>
      <c r="AI841" s="14"/>
      <c r="AJ841" s="14">
        <v>7.6424747119392095E-2</v>
      </c>
      <c r="AK841" s="14">
        <v>7.3248328628297901E-2</v>
      </c>
      <c r="AL841" s="14"/>
      <c r="AM841" s="14">
        <v>5.7805119919847499E-2</v>
      </c>
      <c r="AN841" s="14">
        <v>0.145940817649824</v>
      </c>
      <c r="AO841" s="14">
        <v>3.97791855669542E-2</v>
      </c>
      <c r="AP841" s="14">
        <v>1.9906873384783301E-2</v>
      </c>
      <c r="AQ841" s="14">
        <v>0.12184828889992801</v>
      </c>
      <c r="AR841" s="14">
        <v>7.7660373987867806E-2</v>
      </c>
      <c r="AS841" s="14">
        <v>9.2340962047733205E-2</v>
      </c>
      <c r="AT841" s="14">
        <v>7.2186726318516997E-2</v>
      </c>
      <c r="AU841" s="14">
        <v>3.6546434564861202E-2</v>
      </c>
      <c r="AV841" s="14"/>
      <c r="AW841" s="14">
        <v>6.0839486888786702E-2</v>
      </c>
      <c r="AX841" s="14">
        <v>0.17300143809806501</v>
      </c>
      <c r="AY841" s="14">
        <v>5.2817737589882501E-2</v>
      </c>
      <c r="AZ841" s="14">
        <v>2.6606582283178901E-2</v>
      </c>
      <c r="BA841" s="14">
        <v>0.15167726691160799</v>
      </c>
      <c r="BB841" s="14">
        <v>8.0818781055535693E-2</v>
      </c>
      <c r="BC841" s="14">
        <v>5.9137745026694201E-2</v>
      </c>
      <c r="BD841" s="14">
        <v>0.18937362709014099</v>
      </c>
      <c r="BE841" s="14">
        <v>0</v>
      </c>
      <c r="BF841" s="14">
        <v>1.29569675633591E-2</v>
      </c>
      <c r="BG841" s="14"/>
      <c r="BH841" s="14">
        <v>8.7577973980517698E-2</v>
      </c>
      <c r="BI841" s="14">
        <v>7.1380264323864406E-2</v>
      </c>
    </row>
    <row r="842" spans="2:61" x14ac:dyDescent="0.35">
      <c r="B842" t="s">
        <v>319</v>
      </c>
      <c r="C842" s="14">
        <v>0.19667020984654601</v>
      </c>
      <c r="D842" s="14">
        <v>0.210189188829213</v>
      </c>
      <c r="E842" s="14">
        <v>0.18260819493869601</v>
      </c>
      <c r="F842" s="14"/>
      <c r="G842" s="14">
        <v>0.21533661799258899</v>
      </c>
      <c r="H842" s="14">
        <v>0.238700534449515</v>
      </c>
      <c r="I842" s="14">
        <v>0.27459328024714902</v>
      </c>
      <c r="J842" s="14">
        <v>0.17382034250849901</v>
      </c>
      <c r="K842" s="14">
        <v>0.18515993582243601</v>
      </c>
      <c r="L842" s="14">
        <v>0.10554921864326899</v>
      </c>
      <c r="M842" s="14"/>
      <c r="N842" s="14">
        <v>0.18658749964465701</v>
      </c>
      <c r="O842" s="14">
        <v>0.202353476621835</v>
      </c>
      <c r="P842" s="14"/>
      <c r="Q842" s="14">
        <v>0.26090790105788902</v>
      </c>
      <c r="R842" s="14">
        <v>0.18244415990235599</v>
      </c>
      <c r="S842" s="14">
        <v>0.14331408850466401</v>
      </c>
      <c r="T842" s="14"/>
      <c r="U842" s="14">
        <v>0.21177728484871</v>
      </c>
      <c r="V842" s="14">
        <v>0.13176525988278501</v>
      </c>
      <c r="W842" s="14"/>
      <c r="X842" s="14">
        <v>0.250252995187771</v>
      </c>
      <c r="Y842" s="14">
        <v>0.24483348462518401</v>
      </c>
      <c r="Z842" s="14">
        <v>0.12579005938816501</v>
      </c>
      <c r="AA842" s="14"/>
      <c r="AB842" s="14">
        <v>0.24004477928547999</v>
      </c>
      <c r="AC842" s="14">
        <v>0.21135862234811401</v>
      </c>
      <c r="AD842" s="14">
        <v>0.11348064560080701</v>
      </c>
      <c r="AE842" s="14"/>
      <c r="AF842" s="14">
        <v>0.169064690928309</v>
      </c>
      <c r="AG842" s="14">
        <v>0.220953079675586</v>
      </c>
      <c r="AH842" s="14">
        <v>0.18592134955317299</v>
      </c>
      <c r="AI842" s="14"/>
      <c r="AJ842" s="14">
        <v>0.22787627630331</v>
      </c>
      <c r="AK842" s="14">
        <v>0.17702218954868201</v>
      </c>
      <c r="AL842" s="14"/>
      <c r="AM842" s="14">
        <v>0.204621402317017</v>
      </c>
      <c r="AN842" s="14">
        <v>0.19153669854369401</v>
      </c>
      <c r="AO842" s="14">
        <v>0.34133832219358001</v>
      </c>
      <c r="AP842" s="14">
        <v>0.17917338661349899</v>
      </c>
      <c r="AQ842" s="14">
        <v>0.24015303861750001</v>
      </c>
      <c r="AR842" s="14">
        <v>0.22461730354304499</v>
      </c>
      <c r="AS842" s="14">
        <v>0.15874340342243201</v>
      </c>
      <c r="AT842" s="14">
        <v>8.0860724091666197E-2</v>
      </c>
      <c r="AU842" s="14">
        <v>0.17462956840080299</v>
      </c>
      <c r="AV842" s="14"/>
      <c r="AW842" s="14">
        <v>0.21773005396560299</v>
      </c>
      <c r="AX842" s="14">
        <v>0.18875580471759501</v>
      </c>
      <c r="AY842" s="14">
        <v>0.346418316020494</v>
      </c>
      <c r="AZ842" s="14">
        <v>0.20484060171957899</v>
      </c>
      <c r="BA842" s="14">
        <v>0.21732267033920499</v>
      </c>
      <c r="BB842" s="14">
        <v>0.25275288640314397</v>
      </c>
      <c r="BC842" s="14">
        <v>0.161726268919241</v>
      </c>
      <c r="BD842" s="14">
        <v>8.8607477428154793E-2</v>
      </c>
      <c r="BE842" s="14">
        <v>0.14289810439049899</v>
      </c>
      <c r="BF842" s="14">
        <v>0.19255930114582301</v>
      </c>
      <c r="BG842" s="14"/>
      <c r="BH842" s="14">
        <v>0.197228859950695</v>
      </c>
      <c r="BI842" s="14">
        <v>0.21672078628270799</v>
      </c>
    </row>
    <row r="843" spans="2:61" x14ac:dyDescent="0.35">
      <c r="B843" t="s">
        <v>321</v>
      </c>
      <c r="C843" s="14">
        <v>0.31280007130616799</v>
      </c>
      <c r="D843" s="14">
        <v>0.31162413793910598</v>
      </c>
      <c r="E843" s="14">
        <v>0.31342716037243901</v>
      </c>
      <c r="F843" s="14"/>
      <c r="G843" s="14">
        <v>0.29294076346903503</v>
      </c>
      <c r="H843" s="14">
        <v>0.27890841262260901</v>
      </c>
      <c r="I843" s="14">
        <v>0.25380958228637601</v>
      </c>
      <c r="J843" s="14">
        <v>0.33166707559883501</v>
      </c>
      <c r="K843" s="14">
        <v>0.35448077382542398</v>
      </c>
      <c r="L843" s="14">
        <v>0.36095889695613598</v>
      </c>
      <c r="M843" s="14"/>
      <c r="N843" s="14">
        <v>0.36217774922453799</v>
      </c>
      <c r="O843" s="14">
        <v>0.28496762241739698</v>
      </c>
      <c r="P843" s="14"/>
      <c r="Q843" s="14">
        <v>0.27783531678071399</v>
      </c>
      <c r="R843" s="14">
        <v>0.332463303601156</v>
      </c>
      <c r="S843" s="14">
        <v>0.32027932227081601</v>
      </c>
      <c r="T843" s="14"/>
      <c r="U843" s="14">
        <v>0.31554528888101002</v>
      </c>
      <c r="V843" s="14">
        <v>0.30100571605809801</v>
      </c>
      <c r="W843" s="14"/>
      <c r="X843" s="14">
        <v>0.32552406290429098</v>
      </c>
      <c r="Y843" s="14">
        <v>0.36557883437925798</v>
      </c>
      <c r="Z843" s="14">
        <v>0.26398761845220198</v>
      </c>
      <c r="AA843" s="14"/>
      <c r="AB843" s="14">
        <v>0.34375598301480198</v>
      </c>
      <c r="AC843" s="14">
        <v>0.332587925771199</v>
      </c>
      <c r="AD843" s="14">
        <v>0.236584912654488</v>
      </c>
      <c r="AE843" s="14"/>
      <c r="AF843" s="14">
        <v>0.33595747499261602</v>
      </c>
      <c r="AG843" s="14">
        <v>0.354125072482468</v>
      </c>
      <c r="AH843" s="14">
        <v>0.23101857442833701</v>
      </c>
      <c r="AI843" s="14"/>
      <c r="AJ843" s="14">
        <v>0.31392039065881</v>
      </c>
      <c r="AK843" s="14">
        <v>0.32879569056901897</v>
      </c>
      <c r="AL843" s="14"/>
      <c r="AM843" s="14">
        <v>0.39825435166351397</v>
      </c>
      <c r="AN843" s="14">
        <v>0.34907194430594501</v>
      </c>
      <c r="AO843" s="14">
        <v>0.281911845848207</v>
      </c>
      <c r="AP843" s="14">
        <v>0.32079394089797098</v>
      </c>
      <c r="AQ843" s="14">
        <v>0.339337625343898</v>
      </c>
      <c r="AR843" s="14">
        <v>0.28140722551382102</v>
      </c>
      <c r="AS843" s="14">
        <v>0.350532844005713</v>
      </c>
      <c r="AT843" s="14">
        <v>0.18849601904746599</v>
      </c>
      <c r="AU843" s="14">
        <v>0.27136786522912698</v>
      </c>
      <c r="AV843" s="14"/>
      <c r="AW843" s="14">
        <v>0.407685025492044</v>
      </c>
      <c r="AX843" s="14">
        <v>0.34732484419889997</v>
      </c>
      <c r="AY843" s="14">
        <v>0.24608587122662501</v>
      </c>
      <c r="AZ843" s="14">
        <v>0.31823385711957197</v>
      </c>
      <c r="BA843" s="14">
        <v>0.374239637940529</v>
      </c>
      <c r="BB843" s="14">
        <v>0.27216349011553698</v>
      </c>
      <c r="BC843" s="14">
        <v>0.38094886188038501</v>
      </c>
      <c r="BD843" s="14">
        <v>0.19669382915967201</v>
      </c>
      <c r="BE843" s="14">
        <v>0.14228798473640999</v>
      </c>
      <c r="BF843" s="14">
        <v>0.22890989487796301</v>
      </c>
      <c r="BG843" s="14"/>
      <c r="BH843" s="14">
        <v>0.31259019043405201</v>
      </c>
      <c r="BI843" s="14">
        <v>0.31499316427554402</v>
      </c>
    </row>
    <row r="844" spans="2:61" x14ac:dyDescent="0.35">
      <c r="B844" t="s">
        <v>322</v>
      </c>
      <c r="C844" s="14">
        <v>0.30508542911409797</v>
      </c>
      <c r="D844" s="14">
        <v>0.32213846710864202</v>
      </c>
      <c r="E844" s="14">
        <v>0.28940976801308099</v>
      </c>
      <c r="F844" s="14"/>
      <c r="G844" s="14">
        <v>0.32239750529732403</v>
      </c>
      <c r="H844" s="14">
        <v>0.317696311732311</v>
      </c>
      <c r="I844" s="14">
        <v>0.26864318460460701</v>
      </c>
      <c r="J844" s="14">
        <v>0.29874361431052798</v>
      </c>
      <c r="K844" s="14">
        <v>0.352524435429308</v>
      </c>
      <c r="L844" s="14">
        <v>0.291770902131814</v>
      </c>
      <c r="M844" s="14"/>
      <c r="N844" s="14">
        <v>0.296977762142553</v>
      </c>
      <c r="O844" s="14">
        <v>0.30965543394433198</v>
      </c>
      <c r="P844" s="14"/>
      <c r="Q844" s="14">
        <v>0.28375535928596601</v>
      </c>
      <c r="R844" s="14">
        <v>0.32365247776474898</v>
      </c>
      <c r="S844" s="14">
        <v>0.31805154012019199</v>
      </c>
      <c r="T844" s="14"/>
      <c r="U844" s="14">
        <v>0.29057896380382697</v>
      </c>
      <c r="V844" s="14">
        <v>0.367409962816305</v>
      </c>
      <c r="W844" s="14"/>
      <c r="X844" s="14">
        <v>0.17865830374095801</v>
      </c>
      <c r="Y844" s="14">
        <v>0.25374882690434503</v>
      </c>
      <c r="Z844" s="14">
        <v>0.43246170751407498</v>
      </c>
      <c r="AA844" s="14"/>
      <c r="AB844" s="14">
        <v>0.26920187785536398</v>
      </c>
      <c r="AC844" s="14">
        <v>0.27252681040534898</v>
      </c>
      <c r="AD844" s="14">
        <v>0.454826393794657</v>
      </c>
      <c r="AE844" s="14"/>
      <c r="AF844" s="14">
        <v>0.323177482288238</v>
      </c>
      <c r="AG844" s="14">
        <v>0.245643267221339</v>
      </c>
      <c r="AH844" s="14">
        <v>0.42744032912013602</v>
      </c>
      <c r="AI844" s="14"/>
      <c r="AJ844" s="14">
        <v>0.323188158395808</v>
      </c>
      <c r="AK844" s="14">
        <v>0.28712769081573097</v>
      </c>
      <c r="AL844" s="14"/>
      <c r="AM844" s="14">
        <v>0.26514671113183003</v>
      </c>
      <c r="AN844" s="14">
        <v>0.261511155032146</v>
      </c>
      <c r="AO844" s="14">
        <v>0.20545255912374999</v>
      </c>
      <c r="AP844" s="14">
        <v>0.34193975950290201</v>
      </c>
      <c r="AQ844" s="14">
        <v>0.246625027962007</v>
      </c>
      <c r="AR844" s="14">
        <v>0.31718815835860598</v>
      </c>
      <c r="AS844" s="14">
        <v>0.26051510739080302</v>
      </c>
      <c r="AT844" s="14">
        <v>0.524693935528463</v>
      </c>
      <c r="AU844" s="14">
        <v>0.37036966838507102</v>
      </c>
      <c r="AV844" s="14"/>
      <c r="AW844" s="14">
        <v>0.26671003278640099</v>
      </c>
      <c r="AX844" s="14">
        <v>0.25901996083558898</v>
      </c>
      <c r="AY844" s="14">
        <v>0.208406420273407</v>
      </c>
      <c r="AZ844" s="14">
        <v>0.33215972089032197</v>
      </c>
      <c r="BA844" s="14">
        <v>0.17788978471997899</v>
      </c>
      <c r="BB844" s="14">
        <v>0.31507644064349999</v>
      </c>
      <c r="BC844" s="14">
        <v>0.29110288064267897</v>
      </c>
      <c r="BD844" s="14">
        <v>0.49985741713956999</v>
      </c>
      <c r="BE844" s="14">
        <v>0.347981178681327</v>
      </c>
      <c r="BF844" s="14">
        <v>0.42572816193879698</v>
      </c>
      <c r="BG844" s="14"/>
      <c r="BH844" s="14">
        <v>0.29239072485705397</v>
      </c>
      <c r="BI844" s="14">
        <v>0.321310819029966</v>
      </c>
    </row>
    <row r="845" spans="2:61" x14ac:dyDescent="0.35">
      <c r="B845" t="s">
        <v>77</v>
      </c>
      <c r="C845" s="14">
        <v>0.109541598479528</v>
      </c>
      <c r="D845" s="14">
        <v>7.9796036613787799E-2</v>
      </c>
      <c r="E845" s="14">
        <v>0.13854181176605401</v>
      </c>
      <c r="F845" s="14"/>
      <c r="G845" s="14">
        <v>0.13090895449259099</v>
      </c>
      <c r="H845" s="14">
        <v>8.9814993432981605E-2</v>
      </c>
      <c r="I845" s="14">
        <v>0.13124091630593901</v>
      </c>
      <c r="J845" s="14">
        <v>0.13045313909563899</v>
      </c>
      <c r="K845" s="14">
        <v>5.78010602463832E-2</v>
      </c>
      <c r="L845" s="14">
        <v>0.111087493091682</v>
      </c>
      <c r="M845" s="14"/>
      <c r="N845" s="14">
        <v>7.7443104311422803E-2</v>
      </c>
      <c r="O845" s="14">
        <v>0.127634383235774</v>
      </c>
      <c r="P845" s="14"/>
      <c r="Q845" s="14">
        <v>9.8445986217661902E-2</v>
      </c>
      <c r="R845" s="14">
        <v>0.11491471236204399</v>
      </c>
      <c r="S845" s="14">
        <v>3.89069632015328E-2</v>
      </c>
      <c r="T845" s="14"/>
      <c r="U845" s="14">
        <v>0.10014738760238</v>
      </c>
      <c r="V845" s="14">
        <v>0.14990221010308899</v>
      </c>
      <c r="W845" s="14"/>
      <c r="X845" s="14">
        <v>4.9560915523273998E-2</v>
      </c>
      <c r="Y845" s="14">
        <v>7.4056475039488201E-2</v>
      </c>
      <c r="Z845" s="14">
        <v>0.12330106218768699</v>
      </c>
      <c r="AA845" s="14"/>
      <c r="AB845" s="14">
        <v>6.1573035497860702E-2</v>
      </c>
      <c r="AC845" s="14">
        <v>0.11276272463485799</v>
      </c>
      <c r="AD845" s="14">
        <v>0.103764763707848</v>
      </c>
      <c r="AE845" s="14"/>
      <c r="AF845" s="14">
        <v>5.3319855832765502E-2</v>
      </c>
      <c r="AG845" s="14">
        <v>9.2042076888867702E-2</v>
      </c>
      <c r="AH845" s="14">
        <v>0.10633647352249299</v>
      </c>
      <c r="AI845" s="14"/>
      <c r="AJ845" s="14">
        <v>5.8590427522680399E-2</v>
      </c>
      <c r="AK845" s="14">
        <v>0.13380610043826899</v>
      </c>
      <c r="AL845" s="14"/>
      <c r="AM845" s="14">
        <v>7.4172414967791894E-2</v>
      </c>
      <c r="AN845" s="14">
        <v>5.19393844683919E-2</v>
      </c>
      <c r="AO845" s="14">
        <v>0.13151808726750799</v>
      </c>
      <c r="AP845" s="14">
        <v>0.138186039600845</v>
      </c>
      <c r="AQ845" s="14">
        <v>5.2036019176667003E-2</v>
      </c>
      <c r="AR845" s="14">
        <v>9.9126938596660205E-2</v>
      </c>
      <c r="AS845" s="14">
        <v>0.13786768313331901</v>
      </c>
      <c r="AT845" s="14">
        <v>0.13376259501388901</v>
      </c>
      <c r="AU845" s="14">
        <v>0.14708646342013801</v>
      </c>
      <c r="AV845" s="14"/>
      <c r="AW845" s="14">
        <v>4.70354008671659E-2</v>
      </c>
      <c r="AX845" s="14">
        <v>3.18979521498505E-2</v>
      </c>
      <c r="AY845" s="14">
        <v>0.14627165488959201</v>
      </c>
      <c r="AZ845" s="14">
        <v>0.118159237987347</v>
      </c>
      <c r="BA845" s="14">
        <v>7.8870640088678903E-2</v>
      </c>
      <c r="BB845" s="14">
        <v>7.9188401782282605E-2</v>
      </c>
      <c r="BC845" s="14">
        <v>0.107084243531001</v>
      </c>
      <c r="BD845" s="14">
        <v>2.5467649182461902E-2</v>
      </c>
      <c r="BE845" s="14">
        <v>0.36683273219176299</v>
      </c>
      <c r="BF845" s="14">
        <v>0.13984567447405799</v>
      </c>
      <c r="BG845" s="14"/>
      <c r="BH845" s="14">
        <v>0.110212250777682</v>
      </c>
      <c r="BI845" s="14">
        <v>7.5594966087917298E-2</v>
      </c>
    </row>
    <row r="846" spans="2:61" x14ac:dyDescent="0.35">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row>
    <row r="847" spans="2:61" x14ac:dyDescent="0.35">
      <c r="B847" s="6" t="s">
        <v>410</v>
      </c>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row>
    <row r="848" spans="2:61" x14ac:dyDescent="0.35">
      <c r="B848" s="21" t="s">
        <v>81</v>
      </c>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row>
    <row r="849" spans="2:61" x14ac:dyDescent="0.35">
      <c r="B849" t="s">
        <v>318</v>
      </c>
      <c r="C849" s="14">
        <v>0.21250476630288301</v>
      </c>
      <c r="D849" s="14">
        <v>0.24227800512096001</v>
      </c>
      <c r="E849" s="14">
        <v>0.18303812941533101</v>
      </c>
      <c r="F849" s="14"/>
      <c r="G849" s="14">
        <v>0.16407127132810401</v>
      </c>
      <c r="H849" s="14">
        <v>0.203489463499745</v>
      </c>
      <c r="I849" s="14">
        <v>0.203354173120191</v>
      </c>
      <c r="J849" s="14">
        <v>0.194008019778493</v>
      </c>
      <c r="K849" s="14">
        <v>0.23104483726813199</v>
      </c>
      <c r="L849" s="14">
        <v>0.25907159916633399</v>
      </c>
      <c r="M849" s="14"/>
      <c r="N849" s="14">
        <v>0.22213222354104001</v>
      </c>
      <c r="O849" s="14">
        <v>0.20707810950559899</v>
      </c>
      <c r="P849" s="14"/>
      <c r="Q849" s="14">
        <v>0.27184539656401902</v>
      </c>
      <c r="R849" s="14">
        <v>0.18504548008564001</v>
      </c>
      <c r="S849" s="14">
        <v>0.24196457436803401</v>
      </c>
      <c r="T849" s="14"/>
      <c r="U849" s="14">
        <v>0.22169558568738601</v>
      </c>
      <c r="V849" s="14">
        <v>0.173017991252673</v>
      </c>
      <c r="W849" s="14"/>
      <c r="X849" s="14">
        <v>0.34001906890097999</v>
      </c>
      <c r="Y849" s="14">
        <v>0.198727403728191</v>
      </c>
      <c r="Z849" s="14">
        <v>0.198663916316447</v>
      </c>
      <c r="AA849" s="14"/>
      <c r="AB849" s="14">
        <v>0.270168874590823</v>
      </c>
      <c r="AC849" s="14">
        <v>0.19804113204545701</v>
      </c>
      <c r="AD849" s="14">
        <v>0.17242913110121</v>
      </c>
      <c r="AE849" s="14"/>
      <c r="AF849" s="14">
        <v>0.265793127466871</v>
      </c>
      <c r="AG849" s="14">
        <v>0.21946123370560799</v>
      </c>
      <c r="AH849" s="14">
        <v>0.194099118192159</v>
      </c>
      <c r="AI849" s="14"/>
      <c r="AJ849" s="14">
        <v>0.224519474812235</v>
      </c>
      <c r="AK849" s="14">
        <v>0.20859439920400399</v>
      </c>
      <c r="AL849" s="14"/>
      <c r="AM849" s="14">
        <v>0.19102962957014399</v>
      </c>
      <c r="AN849" s="14">
        <v>0.24807160285865701</v>
      </c>
      <c r="AO849" s="14">
        <v>0.13780015638898499</v>
      </c>
      <c r="AP849" s="14">
        <v>0.16199503301759</v>
      </c>
      <c r="AQ849" s="14">
        <v>0.296520103218469</v>
      </c>
      <c r="AR849" s="14">
        <v>0.23367313530905801</v>
      </c>
      <c r="AS849" s="14">
        <v>0.19800058765064199</v>
      </c>
      <c r="AT849" s="14">
        <v>0.13143776930245399</v>
      </c>
      <c r="AU849" s="14">
        <v>0.21323237926189301</v>
      </c>
      <c r="AV849" s="14"/>
      <c r="AW849" s="14">
        <v>0.167409820183403</v>
      </c>
      <c r="AX849" s="14">
        <v>0.28352501180609802</v>
      </c>
      <c r="AY849" s="14">
        <v>0.136779982348497</v>
      </c>
      <c r="AZ849" s="14">
        <v>0.14405588880280401</v>
      </c>
      <c r="BA849" s="14">
        <v>0.29680665776245901</v>
      </c>
      <c r="BB849" s="14">
        <v>0.254911232452948</v>
      </c>
      <c r="BC849" s="14">
        <v>0.272835080436299</v>
      </c>
      <c r="BD849" s="14">
        <v>0.29740422354379598</v>
      </c>
      <c r="BE849" s="14">
        <v>0.24854066845158401</v>
      </c>
      <c r="BF849" s="14">
        <v>0.233834563624047</v>
      </c>
      <c r="BG849" s="14"/>
      <c r="BH849" s="14">
        <v>0.222167998859752</v>
      </c>
      <c r="BI849" s="14">
        <v>0.20547122328082301</v>
      </c>
    </row>
    <row r="850" spans="2:61" x14ac:dyDescent="0.35">
      <c r="B850" t="s">
        <v>319</v>
      </c>
      <c r="C850" s="14">
        <v>0.339146327443267</v>
      </c>
      <c r="D850" s="14">
        <v>0.38850365794039698</v>
      </c>
      <c r="E850" s="14">
        <v>0.291747889468704</v>
      </c>
      <c r="F850" s="14"/>
      <c r="G850" s="14">
        <v>0.29516170216846499</v>
      </c>
      <c r="H850" s="14">
        <v>0.32676402341619498</v>
      </c>
      <c r="I850" s="14">
        <v>0.33021282552968301</v>
      </c>
      <c r="J850" s="14">
        <v>0.39298569023138702</v>
      </c>
      <c r="K850" s="14">
        <v>0.35369573544803701</v>
      </c>
      <c r="L850" s="14">
        <v>0.32315035601471298</v>
      </c>
      <c r="M850" s="14"/>
      <c r="N850" s="14">
        <v>0.36234417487627102</v>
      </c>
      <c r="O850" s="14">
        <v>0.326070522135533</v>
      </c>
      <c r="P850" s="14"/>
      <c r="Q850" s="14">
        <v>0.39675092724486399</v>
      </c>
      <c r="R850" s="14">
        <v>0.33708224124844799</v>
      </c>
      <c r="S850" s="14">
        <v>0.28581700012947198</v>
      </c>
      <c r="T850" s="14"/>
      <c r="U850" s="14">
        <v>0.35143997121933601</v>
      </c>
      <c r="V850" s="14">
        <v>0.2863288009503</v>
      </c>
      <c r="W850" s="14"/>
      <c r="X850" s="14">
        <v>0.30934617343048398</v>
      </c>
      <c r="Y850" s="14">
        <v>0.39088200157443598</v>
      </c>
      <c r="Z850" s="14">
        <v>0.30310350194690699</v>
      </c>
      <c r="AA850" s="14"/>
      <c r="AB850" s="14">
        <v>0.38130484165014999</v>
      </c>
      <c r="AC850" s="14">
        <v>0.38194550294857599</v>
      </c>
      <c r="AD850" s="14">
        <v>0.21620060001101599</v>
      </c>
      <c r="AE850" s="14"/>
      <c r="AF850" s="14">
        <v>0.42038075963230598</v>
      </c>
      <c r="AG850" s="14">
        <v>0.35233846714314299</v>
      </c>
      <c r="AH850" s="14">
        <v>0.309604498213573</v>
      </c>
      <c r="AI850" s="14"/>
      <c r="AJ850" s="14">
        <v>0.33385438989145999</v>
      </c>
      <c r="AK850" s="14">
        <v>0.34207783047248103</v>
      </c>
      <c r="AL850" s="14"/>
      <c r="AM850" s="14">
        <v>0.39529096175006201</v>
      </c>
      <c r="AN850" s="14">
        <v>0.313409879760568</v>
      </c>
      <c r="AO850" s="14">
        <v>0.40187946640914901</v>
      </c>
      <c r="AP850" s="14">
        <v>0.39559498179453001</v>
      </c>
      <c r="AQ850" s="14">
        <v>0.43295593404042998</v>
      </c>
      <c r="AR850" s="14">
        <v>0.34200291200662603</v>
      </c>
      <c r="AS850" s="14">
        <v>0.37438917381674902</v>
      </c>
      <c r="AT850" s="14">
        <v>0.30917357471191298</v>
      </c>
      <c r="AU850" s="14">
        <v>0.26120940458955699</v>
      </c>
      <c r="AV850" s="14"/>
      <c r="AW850" s="14">
        <v>0.380914468427617</v>
      </c>
      <c r="AX850" s="14">
        <v>0.32037512822992797</v>
      </c>
      <c r="AY850" s="14">
        <v>0.42944915071394402</v>
      </c>
      <c r="AZ850" s="14">
        <v>0.405903097971967</v>
      </c>
      <c r="BA850" s="14">
        <v>0.41861192261156599</v>
      </c>
      <c r="BB850" s="14">
        <v>0.385234358298229</v>
      </c>
      <c r="BC850" s="14">
        <v>0.39364928522014803</v>
      </c>
      <c r="BD850" s="14">
        <v>0.276585262694232</v>
      </c>
      <c r="BE850" s="14">
        <v>0.17471171368510999</v>
      </c>
      <c r="BF850" s="14">
        <v>0.11176964656579499</v>
      </c>
      <c r="BG850" s="14"/>
      <c r="BH850" s="14">
        <v>0.331338040952324</v>
      </c>
      <c r="BI850" s="14">
        <v>0.37553090085058499</v>
      </c>
    </row>
    <row r="851" spans="2:61" x14ac:dyDescent="0.35">
      <c r="B851" t="s">
        <v>321</v>
      </c>
      <c r="C851" s="14">
        <v>0.20533243391693701</v>
      </c>
      <c r="D851" s="14">
        <v>0.20650569237069899</v>
      </c>
      <c r="E851" s="14">
        <v>0.20421393972607499</v>
      </c>
      <c r="F851" s="14"/>
      <c r="G851" s="14">
        <v>0.24422100498597299</v>
      </c>
      <c r="H851" s="14">
        <v>0.22435997958143</v>
      </c>
      <c r="I851" s="14">
        <v>0.19802499878392399</v>
      </c>
      <c r="J851" s="14">
        <v>0.18433479483072099</v>
      </c>
      <c r="K851" s="14">
        <v>0.161064667208065</v>
      </c>
      <c r="L851" s="14">
        <v>0.227012380333634</v>
      </c>
      <c r="M851" s="14"/>
      <c r="N851" s="14">
        <v>0.21327659390456</v>
      </c>
      <c r="O851" s="14">
        <v>0.20085459218478299</v>
      </c>
      <c r="P851" s="14"/>
      <c r="Q851" s="14">
        <v>0.14755280352011499</v>
      </c>
      <c r="R851" s="14">
        <v>0.221738236172282</v>
      </c>
      <c r="S851" s="14">
        <v>0.26231372401813202</v>
      </c>
      <c r="T851" s="14"/>
      <c r="U851" s="14">
        <v>0.19139981537181999</v>
      </c>
      <c r="V851" s="14">
        <v>0.26519153367023002</v>
      </c>
      <c r="W851" s="14"/>
      <c r="X851" s="14">
        <v>0.224988759980631</v>
      </c>
      <c r="Y851" s="14">
        <v>0.232677444200241</v>
      </c>
      <c r="Z851" s="14">
        <v>0.17938561769901401</v>
      </c>
      <c r="AA851" s="14"/>
      <c r="AB851" s="14">
        <v>0.175871524570305</v>
      </c>
      <c r="AC851" s="14">
        <v>0.221197032006518</v>
      </c>
      <c r="AD851" s="14">
        <v>0.22402121911727499</v>
      </c>
      <c r="AE851" s="14"/>
      <c r="AF851" s="14">
        <v>0.18086559583554701</v>
      </c>
      <c r="AG851" s="14">
        <v>0.21969516531876601</v>
      </c>
      <c r="AH851" s="14">
        <v>0.197070449272753</v>
      </c>
      <c r="AI851" s="14"/>
      <c r="AJ851" s="14">
        <v>0.23568422990256599</v>
      </c>
      <c r="AK851" s="14">
        <v>0.19521150656834199</v>
      </c>
      <c r="AL851" s="14"/>
      <c r="AM851" s="14">
        <v>0.23080591796209801</v>
      </c>
      <c r="AN851" s="14">
        <v>0.21414982339875799</v>
      </c>
      <c r="AO851" s="14">
        <v>0.22606233948394899</v>
      </c>
      <c r="AP851" s="14">
        <v>0.14442549400035101</v>
      </c>
      <c r="AQ851" s="14">
        <v>0.21389695282843799</v>
      </c>
      <c r="AR851" s="14">
        <v>0.220722454826148</v>
      </c>
      <c r="AS851" s="14">
        <v>0.18092601119482499</v>
      </c>
      <c r="AT851" s="14">
        <v>0.15258046170891401</v>
      </c>
      <c r="AU851" s="14">
        <v>0.20519717036552401</v>
      </c>
      <c r="AV851" s="14"/>
      <c r="AW851" s="14">
        <v>0.29283283803635102</v>
      </c>
      <c r="AX851" s="14">
        <v>0.18754303434313599</v>
      </c>
      <c r="AY851" s="14">
        <v>0.29851130813416799</v>
      </c>
      <c r="AZ851" s="14">
        <v>0.18398935427287599</v>
      </c>
      <c r="BA851" s="14">
        <v>0.20082453698488201</v>
      </c>
      <c r="BB851" s="14">
        <v>0.188770128007233</v>
      </c>
      <c r="BC851" s="14">
        <v>0.19014023234726399</v>
      </c>
      <c r="BD851" s="14">
        <v>0.14592018920207001</v>
      </c>
      <c r="BE851" s="14">
        <v>2.81674774538609E-2</v>
      </c>
      <c r="BF851" s="14">
        <v>0.22336755268320699</v>
      </c>
      <c r="BG851" s="14"/>
      <c r="BH851" s="14">
        <v>0.22014727409780199</v>
      </c>
      <c r="BI851" s="14">
        <v>0.192671626880491</v>
      </c>
    </row>
    <row r="852" spans="2:61" x14ac:dyDescent="0.35">
      <c r="B852" t="s">
        <v>322</v>
      </c>
      <c r="C852" s="14">
        <v>0.12863199908071701</v>
      </c>
      <c r="D852" s="14">
        <v>8.7907101218823405E-2</v>
      </c>
      <c r="E852" s="14">
        <v>0.16821170989697301</v>
      </c>
      <c r="F852" s="14"/>
      <c r="G852" s="14">
        <v>0.16982835769021601</v>
      </c>
      <c r="H852" s="14">
        <v>0.115320606091731</v>
      </c>
      <c r="I852" s="14">
        <v>0.12521218161160799</v>
      </c>
      <c r="J852" s="14">
        <v>0.14282200334908701</v>
      </c>
      <c r="K852" s="14">
        <v>0.14955712357078099</v>
      </c>
      <c r="L852" s="14">
        <v>9.1032554225336099E-2</v>
      </c>
      <c r="M852" s="14"/>
      <c r="N852" s="14">
        <v>0.118772740124483</v>
      </c>
      <c r="O852" s="14">
        <v>0.13418931429983699</v>
      </c>
      <c r="P852" s="14"/>
      <c r="Q852" s="14">
        <v>0.110004802302896</v>
      </c>
      <c r="R852" s="14">
        <v>0.13364141896621901</v>
      </c>
      <c r="S852" s="14">
        <v>0.14013123665879801</v>
      </c>
      <c r="T852" s="14"/>
      <c r="U852" s="14">
        <v>0.13066168268766301</v>
      </c>
      <c r="V852" s="14">
        <v>0.119911812483894</v>
      </c>
      <c r="W852" s="14"/>
      <c r="X852" s="14">
        <v>7.2981962180775406E-2</v>
      </c>
      <c r="Y852" s="14">
        <v>0.108739752740527</v>
      </c>
      <c r="Z852" s="14">
        <v>0.180582388722208</v>
      </c>
      <c r="AA852" s="14"/>
      <c r="AB852" s="14">
        <v>0.105453703555248</v>
      </c>
      <c r="AC852" s="14">
        <v>0.100807756503398</v>
      </c>
      <c r="AD852" s="14">
        <v>0.238911998139855</v>
      </c>
      <c r="AE852" s="14"/>
      <c r="AF852" s="14">
        <v>8.3332427807935802E-2</v>
      </c>
      <c r="AG852" s="14">
        <v>0.100124058355525</v>
      </c>
      <c r="AH852" s="14">
        <v>0.19487291337665</v>
      </c>
      <c r="AI852" s="14"/>
      <c r="AJ852" s="14">
        <v>0.14609767249436301</v>
      </c>
      <c r="AK852" s="14">
        <v>0.114577894058525</v>
      </c>
      <c r="AL852" s="14"/>
      <c r="AM852" s="14">
        <v>0.12662701851303801</v>
      </c>
      <c r="AN852" s="14">
        <v>0.138811963140517</v>
      </c>
      <c r="AO852" s="14">
        <v>0.14141053735794901</v>
      </c>
      <c r="AP852" s="14">
        <v>0.148353329937985</v>
      </c>
      <c r="AQ852" s="14">
        <v>3.1805753206193103E-2</v>
      </c>
      <c r="AR852" s="14">
        <v>9.9991664388192403E-2</v>
      </c>
      <c r="AS852" s="14">
        <v>0.14488672745582501</v>
      </c>
      <c r="AT852" s="14">
        <v>0.26108998682789503</v>
      </c>
      <c r="AU852" s="14">
        <v>0.163474986443331</v>
      </c>
      <c r="AV852" s="14"/>
      <c r="AW852" s="14">
        <v>0.12565285940586801</v>
      </c>
      <c r="AX852" s="14">
        <v>0.15533998600165</v>
      </c>
      <c r="AY852" s="14">
        <v>2.6786643460288501E-2</v>
      </c>
      <c r="AZ852" s="14">
        <v>0.143459906204844</v>
      </c>
      <c r="BA852" s="14">
        <v>3.3851217234911399E-2</v>
      </c>
      <c r="BB852" s="14">
        <v>0.10285342216056</v>
      </c>
      <c r="BC852" s="14">
        <v>7.8988997107046502E-2</v>
      </c>
      <c r="BD852" s="14">
        <v>0.28009032455990202</v>
      </c>
      <c r="BE852" s="14">
        <v>0.275155760177755</v>
      </c>
      <c r="BF852" s="14">
        <v>0.242364148570861</v>
      </c>
      <c r="BG852" s="14"/>
      <c r="BH852" s="14">
        <v>0.10677886278081899</v>
      </c>
      <c r="BI852" s="14">
        <v>0.15880593486112701</v>
      </c>
    </row>
    <row r="853" spans="2:61" x14ac:dyDescent="0.35">
      <c r="B853" t="s">
        <v>77</v>
      </c>
      <c r="C853" s="14">
        <v>0.114384473256195</v>
      </c>
      <c r="D853" s="14">
        <v>7.4805543349121095E-2</v>
      </c>
      <c r="E853" s="14">
        <v>0.15278833149291701</v>
      </c>
      <c r="F853" s="14"/>
      <c r="G853" s="14">
        <v>0.12671766382724201</v>
      </c>
      <c r="H853" s="14">
        <v>0.13006592741089801</v>
      </c>
      <c r="I853" s="14">
        <v>0.14319582095459399</v>
      </c>
      <c r="J853" s="14">
        <v>8.5849491810312095E-2</v>
      </c>
      <c r="K853" s="14">
        <v>0.104637636504985</v>
      </c>
      <c r="L853" s="14">
        <v>9.97331102599818E-2</v>
      </c>
      <c r="M853" s="14"/>
      <c r="N853" s="14">
        <v>8.34742675536463E-2</v>
      </c>
      <c r="O853" s="14">
        <v>0.131807461874247</v>
      </c>
      <c r="P853" s="14"/>
      <c r="Q853" s="14">
        <v>7.3846070368105102E-2</v>
      </c>
      <c r="R853" s="14">
        <v>0.122492623527412</v>
      </c>
      <c r="S853" s="14">
        <v>6.9773464825563902E-2</v>
      </c>
      <c r="T853" s="14"/>
      <c r="U853" s="14">
        <v>0.104802945033796</v>
      </c>
      <c r="V853" s="14">
        <v>0.15554986164290299</v>
      </c>
      <c r="W853" s="14"/>
      <c r="X853" s="14">
        <v>5.2664035507129101E-2</v>
      </c>
      <c r="Y853" s="14">
        <v>6.8973397756605603E-2</v>
      </c>
      <c r="Z853" s="14">
        <v>0.13826457531542299</v>
      </c>
      <c r="AA853" s="14"/>
      <c r="AB853" s="14">
        <v>6.7201055633474296E-2</v>
      </c>
      <c r="AC853" s="14">
        <v>9.8008576496050895E-2</v>
      </c>
      <c r="AD853" s="14">
        <v>0.14843705163064499</v>
      </c>
      <c r="AE853" s="14"/>
      <c r="AF853" s="14">
        <v>4.9628089257339802E-2</v>
      </c>
      <c r="AG853" s="14">
        <v>0.10838107547695799</v>
      </c>
      <c r="AH853" s="14">
        <v>0.104353020944864</v>
      </c>
      <c r="AI853" s="14"/>
      <c r="AJ853" s="14">
        <v>5.9844232899375599E-2</v>
      </c>
      <c r="AK853" s="14">
        <v>0.13953836969664901</v>
      </c>
      <c r="AL853" s="14"/>
      <c r="AM853" s="14">
        <v>5.6246472204657998E-2</v>
      </c>
      <c r="AN853" s="14">
        <v>8.55567308415002E-2</v>
      </c>
      <c r="AO853" s="14">
        <v>9.2847500359968596E-2</v>
      </c>
      <c r="AP853" s="14">
        <v>0.14963116124954301</v>
      </c>
      <c r="AQ853" s="14">
        <v>2.4821256706470399E-2</v>
      </c>
      <c r="AR853" s="14">
        <v>0.103609833469975</v>
      </c>
      <c r="AS853" s="14">
        <v>0.10179749988195801</v>
      </c>
      <c r="AT853" s="14">
        <v>0.14571820744882399</v>
      </c>
      <c r="AU853" s="14">
        <v>0.15688605933969499</v>
      </c>
      <c r="AV853" s="14"/>
      <c r="AW853" s="14">
        <v>3.3190013946760702E-2</v>
      </c>
      <c r="AX853" s="14">
        <v>5.3216839619188001E-2</v>
      </c>
      <c r="AY853" s="14">
        <v>0.10847291534310299</v>
      </c>
      <c r="AZ853" s="14">
        <v>0.12259175274751</v>
      </c>
      <c r="BA853" s="14">
        <v>4.9905665406181701E-2</v>
      </c>
      <c r="BB853" s="14">
        <v>6.8230859081030104E-2</v>
      </c>
      <c r="BC853" s="14">
        <v>6.4386404889243007E-2</v>
      </c>
      <c r="BD853" s="14">
        <v>0</v>
      </c>
      <c r="BE853" s="14">
        <v>0.27342438023169102</v>
      </c>
      <c r="BF853" s="14">
        <v>0.18866408855608899</v>
      </c>
      <c r="BG853" s="14"/>
      <c r="BH853" s="14">
        <v>0.119567823309302</v>
      </c>
      <c r="BI853" s="14">
        <v>6.7520314126974706E-2</v>
      </c>
    </row>
    <row r="854" spans="2:61" x14ac:dyDescent="0.35">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row>
    <row r="855" spans="2:61" x14ac:dyDescent="0.35">
      <c r="B855" s="6" t="s">
        <v>411</v>
      </c>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row>
    <row r="856" spans="2:61" x14ac:dyDescent="0.35">
      <c r="B856" s="21" t="s">
        <v>81</v>
      </c>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row>
    <row r="857" spans="2:61" x14ac:dyDescent="0.35">
      <c r="B857" t="s">
        <v>318</v>
      </c>
      <c r="C857" s="14">
        <v>0.18626135785364001</v>
      </c>
      <c r="D857" s="14">
        <v>0.19409477585066301</v>
      </c>
      <c r="E857" s="14">
        <v>0.17755924921997601</v>
      </c>
      <c r="F857" s="14"/>
      <c r="G857" s="14">
        <v>0.218809741228052</v>
      </c>
      <c r="H857" s="14">
        <v>0.17385260991196799</v>
      </c>
      <c r="I857" s="14">
        <v>0.18453371174976499</v>
      </c>
      <c r="J857" s="14">
        <v>0.203612890209773</v>
      </c>
      <c r="K857" s="14">
        <v>0.143543196797663</v>
      </c>
      <c r="L857" s="14">
        <v>0.19519793456599799</v>
      </c>
      <c r="M857" s="14"/>
      <c r="N857" s="14">
        <v>0.226644418088494</v>
      </c>
      <c r="O857" s="14">
        <v>0.163498856510082</v>
      </c>
      <c r="P857" s="14"/>
      <c r="Q857" s="14">
        <v>0.29050507853225799</v>
      </c>
      <c r="R857" s="14">
        <v>0.16456596692703801</v>
      </c>
      <c r="S857" s="14">
        <v>9.0723503910275199E-2</v>
      </c>
      <c r="T857" s="14"/>
      <c r="U857" s="14">
        <v>0.201311573161118</v>
      </c>
      <c r="V857" s="14">
        <v>0.121600695790617</v>
      </c>
      <c r="W857" s="14"/>
      <c r="X857" s="14">
        <v>0.221105629359716</v>
      </c>
      <c r="Y857" s="14">
        <v>0.22841350352533199</v>
      </c>
      <c r="Z857" s="14">
        <v>0.13623570426610301</v>
      </c>
      <c r="AA857" s="14"/>
      <c r="AB857" s="14">
        <v>0.29070988088505001</v>
      </c>
      <c r="AC857" s="14">
        <v>0.170223585403942</v>
      </c>
      <c r="AD857" s="14">
        <v>8.4688440901995607E-2</v>
      </c>
      <c r="AE857" s="14"/>
      <c r="AF857" s="14">
        <v>0.26035951316690498</v>
      </c>
      <c r="AG857" s="14">
        <v>0.20988565166162401</v>
      </c>
      <c r="AH857" s="14">
        <v>0.133006667344373</v>
      </c>
      <c r="AI857" s="14"/>
      <c r="AJ857" s="14">
        <v>0.23550990164013499</v>
      </c>
      <c r="AK857" s="14">
        <v>0.16708890553775901</v>
      </c>
      <c r="AL857" s="14"/>
      <c r="AM857" s="14">
        <v>0.17936238649289701</v>
      </c>
      <c r="AN857" s="14">
        <v>0.16293112704820301</v>
      </c>
      <c r="AO857" s="14">
        <v>0.36547676002579599</v>
      </c>
      <c r="AP857" s="14">
        <v>0.163388194006509</v>
      </c>
      <c r="AQ857" s="14">
        <v>0.20881794113402299</v>
      </c>
      <c r="AR857" s="14">
        <v>0.182022446950689</v>
      </c>
      <c r="AS857" s="14">
        <v>0.39489687374367399</v>
      </c>
      <c r="AT857" s="14">
        <v>0.119965048820226</v>
      </c>
      <c r="AU857" s="14">
        <v>0.19024755668545901</v>
      </c>
      <c r="AV857" s="14"/>
      <c r="AW857" s="14">
        <v>0.18340369329359099</v>
      </c>
      <c r="AX857" s="14">
        <v>0.155898205005395</v>
      </c>
      <c r="AY857" s="14">
        <v>0.45205560405607198</v>
      </c>
      <c r="AZ857" s="14">
        <v>0.155858250944686</v>
      </c>
      <c r="BA857" s="14">
        <v>0.24082316410355101</v>
      </c>
      <c r="BB857" s="14">
        <v>0.18611924004550801</v>
      </c>
      <c r="BC857" s="14">
        <v>0.324846251239651</v>
      </c>
      <c r="BD857" s="14">
        <v>0.13255988408751199</v>
      </c>
      <c r="BE857" s="14">
        <v>0.27905094891898102</v>
      </c>
      <c r="BF857" s="14">
        <v>8.8621087956192404E-2</v>
      </c>
      <c r="BG857" s="14"/>
      <c r="BH857" s="14">
        <v>0.154519190664138</v>
      </c>
      <c r="BI857" s="14">
        <v>0.23540280004558101</v>
      </c>
    </row>
    <row r="858" spans="2:61" x14ac:dyDescent="0.35">
      <c r="B858" t="s">
        <v>319</v>
      </c>
      <c r="C858" s="14">
        <v>0.39906452473079002</v>
      </c>
      <c r="D858" s="14">
        <v>0.40696350656375702</v>
      </c>
      <c r="E858" s="14">
        <v>0.39034368043636503</v>
      </c>
      <c r="F858" s="14"/>
      <c r="G858" s="14">
        <v>0.31974069220645202</v>
      </c>
      <c r="H858" s="14">
        <v>0.40093158350654601</v>
      </c>
      <c r="I858" s="14">
        <v>0.31771596926979101</v>
      </c>
      <c r="J858" s="14">
        <v>0.40726191690807101</v>
      </c>
      <c r="K858" s="14">
        <v>0.50179726473340902</v>
      </c>
      <c r="L858" s="14">
        <v>0.43897677784086597</v>
      </c>
      <c r="M858" s="14"/>
      <c r="N858" s="14">
        <v>0.43731768396225601</v>
      </c>
      <c r="O858" s="14">
        <v>0.37750257317640801</v>
      </c>
      <c r="P858" s="14"/>
      <c r="Q858" s="14">
        <v>0.44489890879438299</v>
      </c>
      <c r="R858" s="14">
        <v>0.39003821133264499</v>
      </c>
      <c r="S858" s="14">
        <v>0.40442987659049101</v>
      </c>
      <c r="T858" s="14"/>
      <c r="U858" s="14">
        <v>0.415644322623338</v>
      </c>
      <c r="V858" s="14">
        <v>0.32783227411503901</v>
      </c>
      <c r="W858" s="14"/>
      <c r="X858" s="14">
        <v>0.47677266015698599</v>
      </c>
      <c r="Y858" s="14">
        <v>0.44754128542376598</v>
      </c>
      <c r="Z858" s="14">
        <v>0.32741421457708098</v>
      </c>
      <c r="AA858" s="14"/>
      <c r="AB858" s="14">
        <v>0.46551632848262903</v>
      </c>
      <c r="AC858" s="14">
        <v>0.42327752590029699</v>
      </c>
      <c r="AD858" s="14">
        <v>0.27186230142922102</v>
      </c>
      <c r="AE858" s="14"/>
      <c r="AF858" s="14">
        <v>0.36176818317815901</v>
      </c>
      <c r="AG858" s="14">
        <v>0.46099130862881299</v>
      </c>
      <c r="AH858" s="14">
        <v>0.32560143366195199</v>
      </c>
      <c r="AI858" s="14"/>
      <c r="AJ858" s="14">
        <v>0.41890194678943399</v>
      </c>
      <c r="AK858" s="14">
        <v>0.39189486322839101</v>
      </c>
      <c r="AL858" s="14"/>
      <c r="AM858" s="14">
        <v>0.51365786878998698</v>
      </c>
      <c r="AN858" s="14">
        <v>0.49848414066103902</v>
      </c>
      <c r="AO858" s="14">
        <v>0.38757853402780601</v>
      </c>
      <c r="AP858" s="14">
        <v>0.28051769913732999</v>
      </c>
      <c r="AQ858" s="14">
        <v>0.58900392510420696</v>
      </c>
      <c r="AR858" s="14">
        <v>0.37650321129903003</v>
      </c>
      <c r="AS858" s="14">
        <v>0.394096606259352</v>
      </c>
      <c r="AT858" s="14">
        <v>0.269647695607247</v>
      </c>
      <c r="AU858" s="14">
        <v>0.27051170298611199</v>
      </c>
      <c r="AV858" s="14"/>
      <c r="AW858" s="14">
        <v>0.523365780516583</v>
      </c>
      <c r="AX858" s="14">
        <v>0.47689622360865203</v>
      </c>
      <c r="AY858" s="14">
        <v>0.35337275590887501</v>
      </c>
      <c r="AZ858" s="14">
        <v>0.30601959654066302</v>
      </c>
      <c r="BA858" s="14">
        <v>0.52839630326575604</v>
      </c>
      <c r="BB858" s="14">
        <v>0.39774716562157902</v>
      </c>
      <c r="BC858" s="14">
        <v>0.47063142703396199</v>
      </c>
      <c r="BD858" s="14">
        <v>0.31449695027291003</v>
      </c>
      <c r="BE858" s="14">
        <v>0.204844540151111</v>
      </c>
      <c r="BF858" s="14">
        <v>0.212387145344822</v>
      </c>
      <c r="BG858" s="14"/>
      <c r="BH858" s="14">
        <v>0.39650211244412398</v>
      </c>
      <c r="BI858" s="14">
        <v>0.41687494581519502</v>
      </c>
    </row>
    <row r="859" spans="2:61" x14ac:dyDescent="0.35">
      <c r="B859" t="s">
        <v>320</v>
      </c>
      <c r="C859" s="14">
        <v>0.213071294625341</v>
      </c>
      <c r="D859" s="14">
        <v>0.220933493556036</v>
      </c>
      <c r="E859" s="14">
        <v>0.206820490162332</v>
      </c>
      <c r="F859" s="14"/>
      <c r="G859" s="14">
        <v>0.254768149671521</v>
      </c>
      <c r="H859" s="14">
        <v>0.18189346625877101</v>
      </c>
      <c r="I859" s="14">
        <v>0.27583794648860299</v>
      </c>
      <c r="J859" s="14">
        <v>0.20306358770678601</v>
      </c>
      <c r="K859" s="14">
        <v>0.196938869911153</v>
      </c>
      <c r="L859" s="14">
        <v>0.173749462856335</v>
      </c>
      <c r="M859" s="14"/>
      <c r="N859" s="14">
        <v>0.17783233824807401</v>
      </c>
      <c r="O859" s="14">
        <v>0.23293424674482499</v>
      </c>
      <c r="P859" s="14"/>
      <c r="Q859" s="14">
        <v>0.14479655607365799</v>
      </c>
      <c r="R859" s="14">
        <v>0.23390307423392401</v>
      </c>
      <c r="S859" s="14">
        <v>0.23945159241285299</v>
      </c>
      <c r="T859" s="14"/>
      <c r="U859" s="14">
        <v>0.202327525788844</v>
      </c>
      <c r="V859" s="14">
        <v>0.25923004995389698</v>
      </c>
      <c r="W859" s="14"/>
      <c r="X859" s="14">
        <v>0.17025908287425501</v>
      </c>
      <c r="Y859" s="14">
        <v>0.19169006908622399</v>
      </c>
      <c r="Z859" s="14">
        <v>0.23991080096558301</v>
      </c>
      <c r="AA859" s="14"/>
      <c r="AB859" s="14">
        <v>0.13633859491118799</v>
      </c>
      <c r="AC859" s="14">
        <v>0.26024928219869797</v>
      </c>
      <c r="AD859" s="14">
        <v>0.19818552237782</v>
      </c>
      <c r="AE859" s="14"/>
      <c r="AF859" s="14">
        <v>0.26214370037118701</v>
      </c>
      <c r="AG859" s="14">
        <v>0.16564541845587499</v>
      </c>
      <c r="AH859" s="14">
        <v>0.26985138181823298</v>
      </c>
      <c r="AI859" s="14"/>
      <c r="AJ859" s="14">
        <v>0.187653628702595</v>
      </c>
      <c r="AK859" s="14">
        <v>0.225145426793914</v>
      </c>
      <c r="AL859" s="14"/>
      <c r="AM859" s="14">
        <v>0.179245285197246</v>
      </c>
      <c r="AN859" s="14">
        <v>0.19133847584390501</v>
      </c>
      <c r="AO859" s="14">
        <v>0.13888568410694699</v>
      </c>
      <c r="AP859" s="14">
        <v>0.19964057666993301</v>
      </c>
      <c r="AQ859" s="14">
        <v>9.1154141237316105E-2</v>
      </c>
      <c r="AR859" s="14">
        <v>0.25938862984453398</v>
      </c>
      <c r="AS859" s="14">
        <v>0.13191183586692801</v>
      </c>
      <c r="AT859" s="14">
        <v>0.19946514292131001</v>
      </c>
      <c r="AU859" s="14">
        <v>0.28313359136833899</v>
      </c>
      <c r="AV859" s="14"/>
      <c r="AW859" s="14">
        <v>0.16516170309446301</v>
      </c>
      <c r="AX859" s="14">
        <v>0.242878704321739</v>
      </c>
      <c r="AY859" s="14">
        <v>0.107678966544472</v>
      </c>
      <c r="AZ859" s="14">
        <v>0.278001563645561</v>
      </c>
      <c r="BA859" s="14">
        <v>0.13085123114460501</v>
      </c>
      <c r="BB859" s="14">
        <v>0.247458483086648</v>
      </c>
      <c r="BC859" s="14">
        <v>0.112566406871992</v>
      </c>
      <c r="BD859" s="14">
        <v>0.22864459711853599</v>
      </c>
      <c r="BE859" s="14">
        <v>0.19674315863755901</v>
      </c>
      <c r="BF859" s="14">
        <v>0.22227553449627599</v>
      </c>
      <c r="BG859" s="14"/>
      <c r="BH859" s="14">
        <v>0.23546294049813801</v>
      </c>
      <c r="BI859" s="14">
        <v>0.18794546619892699</v>
      </c>
    </row>
    <row r="860" spans="2:61" x14ac:dyDescent="0.35">
      <c r="B860" t="s">
        <v>321</v>
      </c>
      <c r="C860" s="14">
        <v>7.5018161197060299E-2</v>
      </c>
      <c r="D860" s="14">
        <v>7.5029947819985093E-2</v>
      </c>
      <c r="E860" s="14">
        <v>7.5445328099769296E-2</v>
      </c>
      <c r="F860" s="14"/>
      <c r="G860" s="14">
        <v>0.102827760644898</v>
      </c>
      <c r="H860" s="14">
        <v>9.7247178626146805E-2</v>
      </c>
      <c r="I860" s="14">
        <v>9.2570806150201607E-2</v>
      </c>
      <c r="J860" s="14">
        <v>6.0100066258399303E-2</v>
      </c>
      <c r="K860" s="14">
        <v>4.6227381897292197E-2</v>
      </c>
      <c r="L860" s="14">
        <v>5.91578088242199E-2</v>
      </c>
      <c r="M860" s="14"/>
      <c r="N860" s="14">
        <v>6.6852920456544396E-2</v>
      </c>
      <c r="O860" s="14">
        <v>7.9620618322537501E-2</v>
      </c>
      <c r="P860" s="14"/>
      <c r="Q860" s="14">
        <v>4.6768918994860402E-2</v>
      </c>
      <c r="R860" s="14">
        <v>7.1592402496715904E-2</v>
      </c>
      <c r="S860" s="14">
        <v>0.132331544464868</v>
      </c>
      <c r="T860" s="14"/>
      <c r="U860" s="14">
        <v>7.0366159865379294E-2</v>
      </c>
      <c r="V860" s="14">
        <v>9.5004684969587902E-2</v>
      </c>
      <c r="W860" s="14"/>
      <c r="X860" s="14">
        <v>9.1336508488840507E-2</v>
      </c>
      <c r="Y860" s="14">
        <v>6.3345168343797706E-2</v>
      </c>
      <c r="Z860" s="14">
        <v>8.0540344140716605E-2</v>
      </c>
      <c r="AA860" s="14"/>
      <c r="AB860" s="14">
        <v>6.0462642573251103E-2</v>
      </c>
      <c r="AC860" s="14">
        <v>7.0782648020704206E-2</v>
      </c>
      <c r="AD860" s="14">
        <v>0.114263073972032</v>
      </c>
      <c r="AE860" s="14"/>
      <c r="AF860" s="14">
        <v>8.6114798006705601E-2</v>
      </c>
      <c r="AG860" s="14">
        <v>7.2969737777118099E-2</v>
      </c>
      <c r="AH860" s="14">
        <v>7.8367713194327004E-2</v>
      </c>
      <c r="AI860" s="14"/>
      <c r="AJ860" s="14">
        <v>6.5723395426290701E-2</v>
      </c>
      <c r="AK860" s="14">
        <v>7.7551359574515005E-2</v>
      </c>
      <c r="AL860" s="14"/>
      <c r="AM860" s="14">
        <v>8.2129013853254301E-2</v>
      </c>
      <c r="AN860" s="14">
        <v>5.5267255415257802E-2</v>
      </c>
      <c r="AO860" s="14">
        <v>3.2674714386817898E-2</v>
      </c>
      <c r="AP860" s="14">
        <v>0.171074637995555</v>
      </c>
      <c r="AQ860" s="14">
        <v>0.111023992524454</v>
      </c>
      <c r="AR860" s="14">
        <v>7.5721956763134202E-2</v>
      </c>
      <c r="AS860" s="14">
        <v>2.9866224547343299E-2</v>
      </c>
      <c r="AT860" s="14">
        <v>7.5446271184029995E-2</v>
      </c>
      <c r="AU860" s="14">
        <v>5.76071231792483E-2</v>
      </c>
      <c r="AV860" s="14"/>
      <c r="AW860" s="14">
        <v>9.5718202401709807E-2</v>
      </c>
      <c r="AX860" s="14">
        <v>6.4097967664815E-2</v>
      </c>
      <c r="AY860" s="14">
        <v>3.1938046914473703E-2</v>
      </c>
      <c r="AZ860" s="14">
        <v>0.118719255603094</v>
      </c>
      <c r="BA860" s="14">
        <v>7.6441175930861305E-2</v>
      </c>
      <c r="BB860" s="14">
        <v>7.4915645021051705E-2</v>
      </c>
      <c r="BC860" s="14">
        <v>5.13670119502019E-2</v>
      </c>
      <c r="BD860" s="14">
        <v>0.13553259899175099</v>
      </c>
      <c r="BE860" s="14">
        <v>2.6232561092799499E-2</v>
      </c>
      <c r="BF860" s="14">
        <v>0.14354270667939101</v>
      </c>
      <c r="BG860" s="14"/>
      <c r="BH860" s="14">
        <v>9.1201892054228406E-2</v>
      </c>
      <c r="BI860" s="14">
        <v>6.4899271013232701E-2</v>
      </c>
    </row>
    <row r="861" spans="2:61" x14ac:dyDescent="0.35">
      <c r="B861" t="s">
        <v>322</v>
      </c>
      <c r="C861" s="14">
        <v>7.4869881039286698E-2</v>
      </c>
      <c r="D861" s="14">
        <v>5.8065335332276702E-2</v>
      </c>
      <c r="E861" s="14">
        <v>9.1329232114546396E-2</v>
      </c>
      <c r="F861" s="14"/>
      <c r="G861" s="14">
        <v>9.2870627002962294E-2</v>
      </c>
      <c r="H861" s="14">
        <v>8.4231076201994104E-2</v>
      </c>
      <c r="I861" s="14">
        <v>4.8369585381940798E-2</v>
      </c>
      <c r="J861" s="14">
        <v>8.8189342215629199E-2</v>
      </c>
      <c r="K861" s="14">
        <v>6.4334749685809101E-2</v>
      </c>
      <c r="L861" s="14">
        <v>7.8929542382806098E-2</v>
      </c>
      <c r="M861" s="14"/>
      <c r="N861" s="14">
        <v>5.8850570666709602E-2</v>
      </c>
      <c r="O861" s="14">
        <v>8.38993991530219E-2</v>
      </c>
      <c r="P861" s="14"/>
      <c r="Q861" s="14">
        <v>5.0493550553503803E-2</v>
      </c>
      <c r="R861" s="14">
        <v>7.9364774146712697E-2</v>
      </c>
      <c r="S861" s="14">
        <v>0.114871141808345</v>
      </c>
      <c r="T861" s="14"/>
      <c r="U861" s="14">
        <v>7.2210995160471803E-2</v>
      </c>
      <c r="V861" s="14">
        <v>8.6293327000805206E-2</v>
      </c>
      <c r="W861" s="14"/>
      <c r="X861" s="14">
        <v>1.9919974127498501E-2</v>
      </c>
      <c r="Y861" s="14">
        <v>3.8436190047260399E-2</v>
      </c>
      <c r="Z861" s="14">
        <v>0.15317683945907201</v>
      </c>
      <c r="AA861" s="14"/>
      <c r="AB861" s="14">
        <v>1.9209004551335899E-2</v>
      </c>
      <c r="AC861" s="14">
        <v>4.2618158556126003E-2</v>
      </c>
      <c r="AD861" s="14">
        <v>0.25651700200583</v>
      </c>
      <c r="AE861" s="14"/>
      <c r="AF861" s="14">
        <v>6.0735816975430604E-3</v>
      </c>
      <c r="AG861" s="14">
        <v>5.0615528140041499E-2</v>
      </c>
      <c r="AH861" s="14">
        <v>0.15038790640046801</v>
      </c>
      <c r="AI861" s="14"/>
      <c r="AJ861" s="14">
        <v>7.4250121370426594E-2</v>
      </c>
      <c r="AK861" s="14">
        <v>7.2684168161994203E-2</v>
      </c>
      <c r="AL861" s="14"/>
      <c r="AM861" s="14">
        <v>2.62660264243091E-2</v>
      </c>
      <c r="AN861" s="14">
        <v>7.6345072736293096E-2</v>
      </c>
      <c r="AO861" s="14">
        <v>3.7484806668959599E-2</v>
      </c>
      <c r="AP861" s="14">
        <v>0.17280708273420201</v>
      </c>
      <c r="AQ861" s="14">
        <v>0</v>
      </c>
      <c r="AR861" s="14">
        <v>5.06543679242255E-2</v>
      </c>
      <c r="AS861" s="14">
        <v>0</v>
      </c>
      <c r="AT861" s="14">
        <v>0.15384780473916199</v>
      </c>
      <c r="AU861" s="14">
        <v>0.13140234017917399</v>
      </c>
      <c r="AV861" s="14"/>
      <c r="AW861" s="14">
        <v>2.4103682208047199E-2</v>
      </c>
      <c r="AX861" s="14">
        <v>5.1064107930943597E-2</v>
      </c>
      <c r="AY861" s="14">
        <v>1.7909588638381001E-2</v>
      </c>
      <c r="AZ861" s="14">
        <v>0.14140133326599599</v>
      </c>
      <c r="BA861" s="14">
        <v>0</v>
      </c>
      <c r="BB861" s="14">
        <v>6.1234095921161399E-2</v>
      </c>
      <c r="BC861" s="14">
        <v>1.9773162677739001E-2</v>
      </c>
      <c r="BD861" s="14">
        <v>0.188765969529292</v>
      </c>
      <c r="BE861" s="14">
        <v>9.3569850079607497E-2</v>
      </c>
      <c r="BF861" s="14">
        <v>0.27419265882328098</v>
      </c>
      <c r="BG861" s="14"/>
      <c r="BH861" s="14">
        <v>8.0053787984494904E-2</v>
      </c>
      <c r="BI861" s="14">
        <v>6.3856492947084606E-2</v>
      </c>
    </row>
    <row r="862" spans="2:61" x14ac:dyDescent="0.35">
      <c r="B862" t="s">
        <v>77</v>
      </c>
      <c r="C862" s="14">
        <v>5.1714780553881901E-2</v>
      </c>
      <c r="D862" s="14">
        <v>4.49129408772821E-2</v>
      </c>
      <c r="E862" s="14">
        <v>5.8502019967012098E-2</v>
      </c>
      <c r="F862" s="14"/>
      <c r="G862" s="14">
        <v>1.09830292461148E-2</v>
      </c>
      <c r="H862" s="14">
        <v>6.1844085494574097E-2</v>
      </c>
      <c r="I862" s="14">
        <v>8.0971980959699194E-2</v>
      </c>
      <c r="J862" s="14">
        <v>3.77721967013415E-2</v>
      </c>
      <c r="K862" s="14">
        <v>4.7158536974674099E-2</v>
      </c>
      <c r="L862" s="14">
        <v>5.3988473529774199E-2</v>
      </c>
      <c r="M862" s="14"/>
      <c r="N862" s="14">
        <v>3.25020685779219E-2</v>
      </c>
      <c r="O862" s="14">
        <v>6.2544306093126403E-2</v>
      </c>
      <c r="P862" s="14"/>
      <c r="Q862" s="14">
        <v>2.2536987051336901E-2</v>
      </c>
      <c r="R862" s="14">
        <v>6.0535570862965397E-2</v>
      </c>
      <c r="S862" s="14">
        <v>1.8192340813167399E-2</v>
      </c>
      <c r="T862" s="14"/>
      <c r="U862" s="14">
        <v>3.8139423400848999E-2</v>
      </c>
      <c r="V862" s="14">
        <v>0.110038968170053</v>
      </c>
      <c r="W862" s="14"/>
      <c r="X862" s="14">
        <v>2.0606144992704301E-2</v>
      </c>
      <c r="Y862" s="14">
        <v>3.0573783573619201E-2</v>
      </c>
      <c r="Z862" s="14">
        <v>6.2722096591443705E-2</v>
      </c>
      <c r="AA862" s="14"/>
      <c r="AB862" s="14">
        <v>2.7763548596546402E-2</v>
      </c>
      <c r="AC862" s="14">
        <v>3.2848799920232499E-2</v>
      </c>
      <c r="AD862" s="14">
        <v>7.4483659313101303E-2</v>
      </c>
      <c r="AE862" s="14"/>
      <c r="AF862" s="14">
        <v>2.3540223579500599E-2</v>
      </c>
      <c r="AG862" s="14">
        <v>3.9892355336528601E-2</v>
      </c>
      <c r="AH862" s="14">
        <v>4.2784897580646498E-2</v>
      </c>
      <c r="AI862" s="14"/>
      <c r="AJ862" s="14">
        <v>1.7961006071119601E-2</v>
      </c>
      <c r="AK862" s="14">
        <v>6.5635276703426795E-2</v>
      </c>
      <c r="AL862" s="14"/>
      <c r="AM862" s="14">
        <v>1.9339419242306598E-2</v>
      </c>
      <c r="AN862" s="14">
        <v>1.5633928295302101E-2</v>
      </c>
      <c r="AO862" s="14">
        <v>3.7899500783672602E-2</v>
      </c>
      <c r="AP862" s="14">
        <v>1.2571809456470601E-2</v>
      </c>
      <c r="AQ862" s="14">
        <v>0</v>
      </c>
      <c r="AR862" s="14">
        <v>5.57093872183866E-2</v>
      </c>
      <c r="AS862" s="14">
        <v>4.9228459582702999E-2</v>
      </c>
      <c r="AT862" s="14">
        <v>0.18162803672802599</v>
      </c>
      <c r="AU862" s="14">
        <v>6.7097685601668899E-2</v>
      </c>
      <c r="AV862" s="14"/>
      <c r="AW862" s="14">
        <v>8.2469384856063994E-3</v>
      </c>
      <c r="AX862" s="14">
        <v>9.1647914684558594E-3</v>
      </c>
      <c r="AY862" s="14">
        <v>3.7045037937727197E-2</v>
      </c>
      <c r="AZ862" s="14">
        <v>0</v>
      </c>
      <c r="BA862" s="14">
        <v>2.34881255552272E-2</v>
      </c>
      <c r="BB862" s="14">
        <v>3.2525370304052198E-2</v>
      </c>
      <c r="BC862" s="14">
        <v>2.08157402264551E-2</v>
      </c>
      <c r="BD862" s="14">
        <v>0</v>
      </c>
      <c r="BE862" s="14">
        <v>0.19955894111994199</v>
      </c>
      <c r="BF862" s="14">
        <v>5.8980866700037403E-2</v>
      </c>
      <c r="BG862" s="14"/>
      <c r="BH862" s="14">
        <v>4.2260076354876899E-2</v>
      </c>
      <c r="BI862" s="14">
        <v>3.10210239799797E-2</v>
      </c>
    </row>
    <row r="863" spans="2:61" x14ac:dyDescent="0.35">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row>
    <row r="864" spans="2:61" x14ac:dyDescent="0.35">
      <c r="B864" s="6" t="s">
        <v>412</v>
      </c>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row>
    <row r="865" spans="2:61" x14ac:dyDescent="0.35">
      <c r="B865" s="21" t="s">
        <v>81</v>
      </c>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row>
    <row r="866" spans="2:61" x14ac:dyDescent="0.35">
      <c r="B866" t="s">
        <v>318</v>
      </c>
      <c r="C866" s="14">
        <v>0.261147554943442</v>
      </c>
      <c r="D866" s="14">
        <v>0.265859193767848</v>
      </c>
      <c r="E866" s="14">
        <v>0.25585945063139098</v>
      </c>
      <c r="F866" s="14"/>
      <c r="G866" s="14">
        <v>0.32165011858596798</v>
      </c>
      <c r="H866" s="14">
        <v>0.19656674391024501</v>
      </c>
      <c r="I866" s="14">
        <v>0.22889819279315499</v>
      </c>
      <c r="J866" s="14">
        <v>0.25927929572252201</v>
      </c>
      <c r="K866" s="14">
        <v>0.223233301788786</v>
      </c>
      <c r="L866" s="14">
        <v>0.33950250767040502</v>
      </c>
      <c r="M866" s="14"/>
      <c r="N866" s="14">
        <v>0.26395718248383698</v>
      </c>
      <c r="O866" s="14">
        <v>0.25956386737020698</v>
      </c>
      <c r="P866" s="14"/>
      <c r="Q866" s="14">
        <v>0.391654275376562</v>
      </c>
      <c r="R866" s="14">
        <v>0.23154226100352801</v>
      </c>
      <c r="S866" s="14">
        <v>0.14254592989137099</v>
      </c>
      <c r="T866" s="14"/>
      <c r="U866" s="14">
        <v>0.28575602710852399</v>
      </c>
      <c r="V866" s="14">
        <v>0.155421485910854</v>
      </c>
      <c r="W866" s="14"/>
      <c r="X866" s="14">
        <v>0.27727507351351699</v>
      </c>
      <c r="Y866" s="14">
        <v>0.31329283879699699</v>
      </c>
      <c r="Z866" s="14">
        <v>0.211654788163326</v>
      </c>
      <c r="AA866" s="14"/>
      <c r="AB866" s="14">
        <v>0.40411556047722202</v>
      </c>
      <c r="AC866" s="14">
        <v>0.24693435437765399</v>
      </c>
      <c r="AD866" s="14">
        <v>9.2859230300321699E-2</v>
      </c>
      <c r="AE866" s="14"/>
      <c r="AF866" s="14">
        <v>0.31963557689516198</v>
      </c>
      <c r="AG866" s="14">
        <v>0.28215147443462901</v>
      </c>
      <c r="AH866" s="14">
        <v>0.209429687545963</v>
      </c>
      <c r="AI866" s="14"/>
      <c r="AJ866" s="14">
        <v>0.284577458939128</v>
      </c>
      <c r="AK866" s="14">
        <v>0.25710352030204298</v>
      </c>
      <c r="AL866" s="14"/>
      <c r="AM866" s="14">
        <v>0.26153231699281299</v>
      </c>
      <c r="AN866" s="14">
        <v>0.23226161238152401</v>
      </c>
      <c r="AO866" s="14">
        <v>0.30628935567873</v>
      </c>
      <c r="AP866" s="14">
        <v>0.169130463216593</v>
      </c>
      <c r="AQ866" s="14">
        <v>0.57604115868033701</v>
      </c>
      <c r="AR866" s="14">
        <v>0.26132658838227701</v>
      </c>
      <c r="AS866" s="14">
        <v>0.37834725768111299</v>
      </c>
      <c r="AT866" s="14">
        <v>0.23117045458162999</v>
      </c>
      <c r="AU866" s="14">
        <v>0.263663148146835</v>
      </c>
      <c r="AV866" s="14"/>
      <c r="AW866" s="14">
        <v>0.26573816243563397</v>
      </c>
      <c r="AX866" s="14">
        <v>0.215008563170591</v>
      </c>
      <c r="AY866" s="14">
        <v>0.39920592224374701</v>
      </c>
      <c r="AZ866" s="14">
        <v>0.184798122616426</v>
      </c>
      <c r="BA866" s="14">
        <v>0.60681724315640395</v>
      </c>
      <c r="BB866" s="14">
        <v>0.281180998471798</v>
      </c>
      <c r="BC866" s="14">
        <v>0.37123185495834798</v>
      </c>
      <c r="BD866" s="14">
        <v>0.226702271872668</v>
      </c>
      <c r="BE866" s="14">
        <v>0.27778793824956699</v>
      </c>
      <c r="BF866" s="14">
        <v>0.101628237213939</v>
      </c>
      <c r="BG866" s="14"/>
      <c r="BH866" s="14">
        <v>0.228908628291911</v>
      </c>
      <c r="BI866" s="14">
        <v>0.31265371462717201</v>
      </c>
    </row>
    <row r="867" spans="2:61" x14ac:dyDescent="0.35">
      <c r="B867" t="s">
        <v>319</v>
      </c>
      <c r="C867" s="14">
        <v>0.410275944783143</v>
      </c>
      <c r="D867" s="14">
        <v>0.409141957529426</v>
      </c>
      <c r="E867" s="14">
        <v>0.41143268843691799</v>
      </c>
      <c r="F867" s="14"/>
      <c r="G867" s="14">
        <v>0.31481138834373601</v>
      </c>
      <c r="H867" s="14">
        <v>0.430447100758787</v>
      </c>
      <c r="I867" s="14">
        <v>0.38449126911145398</v>
      </c>
      <c r="J867" s="14">
        <v>0.44826819227914499</v>
      </c>
      <c r="K867" s="14">
        <v>0.51519402925304003</v>
      </c>
      <c r="L867" s="14">
        <v>0.36176279305577103</v>
      </c>
      <c r="M867" s="14"/>
      <c r="N867" s="14">
        <v>0.45625071754360802</v>
      </c>
      <c r="O867" s="14">
        <v>0.38436159305635897</v>
      </c>
      <c r="P867" s="14"/>
      <c r="Q867" s="14">
        <v>0.37197700102000097</v>
      </c>
      <c r="R867" s="14">
        <v>0.433378824211407</v>
      </c>
      <c r="S867" s="14">
        <v>0.41801774216697102</v>
      </c>
      <c r="T867" s="14"/>
      <c r="U867" s="14">
        <v>0.395166212291713</v>
      </c>
      <c r="V867" s="14">
        <v>0.47519231219255897</v>
      </c>
      <c r="W867" s="14"/>
      <c r="X867" s="14">
        <v>0.48531581239427402</v>
      </c>
      <c r="Y867" s="14">
        <v>0.42296050286669101</v>
      </c>
      <c r="Z867" s="14">
        <v>0.37241217267693899</v>
      </c>
      <c r="AA867" s="14"/>
      <c r="AB867" s="14">
        <v>0.40848908409358903</v>
      </c>
      <c r="AC867" s="14">
        <v>0.44176582243308699</v>
      </c>
      <c r="AD867" s="14">
        <v>0.357493284654126</v>
      </c>
      <c r="AE867" s="14"/>
      <c r="AF867" s="14">
        <v>0.463853894466837</v>
      </c>
      <c r="AG867" s="14">
        <v>0.44070675195265901</v>
      </c>
      <c r="AH867" s="14">
        <v>0.371893639474913</v>
      </c>
      <c r="AI867" s="14"/>
      <c r="AJ867" s="14">
        <v>0.40829616393159002</v>
      </c>
      <c r="AK867" s="14">
        <v>0.42096235052849301</v>
      </c>
      <c r="AL867" s="14"/>
      <c r="AM867" s="14">
        <v>0.48958245235480802</v>
      </c>
      <c r="AN867" s="14">
        <v>0.47710415585585098</v>
      </c>
      <c r="AO867" s="14">
        <v>0.34411152685698099</v>
      </c>
      <c r="AP867" s="14">
        <v>0.372727822348004</v>
      </c>
      <c r="AQ867" s="14">
        <v>0.25555947160840797</v>
      </c>
      <c r="AR867" s="14">
        <v>0.42404121826462099</v>
      </c>
      <c r="AS867" s="14">
        <v>0.31001923123862501</v>
      </c>
      <c r="AT867" s="14">
        <v>0.41339927171484397</v>
      </c>
      <c r="AU867" s="14">
        <v>0.34954443964872101</v>
      </c>
      <c r="AV867" s="14"/>
      <c r="AW867" s="14">
        <v>0.47506911739562102</v>
      </c>
      <c r="AX867" s="14">
        <v>0.50483433406844602</v>
      </c>
      <c r="AY867" s="14">
        <v>0.36667248811414399</v>
      </c>
      <c r="AZ867" s="14">
        <v>0.38018998314142499</v>
      </c>
      <c r="BA867" s="14">
        <v>0.20561555329061401</v>
      </c>
      <c r="BB867" s="14">
        <v>0.43366428880569502</v>
      </c>
      <c r="BC867" s="14">
        <v>0.345904272051752</v>
      </c>
      <c r="BD867" s="14">
        <v>0.47572843148787602</v>
      </c>
      <c r="BE867" s="14">
        <v>0.177233225474206</v>
      </c>
      <c r="BF867" s="14">
        <v>0.40328852435170898</v>
      </c>
      <c r="BG867" s="14"/>
      <c r="BH867" s="14">
        <v>0.42071464619497401</v>
      </c>
      <c r="BI867" s="14">
        <v>0.41367433235594298</v>
      </c>
    </row>
    <row r="868" spans="2:61" x14ac:dyDescent="0.35">
      <c r="B868" t="s">
        <v>320</v>
      </c>
      <c r="C868" s="14">
        <v>0.14158840895097199</v>
      </c>
      <c r="D868" s="14">
        <v>0.15030870067270399</v>
      </c>
      <c r="E868" s="14">
        <v>0.132901893201609</v>
      </c>
      <c r="F868" s="14"/>
      <c r="G868" s="14">
        <v>0.14627040998910301</v>
      </c>
      <c r="H868" s="14">
        <v>0.16330199107309901</v>
      </c>
      <c r="I868" s="14">
        <v>0.186364155942083</v>
      </c>
      <c r="J868" s="14">
        <v>0.138170083074931</v>
      </c>
      <c r="K868" s="14">
        <v>0.12908037229370001</v>
      </c>
      <c r="L868" s="14">
        <v>9.0135265607176093E-2</v>
      </c>
      <c r="M868" s="14"/>
      <c r="N868" s="14">
        <v>0.14171020897508299</v>
      </c>
      <c r="O868" s="14">
        <v>0.14151975458955501</v>
      </c>
      <c r="P868" s="14"/>
      <c r="Q868" s="14">
        <v>0.118298503153847</v>
      </c>
      <c r="R868" s="14">
        <v>0.14553826033345599</v>
      </c>
      <c r="S868" s="14">
        <v>0.16866182953346701</v>
      </c>
      <c r="T868" s="14"/>
      <c r="U868" s="14">
        <v>0.13844310603909499</v>
      </c>
      <c r="V868" s="14">
        <v>0.15510166205172099</v>
      </c>
      <c r="W868" s="14"/>
      <c r="X868" s="14">
        <v>0.12265607067088199</v>
      </c>
      <c r="Y868" s="14">
        <v>0.145050137044474</v>
      </c>
      <c r="Z868" s="14">
        <v>0.13533017138058301</v>
      </c>
      <c r="AA868" s="14"/>
      <c r="AB868" s="14">
        <v>7.3825337825477996E-2</v>
      </c>
      <c r="AC868" s="14">
        <v>0.16841475739957301</v>
      </c>
      <c r="AD868" s="14">
        <v>0.16397017480608</v>
      </c>
      <c r="AE868" s="14"/>
      <c r="AF868" s="14">
        <v>0.102415143691182</v>
      </c>
      <c r="AG868" s="14">
        <v>0.14073403801560699</v>
      </c>
      <c r="AH868" s="14">
        <v>0.14647680861613799</v>
      </c>
      <c r="AI868" s="14"/>
      <c r="AJ868" s="14">
        <v>0.14199232645374299</v>
      </c>
      <c r="AK868" s="14">
        <v>0.13476924180899</v>
      </c>
      <c r="AL868" s="14"/>
      <c r="AM868" s="14">
        <v>0.133203734970265</v>
      </c>
      <c r="AN868" s="14">
        <v>0.11224420827890599</v>
      </c>
      <c r="AO868" s="14">
        <v>0.10527293674985901</v>
      </c>
      <c r="AP868" s="14">
        <v>0.12570163026105999</v>
      </c>
      <c r="AQ868" s="14">
        <v>0.12852033312595201</v>
      </c>
      <c r="AR868" s="14">
        <v>0.15751541858350199</v>
      </c>
      <c r="AS868" s="14">
        <v>0.240709110287533</v>
      </c>
      <c r="AT868" s="14">
        <v>2.26583512427697E-2</v>
      </c>
      <c r="AU868" s="14">
        <v>0.15764577221592899</v>
      </c>
      <c r="AV868" s="14"/>
      <c r="AW868" s="14">
        <v>0.121095539794923</v>
      </c>
      <c r="AX868" s="14">
        <v>0.130669760004644</v>
      </c>
      <c r="AY868" s="14">
        <v>7.3941062992009005E-2</v>
      </c>
      <c r="AZ868" s="14">
        <v>0.146631524970539</v>
      </c>
      <c r="BA868" s="14">
        <v>0.137978943013679</v>
      </c>
      <c r="BB868" s="14">
        <v>0.14250566994677799</v>
      </c>
      <c r="BC868" s="14">
        <v>0.17571544856340399</v>
      </c>
      <c r="BD868" s="14">
        <v>2.5879653837346701E-2</v>
      </c>
      <c r="BE868" s="14">
        <v>0.22561748398387699</v>
      </c>
      <c r="BF868" s="14">
        <v>0.24349510540680899</v>
      </c>
      <c r="BG868" s="14"/>
      <c r="BH868" s="14">
        <v>0.15032037211479499</v>
      </c>
      <c r="BI868" s="14">
        <v>0.11547118385994</v>
      </c>
    </row>
    <row r="869" spans="2:61" x14ac:dyDescent="0.35">
      <c r="B869" t="s">
        <v>321</v>
      </c>
      <c r="C869" s="14">
        <v>7.3613965854039995E-2</v>
      </c>
      <c r="D869" s="14">
        <v>7.2091176673933693E-2</v>
      </c>
      <c r="E869" s="14">
        <v>7.5496024043910995E-2</v>
      </c>
      <c r="F869" s="14"/>
      <c r="G869" s="14">
        <v>7.0292856068222803E-2</v>
      </c>
      <c r="H869" s="14">
        <v>9.6609757538181004E-2</v>
      </c>
      <c r="I869" s="14">
        <v>8.5084528177827703E-2</v>
      </c>
      <c r="J869" s="14">
        <v>6.2448748364485197E-2</v>
      </c>
      <c r="K869" s="14">
        <v>3.8298558259789103E-2</v>
      </c>
      <c r="L869" s="14">
        <v>8.2099222749931006E-2</v>
      </c>
      <c r="M869" s="14"/>
      <c r="N869" s="14">
        <v>6.6503045483856604E-2</v>
      </c>
      <c r="O869" s="14">
        <v>7.76221399136309E-2</v>
      </c>
      <c r="P869" s="14"/>
      <c r="Q869" s="14">
        <v>4.1920643761703999E-2</v>
      </c>
      <c r="R869" s="14">
        <v>6.3394543430804098E-2</v>
      </c>
      <c r="S869" s="14">
        <v>0.16565593781714399</v>
      </c>
      <c r="T869" s="14"/>
      <c r="U869" s="14">
        <v>7.6625885041295194E-2</v>
      </c>
      <c r="V869" s="14">
        <v>6.0673772989723797E-2</v>
      </c>
      <c r="W869" s="14"/>
      <c r="X869" s="14">
        <v>7.4060777412655696E-2</v>
      </c>
      <c r="Y869" s="14">
        <v>6.1479872991121801E-2</v>
      </c>
      <c r="Z869" s="14">
        <v>9.6363767545645101E-2</v>
      </c>
      <c r="AA869" s="14"/>
      <c r="AB869" s="14">
        <v>4.9941216124984103E-2</v>
      </c>
      <c r="AC869" s="14">
        <v>7.9950073944025701E-2</v>
      </c>
      <c r="AD869" s="14">
        <v>0.11361585952921401</v>
      </c>
      <c r="AE869" s="14"/>
      <c r="AF869" s="14">
        <v>5.7808656256800602E-2</v>
      </c>
      <c r="AG869" s="14">
        <v>6.4641778524157201E-2</v>
      </c>
      <c r="AH869" s="14">
        <v>0.10043448557350899</v>
      </c>
      <c r="AI869" s="14"/>
      <c r="AJ869" s="14">
        <v>9.5016568883894606E-2</v>
      </c>
      <c r="AK869" s="14">
        <v>5.83116147609948E-2</v>
      </c>
      <c r="AL869" s="14"/>
      <c r="AM869" s="14">
        <v>7.6942865027092494E-2</v>
      </c>
      <c r="AN869" s="14">
        <v>6.2064332457488797E-2</v>
      </c>
      <c r="AO869" s="14">
        <v>0.148406302498333</v>
      </c>
      <c r="AP869" s="14">
        <v>0.14167702379559799</v>
      </c>
      <c r="AQ869" s="14">
        <v>3.9879036585303E-2</v>
      </c>
      <c r="AR869" s="14">
        <v>6.8566220544427597E-2</v>
      </c>
      <c r="AS869" s="14">
        <v>1.6646480419199399E-2</v>
      </c>
      <c r="AT869" s="14">
        <v>0.14649876703026801</v>
      </c>
      <c r="AU869" s="14">
        <v>5.1630613995681099E-2</v>
      </c>
      <c r="AV869" s="14"/>
      <c r="AW869" s="14">
        <v>8.4768374415706393E-2</v>
      </c>
      <c r="AX869" s="14">
        <v>7.9325234773484396E-2</v>
      </c>
      <c r="AY869" s="14">
        <v>8.51533138320857E-2</v>
      </c>
      <c r="AZ869" s="14">
        <v>0.124660727481556</v>
      </c>
      <c r="BA869" s="14">
        <v>2.6100134984075599E-2</v>
      </c>
      <c r="BB869" s="14">
        <v>6.2636762118417594E-2</v>
      </c>
      <c r="BC869" s="14">
        <v>6.6190364366890006E-2</v>
      </c>
      <c r="BD869" s="14">
        <v>0.16541510343006</v>
      </c>
      <c r="BE869" s="14">
        <v>2.6232561092799499E-2</v>
      </c>
      <c r="BF869" s="14">
        <v>6.4095014412940104E-2</v>
      </c>
      <c r="BG869" s="14"/>
      <c r="BH869" s="14">
        <v>7.5950513812262505E-2</v>
      </c>
      <c r="BI869" s="14">
        <v>7.6893840396113203E-2</v>
      </c>
    </row>
    <row r="870" spans="2:61" x14ac:dyDescent="0.35">
      <c r="B870" t="s">
        <v>322</v>
      </c>
      <c r="C870" s="14">
        <v>6.3492836181237994E-2</v>
      </c>
      <c r="D870" s="14">
        <v>5.4147518990917E-2</v>
      </c>
      <c r="E870" s="14">
        <v>7.2773912130565194E-2</v>
      </c>
      <c r="F870" s="14"/>
      <c r="G870" s="14">
        <v>0.111471501586554</v>
      </c>
      <c r="H870" s="14">
        <v>6.8344761529193804E-2</v>
      </c>
      <c r="I870" s="14">
        <v>4.4790123340211999E-2</v>
      </c>
      <c r="J870" s="14">
        <v>6.6550307367057304E-2</v>
      </c>
      <c r="K870" s="14">
        <v>3.10441818249611E-2</v>
      </c>
      <c r="L870" s="14">
        <v>7.19919937756935E-2</v>
      </c>
      <c r="M870" s="14"/>
      <c r="N870" s="14">
        <v>4.1637189648165901E-2</v>
      </c>
      <c r="O870" s="14">
        <v>7.5812090360593901E-2</v>
      </c>
      <c r="P870" s="14"/>
      <c r="Q870" s="14">
        <v>5.2151087523320303E-2</v>
      </c>
      <c r="R870" s="14">
        <v>6.1842959550795003E-2</v>
      </c>
      <c r="S870" s="14">
        <v>9.16832637137657E-2</v>
      </c>
      <c r="T870" s="14"/>
      <c r="U870" s="14">
        <v>6.2883498055529299E-2</v>
      </c>
      <c r="V870" s="14">
        <v>6.6110752657754498E-2</v>
      </c>
      <c r="W870" s="14"/>
      <c r="X870" s="14">
        <v>1.66652400584959E-2</v>
      </c>
      <c r="Y870" s="14">
        <v>3.62426708365799E-2</v>
      </c>
      <c r="Z870" s="14">
        <v>0.123562007667238</v>
      </c>
      <c r="AA870" s="14"/>
      <c r="AB870" s="14">
        <v>3.2930018521745798E-2</v>
      </c>
      <c r="AC870" s="14">
        <v>3.4587002566928399E-2</v>
      </c>
      <c r="AD870" s="14">
        <v>0.19659903166470899</v>
      </c>
      <c r="AE870" s="14"/>
      <c r="AF870" s="14">
        <v>2.5149806241805201E-2</v>
      </c>
      <c r="AG870" s="14">
        <v>3.5399573326995601E-2</v>
      </c>
      <c r="AH870" s="14">
        <v>0.128145416516599</v>
      </c>
      <c r="AI870" s="14"/>
      <c r="AJ870" s="14">
        <v>5.6464372194588303E-2</v>
      </c>
      <c r="AK870" s="14">
        <v>6.2404471628074797E-2</v>
      </c>
      <c r="AL870" s="14"/>
      <c r="AM870" s="14">
        <v>5.4074774109585397E-3</v>
      </c>
      <c r="AN870" s="14">
        <v>8.8231170362872993E-2</v>
      </c>
      <c r="AO870" s="14">
        <v>5.80203774324256E-2</v>
      </c>
      <c r="AP870" s="14">
        <v>0.143791412193047</v>
      </c>
      <c r="AQ870" s="14">
        <v>0</v>
      </c>
      <c r="AR870" s="14">
        <v>4.7316341770990797E-2</v>
      </c>
      <c r="AS870" s="14">
        <v>2.1695941210026801E-2</v>
      </c>
      <c r="AT870" s="14">
        <v>6.2983191696969407E-2</v>
      </c>
      <c r="AU870" s="14">
        <v>9.8498612567441801E-2</v>
      </c>
      <c r="AV870" s="14"/>
      <c r="AW870" s="14">
        <v>3.6483278778927E-2</v>
      </c>
      <c r="AX870" s="14">
        <v>5.4360351035181803E-2</v>
      </c>
      <c r="AY870" s="14">
        <v>3.79821748802876E-2</v>
      </c>
      <c r="AZ870" s="14">
        <v>0.12637716552127901</v>
      </c>
      <c r="BA870" s="14">
        <v>0</v>
      </c>
      <c r="BB870" s="14">
        <v>5.9759735138489901E-2</v>
      </c>
      <c r="BC870" s="14">
        <v>0</v>
      </c>
      <c r="BD870" s="14">
        <v>0.106274539372048</v>
      </c>
      <c r="BE870" s="14">
        <v>0.121737327533468</v>
      </c>
      <c r="BF870" s="14">
        <v>0.100245751557677</v>
      </c>
      <c r="BG870" s="14"/>
      <c r="BH870" s="14">
        <v>7.1891415939011202E-2</v>
      </c>
      <c r="BI870" s="14">
        <v>5.1859488647643302E-2</v>
      </c>
    </row>
    <row r="871" spans="2:61" x14ac:dyDescent="0.35">
      <c r="B871" t="s">
        <v>77</v>
      </c>
      <c r="C871" s="14">
        <v>4.9881289287164801E-2</v>
      </c>
      <c r="D871" s="14">
        <v>4.8451452365172003E-2</v>
      </c>
      <c r="E871" s="14">
        <v>5.1536031555604898E-2</v>
      </c>
      <c r="F871" s="14"/>
      <c r="G871" s="14">
        <v>3.55037254264155E-2</v>
      </c>
      <c r="H871" s="14">
        <v>4.4729645190494403E-2</v>
      </c>
      <c r="I871" s="14">
        <v>7.0371730635268206E-2</v>
      </c>
      <c r="J871" s="14">
        <v>2.5283373191860099E-2</v>
      </c>
      <c r="K871" s="14">
        <v>6.3149556579724306E-2</v>
      </c>
      <c r="L871" s="14">
        <v>5.4508217141023302E-2</v>
      </c>
      <c r="M871" s="14"/>
      <c r="N871" s="14">
        <v>2.9941655865450102E-2</v>
      </c>
      <c r="O871" s="14">
        <v>6.1120554709653101E-2</v>
      </c>
      <c r="P871" s="14"/>
      <c r="Q871" s="14">
        <v>2.3998489164565599E-2</v>
      </c>
      <c r="R871" s="14">
        <v>6.4303151470009506E-2</v>
      </c>
      <c r="S871" s="14">
        <v>1.34352968772815E-2</v>
      </c>
      <c r="T871" s="14"/>
      <c r="U871" s="14">
        <v>4.1125271463842997E-2</v>
      </c>
      <c r="V871" s="14">
        <v>8.7500014197387205E-2</v>
      </c>
      <c r="W871" s="14"/>
      <c r="X871" s="14">
        <v>2.4027025950174901E-2</v>
      </c>
      <c r="Y871" s="14">
        <v>2.0973977464136699E-2</v>
      </c>
      <c r="Z871" s="14">
        <v>6.0677092566268798E-2</v>
      </c>
      <c r="AA871" s="14"/>
      <c r="AB871" s="14">
        <v>3.0698782956981099E-2</v>
      </c>
      <c r="AC871" s="14">
        <v>2.8347989278732201E-2</v>
      </c>
      <c r="AD871" s="14">
        <v>7.5462419045549498E-2</v>
      </c>
      <c r="AE871" s="14"/>
      <c r="AF871" s="14">
        <v>3.1136922448213401E-2</v>
      </c>
      <c r="AG871" s="14">
        <v>3.6366383745951802E-2</v>
      </c>
      <c r="AH871" s="14">
        <v>4.3619962272876997E-2</v>
      </c>
      <c r="AI871" s="14"/>
      <c r="AJ871" s="14">
        <v>1.3653109597056101E-2</v>
      </c>
      <c r="AK871" s="14">
        <v>6.6448800971405E-2</v>
      </c>
      <c r="AL871" s="14"/>
      <c r="AM871" s="14">
        <v>3.3331153244063202E-2</v>
      </c>
      <c r="AN871" s="14">
        <v>2.8094520663357301E-2</v>
      </c>
      <c r="AO871" s="14">
        <v>3.7899500783672602E-2</v>
      </c>
      <c r="AP871" s="14">
        <v>4.6971648185698003E-2</v>
      </c>
      <c r="AQ871" s="14">
        <v>0</v>
      </c>
      <c r="AR871" s="14">
        <v>4.1234212454181601E-2</v>
      </c>
      <c r="AS871" s="14">
        <v>3.2581979163503597E-2</v>
      </c>
      <c r="AT871" s="14">
        <v>0.123289963733519</v>
      </c>
      <c r="AU871" s="14">
        <v>7.9017413425391994E-2</v>
      </c>
      <c r="AV871" s="14"/>
      <c r="AW871" s="14">
        <v>1.68455271791886E-2</v>
      </c>
      <c r="AX871" s="14">
        <v>1.58017569476517E-2</v>
      </c>
      <c r="AY871" s="14">
        <v>3.7045037937727197E-2</v>
      </c>
      <c r="AZ871" s="14">
        <v>3.73424762687748E-2</v>
      </c>
      <c r="BA871" s="14">
        <v>2.34881255552272E-2</v>
      </c>
      <c r="BB871" s="14">
        <v>2.0252545518822201E-2</v>
      </c>
      <c r="BC871" s="14">
        <v>4.0958060059606699E-2</v>
      </c>
      <c r="BD871" s="14">
        <v>0</v>
      </c>
      <c r="BE871" s="14">
        <v>0.17139146366608099</v>
      </c>
      <c r="BF871" s="14">
        <v>8.7247367056925901E-2</v>
      </c>
      <c r="BG871" s="14"/>
      <c r="BH871" s="14">
        <v>5.2214423647045899E-2</v>
      </c>
      <c r="BI871" s="14">
        <v>2.9447440113188901E-2</v>
      </c>
    </row>
    <row r="872" spans="2:61" x14ac:dyDescent="0.35">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row>
    <row r="873" spans="2:61" x14ac:dyDescent="0.35">
      <c r="B873" s="6" t="s">
        <v>413</v>
      </c>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row>
    <row r="874" spans="2:61" x14ac:dyDescent="0.35">
      <c r="B874" s="21" t="s">
        <v>81</v>
      </c>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row>
    <row r="875" spans="2:61" x14ac:dyDescent="0.35">
      <c r="B875" t="s">
        <v>318</v>
      </c>
      <c r="C875" s="14">
        <v>0.15426165416596899</v>
      </c>
      <c r="D875" s="14">
        <v>0.18423321612596699</v>
      </c>
      <c r="E875" s="14">
        <v>0.12194349242644199</v>
      </c>
      <c r="F875" s="14"/>
      <c r="G875" s="14">
        <v>0.201862600301942</v>
      </c>
      <c r="H875" s="14">
        <v>0.16287309424455301</v>
      </c>
      <c r="I875" s="14">
        <v>0.114827821612094</v>
      </c>
      <c r="J875" s="14">
        <v>0.12556657243406999</v>
      </c>
      <c r="K875" s="14">
        <v>0.13991396573112599</v>
      </c>
      <c r="L875" s="14">
        <v>0.19568977060377099</v>
      </c>
      <c r="M875" s="14"/>
      <c r="N875" s="14">
        <v>0.17251688840794399</v>
      </c>
      <c r="O875" s="14">
        <v>0.14397182492709201</v>
      </c>
      <c r="P875" s="14"/>
      <c r="Q875" s="14">
        <v>0.22694635574289801</v>
      </c>
      <c r="R875" s="14">
        <v>0.12720265894265601</v>
      </c>
      <c r="S875" s="14">
        <v>0.13165586472141999</v>
      </c>
      <c r="T875" s="14"/>
      <c r="U875" s="14">
        <v>0.16535244320973799</v>
      </c>
      <c r="V875" s="14">
        <v>0.106611986189781</v>
      </c>
      <c r="W875" s="14"/>
      <c r="X875" s="14">
        <v>0.211757666976569</v>
      </c>
      <c r="Y875" s="14">
        <v>0.16999094924046099</v>
      </c>
      <c r="Z875" s="14">
        <v>0.124076501154246</v>
      </c>
      <c r="AA875" s="14"/>
      <c r="AB875" s="14">
        <v>0.25179561490937602</v>
      </c>
      <c r="AC875" s="14">
        <v>0.135145027407402</v>
      </c>
      <c r="AD875" s="14">
        <v>6.5132404385848996E-2</v>
      </c>
      <c r="AE875" s="14"/>
      <c r="AF875" s="14">
        <v>0.23641363638221199</v>
      </c>
      <c r="AG875" s="14">
        <v>0.169490572858638</v>
      </c>
      <c r="AH875" s="14">
        <v>0.101827296711444</v>
      </c>
      <c r="AI875" s="14"/>
      <c r="AJ875" s="14">
        <v>0.18744946028529899</v>
      </c>
      <c r="AK875" s="14">
        <v>0.13557084098496899</v>
      </c>
      <c r="AL875" s="14"/>
      <c r="AM875" s="14">
        <v>0.14563998355858301</v>
      </c>
      <c r="AN875" s="14">
        <v>0.14660735049863799</v>
      </c>
      <c r="AO875" s="14">
        <v>0.14383877285489</v>
      </c>
      <c r="AP875" s="14">
        <v>0.124244622608725</v>
      </c>
      <c r="AQ875" s="14">
        <v>0.22060849689520801</v>
      </c>
      <c r="AR875" s="14">
        <v>0.17273794385764199</v>
      </c>
      <c r="AS875" s="14">
        <v>0.29507138076481998</v>
      </c>
      <c r="AT875" s="14">
        <v>8.7980770614717194E-2</v>
      </c>
      <c r="AU875" s="14">
        <v>0.14657946641870401</v>
      </c>
      <c r="AV875" s="14"/>
      <c r="AW875" s="14">
        <v>0.16654431001103401</v>
      </c>
      <c r="AX875" s="14">
        <v>0.13950431851408601</v>
      </c>
      <c r="AY875" s="14">
        <v>0.26083900082066103</v>
      </c>
      <c r="AZ875" s="14">
        <v>0.121371441913383</v>
      </c>
      <c r="BA875" s="14">
        <v>0.29038719090593701</v>
      </c>
      <c r="BB875" s="14">
        <v>0.18467359357080301</v>
      </c>
      <c r="BC875" s="14">
        <v>0.19962125395626201</v>
      </c>
      <c r="BD875" s="14">
        <v>0.152706358269595</v>
      </c>
      <c r="BE875" s="14">
        <v>0.158317775555886</v>
      </c>
      <c r="BF875" s="14">
        <v>8.0908204799869599E-2</v>
      </c>
      <c r="BG875" s="14"/>
      <c r="BH875" s="14">
        <v>0.14050605739916899</v>
      </c>
      <c r="BI875" s="14">
        <v>0.18670041342322299</v>
      </c>
    </row>
    <row r="876" spans="2:61" x14ac:dyDescent="0.35">
      <c r="B876" t="s">
        <v>319</v>
      </c>
      <c r="C876" s="14">
        <v>0.32584683254475899</v>
      </c>
      <c r="D876" s="14">
        <v>0.33070166379774102</v>
      </c>
      <c r="E876" s="14">
        <v>0.32192253170200602</v>
      </c>
      <c r="F876" s="14"/>
      <c r="G876" s="14">
        <v>0.28705722438251502</v>
      </c>
      <c r="H876" s="14">
        <v>0.27012727452516</v>
      </c>
      <c r="I876" s="14">
        <v>0.34664517328646699</v>
      </c>
      <c r="J876" s="14">
        <v>0.35726925672110399</v>
      </c>
      <c r="K876" s="14">
        <v>0.33014834722694097</v>
      </c>
      <c r="L876" s="14">
        <v>0.34006517095081801</v>
      </c>
      <c r="M876" s="14"/>
      <c r="N876" s="14">
        <v>0.37897060063749799</v>
      </c>
      <c r="O876" s="14">
        <v>0.29590284525024901</v>
      </c>
      <c r="P876" s="14"/>
      <c r="Q876" s="14">
        <v>0.395354153267229</v>
      </c>
      <c r="R876" s="14">
        <v>0.31629623443545601</v>
      </c>
      <c r="S876" s="14">
        <v>0.27169964094778498</v>
      </c>
      <c r="T876" s="14"/>
      <c r="U876" s="14">
        <v>0.33755680716949499</v>
      </c>
      <c r="V876" s="14">
        <v>0.27553694019388603</v>
      </c>
      <c r="W876" s="14"/>
      <c r="X876" s="14">
        <v>0.362731215070349</v>
      </c>
      <c r="Y876" s="14">
        <v>0.40773002936319203</v>
      </c>
      <c r="Z876" s="14">
        <v>0.23858237412004099</v>
      </c>
      <c r="AA876" s="14"/>
      <c r="AB876" s="14">
        <v>0.37002891448345399</v>
      </c>
      <c r="AC876" s="14">
        <v>0.360241984590911</v>
      </c>
      <c r="AD876" s="14">
        <v>0.19687045216851101</v>
      </c>
      <c r="AE876" s="14"/>
      <c r="AF876" s="14">
        <v>0.30921527883042399</v>
      </c>
      <c r="AG876" s="14">
        <v>0.35689464253018599</v>
      </c>
      <c r="AH876" s="14">
        <v>0.304213492775324</v>
      </c>
      <c r="AI876" s="14"/>
      <c r="AJ876" s="14">
        <v>0.310582166574014</v>
      </c>
      <c r="AK876" s="14">
        <v>0.34237289871319498</v>
      </c>
      <c r="AL876" s="14"/>
      <c r="AM876" s="14">
        <v>0.44180004577459198</v>
      </c>
      <c r="AN876" s="14">
        <v>0.39863826605551</v>
      </c>
      <c r="AO876" s="14">
        <v>0.49130951711679399</v>
      </c>
      <c r="AP876" s="14">
        <v>0.240876940090409</v>
      </c>
      <c r="AQ876" s="14">
        <v>0.48534516657844301</v>
      </c>
      <c r="AR876" s="14">
        <v>0.28171748175793099</v>
      </c>
      <c r="AS876" s="14">
        <v>0.39199639588405499</v>
      </c>
      <c r="AT876" s="14">
        <v>0.26357677517598099</v>
      </c>
      <c r="AU876" s="14">
        <v>0.18738119366747399</v>
      </c>
      <c r="AV876" s="14"/>
      <c r="AW876" s="14">
        <v>0.48795454939976601</v>
      </c>
      <c r="AX876" s="14">
        <v>0.36686870728440402</v>
      </c>
      <c r="AY876" s="14">
        <v>0.48511256893004101</v>
      </c>
      <c r="AZ876" s="14">
        <v>0.265349767874131</v>
      </c>
      <c r="BA876" s="14">
        <v>0.41430935330715302</v>
      </c>
      <c r="BB876" s="14">
        <v>0.26608860048340099</v>
      </c>
      <c r="BC876" s="14">
        <v>0.418590082199778</v>
      </c>
      <c r="BD876" s="14">
        <v>0.23672048490942799</v>
      </c>
      <c r="BE876" s="14">
        <v>8.4862110999517695E-2</v>
      </c>
      <c r="BF876" s="14">
        <v>0.10060187305433101</v>
      </c>
      <c r="BG876" s="14"/>
      <c r="BH876" s="14">
        <v>0.319713828688377</v>
      </c>
      <c r="BI876" s="14">
        <v>0.344226464512008</v>
      </c>
    </row>
    <row r="877" spans="2:61" x14ac:dyDescent="0.35">
      <c r="B877" t="s">
        <v>320</v>
      </c>
      <c r="C877" s="14">
        <v>0.255919225514183</v>
      </c>
      <c r="D877" s="14">
        <v>0.23205402381342299</v>
      </c>
      <c r="E877" s="14">
        <v>0.280168405422492</v>
      </c>
      <c r="F877" s="14"/>
      <c r="G877" s="14">
        <v>0.27838801449330502</v>
      </c>
      <c r="H877" s="14">
        <v>0.23048670402945001</v>
      </c>
      <c r="I877" s="14">
        <v>0.25371241085601398</v>
      </c>
      <c r="J877" s="14">
        <v>0.24748430117624901</v>
      </c>
      <c r="K877" s="14">
        <v>0.294127303740639</v>
      </c>
      <c r="L877" s="14">
        <v>0.245083152532695</v>
      </c>
      <c r="M877" s="14"/>
      <c r="N877" s="14">
        <v>0.248104601947507</v>
      </c>
      <c r="O877" s="14">
        <v>0.260324052151921</v>
      </c>
      <c r="P877" s="14"/>
      <c r="Q877" s="14">
        <v>0.228351272139696</v>
      </c>
      <c r="R877" s="14">
        <v>0.284261947478682</v>
      </c>
      <c r="S877" s="14">
        <v>0.21163683248736201</v>
      </c>
      <c r="T877" s="14"/>
      <c r="U877" s="14">
        <v>0.25861555163202798</v>
      </c>
      <c r="V877" s="14">
        <v>0.24433492400382301</v>
      </c>
      <c r="W877" s="14"/>
      <c r="X877" s="14">
        <v>0.27512891599066602</v>
      </c>
      <c r="Y877" s="14">
        <v>0.239734449020304</v>
      </c>
      <c r="Z877" s="14">
        <v>0.240516459210594</v>
      </c>
      <c r="AA877" s="14"/>
      <c r="AB877" s="14">
        <v>0.20388278403226601</v>
      </c>
      <c r="AC877" s="14">
        <v>0.29415406819336398</v>
      </c>
      <c r="AD877" s="14">
        <v>0.20936274304708299</v>
      </c>
      <c r="AE877" s="14"/>
      <c r="AF877" s="14">
        <v>0.24017270927100201</v>
      </c>
      <c r="AG877" s="14">
        <v>0.26796464943549098</v>
      </c>
      <c r="AH877" s="14">
        <v>0.230853614286155</v>
      </c>
      <c r="AI877" s="14"/>
      <c r="AJ877" s="14">
        <v>0.25159454829854799</v>
      </c>
      <c r="AK877" s="14">
        <v>0.26500832927443901</v>
      </c>
      <c r="AL877" s="14"/>
      <c r="AM877" s="14">
        <v>0.227485968020992</v>
      </c>
      <c r="AN877" s="14">
        <v>0.24902632076129</v>
      </c>
      <c r="AO877" s="14">
        <v>0.19162872040245199</v>
      </c>
      <c r="AP877" s="14">
        <v>0.26244333476327197</v>
      </c>
      <c r="AQ877" s="14">
        <v>0.24273724436883701</v>
      </c>
      <c r="AR877" s="14">
        <v>0.26471472071885699</v>
      </c>
      <c r="AS877" s="14">
        <v>0.206103798015836</v>
      </c>
      <c r="AT877" s="14">
        <v>0.209835563507627</v>
      </c>
      <c r="AU877" s="14">
        <v>0.32020076496917399</v>
      </c>
      <c r="AV877" s="14"/>
      <c r="AW877" s="14">
        <v>0.171764470646178</v>
      </c>
      <c r="AX877" s="14">
        <v>0.28235988729373501</v>
      </c>
      <c r="AY877" s="14">
        <v>0.136039825395676</v>
      </c>
      <c r="AZ877" s="14">
        <v>0.26245245486610402</v>
      </c>
      <c r="BA877" s="14">
        <v>0.20028148861736</v>
      </c>
      <c r="BB877" s="14">
        <v>0.26843390536816703</v>
      </c>
      <c r="BC877" s="14">
        <v>0.27813093026338997</v>
      </c>
      <c r="BD877" s="14">
        <v>0.27591201928029802</v>
      </c>
      <c r="BE877" s="14">
        <v>0.362098082591015</v>
      </c>
      <c r="BF877" s="14">
        <v>0.32632073801245898</v>
      </c>
      <c r="BG877" s="14"/>
      <c r="BH877" s="14">
        <v>0.28752904437849303</v>
      </c>
      <c r="BI877" s="14">
        <v>0.20570059250009701</v>
      </c>
    </row>
    <row r="878" spans="2:61" x14ac:dyDescent="0.35">
      <c r="B878" t="s">
        <v>321</v>
      </c>
      <c r="C878" s="14">
        <v>0.111681071791676</v>
      </c>
      <c r="D878" s="14">
        <v>0.11940834913274299</v>
      </c>
      <c r="E878" s="14">
        <v>0.10496638217427399</v>
      </c>
      <c r="F878" s="14"/>
      <c r="G878" s="14">
        <v>0.14848127735312</v>
      </c>
      <c r="H878" s="14">
        <v>0.17034168387419699</v>
      </c>
      <c r="I878" s="14">
        <v>0.101548529864701</v>
      </c>
      <c r="J878" s="14">
        <v>8.8883769719184394E-2</v>
      </c>
      <c r="K878" s="14">
        <v>0.11235464596422</v>
      </c>
      <c r="L878" s="14">
        <v>7.4332083778341204E-2</v>
      </c>
      <c r="M878" s="14"/>
      <c r="N878" s="14">
        <v>9.2668731244192198E-2</v>
      </c>
      <c r="O878" s="14">
        <v>0.122397655050584</v>
      </c>
      <c r="P878" s="14"/>
      <c r="Q878" s="14">
        <v>5.8427673679268398E-2</v>
      </c>
      <c r="R878" s="14">
        <v>0.107896411347197</v>
      </c>
      <c r="S878" s="14">
        <v>0.192997516185938</v>
      </c>
      <c r="T878" s="14"/>
      <c r="U878" s="14">
        <v>0.10839287339942</v>
      </c>
      <c r="V878" s="14">
        <v>0.12580825075184901</v>
      </c>
      <c r="W878" s="14"/>
      <c r="X878" s="14">
        <v>0.101977780236924</v>
      </c>
      <c r="Y878" s="14">
        <v>9.2584912844797598E-2</v>
      </c>
      <c r="Z878" s="14">
        <v>0.14719185843720101</v>
      </c>
      <c r="AA878" s="14"/>
      <c r="AB878" s="14">
        <v>9.7759771427019304E-2</v>
      </c>
      <c r="AC878" s="14">
        <v>0.101808423519458</v>
      </c>
      <c r="AD878" s="14">
        <v>0.172151022471244</v>
      </c>
      <c r="AE878" s="14"/>
      <c r="AF878" s="14">
        <v>0.15317077591502801</v>
      </c>
      <c r="AG878" s="14">
        <v>9.4614827956885694E-2</v>
      </c>
      <c r="AH878" s="14">
        <v>0.13896599781513799</v>
      </c>
      <c r="AI878" s="14"/>
      <c r="AJ878" s="14">
        <v>0.14322943448273001</v>
      </c>
      <c r="AK878" s="14">
        <v>9.2458710088454604E-2</v>
      </c>
      <c r="AL878" s="14"/>
      <c r="AM878" s="14">
        <v>9.6318496575031207E-2</v>
      </c>
      <c r="AN878" s="14">
        <v>0.124402873377235</v>
      </c>
      <c r="AO878" s="14">
        <v>6.5163967786412993E-2</v>
      </c>
      <c r="AP878" s="14">
        <v>0.15630158416472301</v>
      </c>
      <c r="AQ878" s="14">
        <v>5.1309092157511997E-2</v>
      </c>
      <c r="AR878" s="14">
        <v>0.138483700630981</v>
      </c>
      <c r="AS878" s="14">
        <v>0</v>
      </c>
      <c r="AT878" s="14">
        <v>0.107961137121501</v>
      </c>
      <c r="AU878" s="14">
        <v>0.10692560701262099</v>
      </c>
      <c r="AV878" s="14"/>
      <c r="AW878" s="14">
        <v>8.7874433236930102E-2</v>
      </c>
      <c r="AX878" s="14">
        <v>0.15631514272674499</v>
      </c>
      <c r="AY878" s="14">
        <v>3.1115931363040299E-2</v>
      </c>
      <c r="AZ878" s="14">
        <v>0.171796300132498</v>
      </c>
      <c r="BA878" s="14">
        <v>7.1533841614322302E-2</v>
      </c>
      <c r="BB878" s="14">
        <v>0.14355027172323101</v>
      </c>
      <c r="BC878" s="14">
        <v>2.76776383124855E-2</v>
      </c>
      <c r="BD878" s="14">
        <v>0.100150643404599</v>
      </c>
      <c r="BE878" s="14">
        <v>7.1241386363222206E-2</v>
      </c>
      <c r="BF878" s="14">
        <v>0.137581278480195</v>
      </c>
      <c r="BG878" s="14"/>
      <c r="BH878" s="14">
        <v>0.102720054277847</v>
      </c>
      <c r="BI878" s="14">
        <v>0.12544817456416599</v>
      </c>
    </row>
    <row r="879" spans="2:61" x14ac:dyDescent="0.35">
      <c r="B879" t="s">
        <v>322</v>
      </c>
      <c r="C879" s="14">
        <v>0.10287798756623701</v>
      </c>
      <c r="D879" s="14">
        <v>9.7821909446219393E-2</v>
      </c>
      <c r="E879" s="14">
        <v>0.10829977727460199</v>
      </c>
      <c r="F879" s="14"/>
      <c r="G879" s="14">
        <v>7.3227854223003E-2</v>
      </c>
      <c r="H879" s="14">
        <v>0.12063687525987001</v>
      </c>
      <c r="I879" s="14">
        <v>9.8138655937463598E-2</v>
      </c>
      <c r="J879" s="14">
        <v>0.14931926018715599</v>
      </c>
      <c r="K879" s="14">
        <v>7.4042300083819707E-2</v>
      </c>
      <c r="L879" s="14">
        <v>8.9378910220355406E-2</v>
      </c>
      <c r="M879" s="14"/>
      <c r="N879" s="14">
        <v>7.5348031723130204E-2</v>
      </c>
      <c r="O879" s="14">
        <v>0.118395649011964</v>
      </c>
      <c r="P879" s="14"/>
      <c r="Q879" s="14">
        <v>6.9295539915365995E-2</v>
      </c>
      <c r="R879" s="14">
        <v>0.10005247880666999</v>
      </c>
      <c r="S879" s="14">
        <v>0.17938643017018799</v>
      </c>
      <c r="T879" s="14"/>
      <c r="U879" s="14">
        <v>9.17377349964211E-2</v>
      </c>
      <c r="V879" s="14">
        <v>0.15074016707643501</v>
      </c>
      <c r="W879" s="14"/>
      <c r="X879" s="14">
        <v>3.2762862895631802E-2</v>
      </c>
      <c r="Y879" s="14">
        <v>5.9841390599474999E-2</v>
      </c>
      <c r="Z879" s="14">
        <v>0.19694820282289499</v>
      </c>
      <c r="AA879" s="14"/>
      <c r="AB879" s="14">
        <v>4.6741086516761503E-2</v>
      </c>
      <c r="AC879" s="14">
        <v>7.3709963243937304E-2</v>
      </c>
      <c r="AD879" s="14">
        <v>0.29780781803095402</v>
      </c>
      <c r="AE879" s="14"/>
      <c r="AF879" s="14">
        <v>4.4979520127050199E-2</v>
      </c>
      <c r="AG879" s="14">
        <v>7.4531318150498599E-2</v>
      </c>
      <c r="AH879" s="14">
        <v>0.18354691848243199</v>
      </c>
      <c r="AI879" s="14"/>
      <c r="AJ879" s="14">
        <v>9.2307637360447697E-2</v>
      </c>
      <c r="AK879" s="14">
        <v>0.104318677526128</v>
      </c>
      <c r="AL879" s="14"/>
      <c r="AM879" s="14">
        <v>4.54468608777275E-2</v>
      </c>
      <c r="AN879" s="14">
        <v>6.5944107787057504E-2</v>
      </c>
      <c r="AO879" s="14">
        <v>7.0159521055777496E-2</v>
      </c>
      <c r="AP879" s="14">
        <v>0.19602317021874399</v>
      </c>
      <c r="AQ879" s="14">
        <v>0</v>
      </c>
      <c r="AR879" s="14">
        <v>0.108747200483441</v>
      </c>
      <c r="AS879" s="14">
        <v>4.6512704966542702E-2</v>
      </c>
      <c r="AT879" s="14">
        <v>0.14901771685214801</v>
      </c>
      <c r="AU879" s="14">
        <v>0.168056496416292</v>
      </c>
      <c r="AV879" s="14"/>
      <c r="AW879" s="14">
        <v>6.1087870372629298E-2</v>
      </c>
      <c r="AX879" s="14">
        <v>5.0514843270092202E-2</v>
      </c>
      <c r="AY879" s="14">
        <v>4.9847635552854701E-2</v>
      </c>
      <c r="AZ879" s="14">
        <v>0.17216074393585201</v>
      </c>
      <c r="BA879" s="14">
        <v>0</v>
      </c>
      <c r="BB879" s="14">
        <v>0.11830710636118399</v>
      </c>
      <c r="BC879" s="14">
        <v>1.6226860826661301E-2</v>
      </c>
      <c r="BD879" s="14">
        <v>0.234510494136079</v>
      </c>
      <c r="BE879" s="14">
        <v>9.3569850079607497E-2</v>
      </c>
      <c r="BF879" s="14">
        <v>0.27262341054940098</v>
      </c>
      <c r="BG879" s="14"/>
      <c r="BH879" s="14">
        <v>0.105385183005126</v>
      </c>
      <c r="BI879" s="14">
        <v>0.104964917467239</v>
      </c>
    </row>
    <row r="880" spans="2:61" x14ac:dyDescent="0.35">
      <c r="B880" t="s">
        <v>77</v>
      </c>
      <c r="C880" s="14">
        <v>4.9413228417175097E-2</v>
      </c>
      <c r="D880" s="14">
        <v>3.5780837683906198E-2</v>
      </c>
      <c r="E880" s="14">
        <v>6.2699411000182698E-2</v>
      </c>
      <c r="F880" s="14"/>
      <c r="G880" s="14">
        <v>1.09830292461148E-2</v>
      </c>
      <c r="H880" s="14">
        <v>4.5534368066769998E-2</v>
      </c>
      <c r="I880" s="14">
        <v>8.5127408443260194E-2</v>
      </c>
      <c r="J880" s="14">
        <v>3.1476839762236003E-2</v>
      </c>
      <c r="K880" s="14">
        <v>4.94134372532537E-2</v>
      </c>
      <c r="L880" s="14">
        <v>5.5450911914018901E-2</v>
      </c>
      <c r="M880" s="14"/>
      <c r="N880" s="14">
        <v>3.2391146039728501E-2</v>
      </c>
      <c r="O880" s="14">
        <v>5.9007973608189303E-2</v>
      </c>
      <c r="P880" s="14"/>
      <c r="Q880" s="14">
        <v>2.1625005255542899E-2</v>
      </c>
      <c r="R880" s="14">
        <v>6.4290268989339594E-2</v>
      </c>
      <c r="S880" s="14">
        <v>1.26237154873069E-2</v>
      </c>
      <c r="T880" s="14"/>
      <c r="U880" s="14">
        <v>3.83445895928975E-2</v>
      </c>
      <c r="V880" s="14">
        <v>9.6967731784224798E-2</v>
      </c>
      <c r="W880" s="14"/>
      <c r="X880" s="14">
        <v>1.5641558829860298E-2</v>
      </c>
      <c r="Y880" s="14">
        <v>3.01182689317703E-2</v>
      </c>
      <c r="Z880" s="14">
        <v>5.2684604255022902E-2</v>
      </c>
      <c r="AA880" s="14"/>
      <c r="AB880" s="14">
        <v>2.9791828631123798E-2</v>
      </c>
      <c r="AC880" s="14">
        <v>3.4940533044927599E-2</v>
      </c>
      <c r="AD880" s="14">
        <v>5.8675559896358698E-2</v>
      </c>
      <c r="AE880" s="14"/>
      <c r="AF880" s="14">
        <v>1.6048079474284199E-2</v>
      </c>
      <c r="AG880" s="14">
        <v>3.6503989068300297E-2</v>
      </c>
      <c r="AH880" s="14">
        <v>4.0592679929507401E-2</v>
      </c>
      <c r="AI880" s="14"/>
      <c r="AJ880" s="14">
        <v>1.48367529989618E-2</v>
      </c>
      <c r="AK880" s="14">
        <v>6.0270543412815202E-2</v>
      </c>
      <c r="AL880" s="14"/>
      <c r="AM880" s="14">
        <v>4.3308645193074598E-2</v>
      </c>
      <c r="AN880" s="14">
        <v>1.5381081520269801E-2</v>
      </c>
      <c r="AO880" s="14">
        <v>3.7899500783672602E-2</v>
      </c>
      <c r="AP880" s="14">
        <v>2.0110348154126399E-2</v>
      </c>
      <c r="AQ880" s="14">
        <v>0</v>
      </c>
      <c r="AR880" s="14">
        <v>3.3598952551148399E-2</v>
      </c>
      <c r="AS880" s="14">
        <v>6.0315720368745301E-2</v>
      </c>
      <c r="AT880" s="14">
        <v>0.18162803672802599</v>
      </c>
      <c r="AU880" s="14">
        <v>7.0856471515735195E-2</v>
      </c>
      <c r="AV880" s="14"/>
      <c r="AW880" s="14">
        <v>2.4774366333462899E-2</v>
      </c>
      <c r="AX880" s="14">
        <v>4.4371009109382504E-3</v>
      </c>
      <c r="AY880" s="14">
        <v>3.7045037937727197E-2</v>
      </c>
      <c r="AZ880" s="14">
        <v>6.8692912780332904E-3</v>
      </c>
      <c r="BA880" s="14">
        <v>2.34881255552272E-2</v>
      </c>
      <c r="BB880" s="14">
        <v>1.8946522493214501E-2</v>
      </c>
      <c r="BC880" s="14">
        <v>5.9753234441422699E-2</v>
      </c>
      <c r="BD880" s="14">
        <v>0</v>
      </c>
      <c r="BE880" s="14">
        <v>0.22991079441075099</v>
      </c>
      <c r="BF880" s="14">
        <v>8.1964495103743901E-2</v>
      </c>
      <c r="BG880" s="14"/>
      <c r="BH880" s="14">
        <v>4.41458322509891E-2</v>
      </c>
      <c r="BI880" s="14">
        <v>3.2959437533267397E-2</v>
      </c>
    </row>
    <row r="881" spans="2:61" x14ac:dyDescent="0.35">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row>
    <row r="882" spans="2:61" x14ac:dyDescent="0.35">
      <c r="B882" s="6" t="s">
        <v>414</v>
      </c>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row>
    <row r="883" spans="2:61" x14ac:dyDescent="0.35">
      <c r="B883" s="21" t="s">
        <v>81</v>
      </c>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row>
    <row r="884" spans="2:61" x14ac:dyDescent="0.35">
      <c r="B884" t="s">
        <v>318</v>
      </c>
      <c r="C884" s="14">
        <v>0.21287659071444101</v>
      </c>
      <c r="D884" s="14">
        <v>0.198242578189953</v>
      </c>
      <c r="E884" s="14">
        <v>0.225750949464784</v>
      </c>
      <c r="F884" s="14"/>
      <c r="G884" s="14">
        <v>0.22520927452758399</v>
      </c>
      <c r="H884" s="14">
        <v>0.19387801341980401</v>
      </c>
      <c r="I884" s="14">
        <v>0.221426215271394</v>
      </c>
      <c r="J884" s="14">
        <v>0.199972302857129</v>
      </c>
      <c r="K884" s="14">
        <v>0.18072189129018601</v>
      </c>
      <c r="L884" s="14">
        <v>0.24799757900900599</v>
      </c>
      <c r="M884" s="14"/>
      <c r="N884" s="14">
        <v>0.26151401403413499</v>
      </c>
      <c r="O884" s="14">
        <v>0.18546139713517301</v>
      </c>
      <c r="P884" s="14"/>
      <c r="Q884" s="14">
        <v>0.33109362579805302</v>
      </c>
      <c r="R884" s="14">
        <v>0.18139747876335</v>
      </c>
      <c r="S884" s="14">
        <v>0.127201987979954</v>
      </c>
      <c r="T884" s="14"/>
      <c r="U884" s="14">
        <v>0.22793298640636001</v>
      </c>
      <c r="V884" s="14">
        <v>0.14818937569243301</v>
      </c>
      <c r="W884" s="14"/>
      <c r="X884" s="14">
        <v>0.20864570667384399</v>
      </c>
      <c r="Y884" s="14">
        <v>0.27495742368739601</v>
      </c>
      <c r="Z884" s="14">
        <v>0.15911724067319599</v>
      </c>
      <c r="AA884" s="14"/>
      <c r="AB884" s="14">
        <v>0.31025147664903402</v>
      </c>
      <c r="AC884" s="14">
        <v>0.21159322801005201</v>
      </c>
      <c r="AD884" s="14">
        <v>8.5163576945457703E-2</v>
      </c>
      <c r="AE884" s="14"/>
      <c r="AF884" s="14">
        <v>0.30786049595461701</v>
      </c>
      <c r="AG884" s="14">
        <v>0.23194286124981101</v>
      </c>
      <c r="AH884" s="14">
        <v>0.16614915451454099</v>
      </c>
      <c r="AI884" s="14"/>
      <c r="AJ884" s="14">
        <v>0.24530131216679499</v>
      </c>
      <c r="AK884" s="14">
        <v>0.19961762925787699</v>
      </c>
      <c r="AL884" s="14"/>
      <c r="AM884" s="14">
        <v>0.190759042718674</v>
      </c>
      <c r="AN884" s="14">
        <v>0.16367478157873599</v>
      </c>
      <c r="AO884" s="14">
        <v>0.299820376149735</v>
      </c>
      <c r="AP884" s="14">
        <v>0.19667265193974401</v>
      </c>
      <c r="AQ884" s="14">
        <v>0.30056257039509898</v>
      </c>
      <c r="AR884" s="14">
        <v>0.23611958635531899</v>
      </c>
      <c r="AS884" s="14">
        <v>0.39817908530207902</v>
      </c>
      <c r="AT884" s="14">
        <v>0.165531900896702</v>
      </c>
      <c r="AU884" s="14">
        <v>0.21284869680478</v>
      </c>
      <c r="AV884" s="14"/>
      <c r="AW884" s="14">
        <v>0.18869972226016499</v>
      </c>
      <c r="AX884" s="14">
        <v>0.160670151000773</v>
      </c>
      <c r="AY884" s="14">
        <v>0.37298022336764702</v>
      </c>
      <c r="AZ884" s="14">
        <v>0.18463218514954499</v>
      </c>
      <c r="BA884" s="14">
        <v>0.35539299803125501</v>
      </c>
      <c r="BB884" s="14">
        <v>0.236695925937292</v>
      </c>
      <c r="BC884" s="14">
        <v>0.44577690123129199</v>
      </c>
      <c r="BD884" s="14">
        <v>0.149853638606395</v>
      </c>
      <c r="BE884" s="14">
        <v>0.30685431716493899</v>
      </c>
      <c r="BF884" s="14">
        <v>9.3884614658038407E-2</v>
      </c>
      <c r="BG884" s="14"/>
      <c r="BH884" s="14">
        <v>0.199459815799338</v>
      </c>
      <c r="BI884" s="14">
        <v>0.245986807976149</v>
      </c>
    </row>
    <row r="885" spans="2:61" x14ac:dyDescent="0.35">
      <c r="B885" t="s">
        <v>319</v>
      </c>
      <c r="C885" s="14">
        <v>0.39177025841330798</v>
      </c>
      <c r="D885" s="14">
        <v>0.42746316575876903</v>
      </c>
      <c r="E885" s="14">
        <v>0.35770730669088002</v>
      </c>
      <c r="F885" s="14"/>
      <c r="G885" s="14">
        <v>0.380833399938031</v>
      </c>
      <c r="H885" s="14">
        <v>0.32881708487057998</v>
      </c>
      <c r="I885" s="14">
        <v>0.33203874788603599</v>
      </c>
      <c r="J885" s="14">
        <v>0.45325507387752401</v>
      </c>
      <c r="K885" s="14">
        <v>0.44919512516455901</v>
      </c>
      <c r="L885" s="14">
        <v>0.40854836634425501</v>
      </c>
      <c r="M885" s="14"/>
      <c r="N885" s="14">
        <v>0.40910709323244598</v>
      </c>
      <c r="O885" s="14">
        <v>0.38199809841432197</v>
      </c>
      <c r="P885" s="14"/>
      <c r="Q885" s="14">
        <v>0.39476072031640103</v>
      </c>
      <c r="R885" s="14">
        <v>0.41600567120993298</v>
      </c>
      <c r="S885" s="14">
        <v>0.324803861370006</v>
      </c>
      <c r="T885" s="14"/>
      <c r="U885" s="14">
        <v>0.39703183938698799</v>
      </c>
      <c r="V885" s="14">
        <v>0.36916478053105201</v>
      </c>
      <c r="W885" s="14"/>
      <c r="X885" s="14">
        <v>0.53274248218171905</v>
      </c>
      <c r="Y885" s="14">
        <v>0.41071816110616799</v>
      </c>
      <c r="Z885" s="14">
        <v>0.31672238095294902</v>
      </c>
      <c r="AA885" s="14"/>
      <c r="AB885" s="14">
        <v>0.442764786576333</v>
      </c>
      <c r="AC885" s="14">
        <v>0.41606891444609501</v>
      </c>
      <c r="AD885" s="14">
        <v>0.25206180862796901</v>
      </c>
      <c r="AE885" s="14"/>
      <c r="AF885" s="14">
        <v>0.39179545553147699</v>
      </c>
      <c r="AG885" s="14">
        <v>0.43166847013665499</v>
      </c>
      <c r="AH885" s="14">
        <v>0.33379985415425301</v>
      </c>
      <c r="AI885" s="14"/>
      <c r="AJ885" s="14">
        <v>0.41038893417502298</v>
      </c>
      <c r="AK885" s="14">
        <v>0.39192772652227398</v>
      </c>
      <c r="AL885" s="14"/>
      <c r="AM885" s="14">
        <v>0.487687378365047</v>
      </c>
      <c r="AN885" s="14">
        <v>0.484296031306374</v>
      </c>
      <c r="AO885" s="14">
        <v>0.29035805422246302</v>
      </c>
      <c r="AP885" s="14">
        <v>0.26755643165169501</v>
      </c>
      <c r="AQ885" s="14">
        <v>0.52583543475866201</v>
      </c>
      <c r="AR885" s="14">
        <v>0.36725004418046597</v>
      </c>
      <c r="AS885" s="14">
        <v>0.36463041548040198</v>
      </c>
      <c r="AT885" s="14">
        <v>0.29135457870935899</v>
      </c>
      <c r="AU885" s="14">
        <v>0.31946799757800098</v>
      </c>
      <c r="AV885" s="14"/>
      <c r="AW885" s="14">
        <v>0.44029959154152198</v>
      </c>
      <c r="AX885" s="14">
        <v>0.53768866893736</v>
      </c>
      <c r="AY885" s="14">
        <v>0.35315607639637803</v>
      </c>
      <c r="AZ885" s="14">
        <v>0.31427581900435703</v>
      </c>
      <c r="BA885" s="14">
        <v>0.47807523592259399</v>
      </c>
      <c r="BB885" s="14">
        <v>0.36803898483702402</v>
      </c>
      <c r="BC885" s="14">
        <v>0.29089115089120499</v>
      </c>
      <c r="BD885" s="14">
        <v>0.40166698199472001</v>
      </c>
      <c r="BE885" s="14">
        <v>0.23362558628876101</v>
      </c>
      <c r="BF885" s="14">
        <v>0.241002872666784</v>
      </c>
      <c r="BG885" s="14"/>
      <c r="BH885" s="14">
        <v>0.36200022857279901</v>
      </c>
      <c r="BI885" s="14">
        <v>0.43385194844321401</v>
      </c>
    </row>
    <row r="886" spans="2:61" x14ac:dyDescent="0.35">
      <c r="B886" t="s">
        <v>320</v>
      </c>
      <c r="C886" s="14">
        <v>0.177274823821716</v>
      </c>
      <c r="D886" s="14">
        <v>0.18213480682833</v>
      </c>
      <c r="E886" s="14">
        <v>0.17247735956260499</v>
      </c>
      <c r="F886" s="14"/>
      <c r="G886" s="14">
        <v>0.18307542242939201</v>
      </c>
      <c r="H886" s="14">
        <v>0.210296330578778</v>
      </c>
      <c r="I886" s="14">
        <v>0.214330083047582</v>
      </c>
      <c r="J886" s="14">
        <v>0.12541490081970999</v>
      </c>
      <c r="K886" s="14">
        <v>0.16336547021148001</v>
      </c>
      <c r="L886" s="14">
        <v>0.16863034816362901</v>
      </c>
      <c r="M886" s="14"/>
      <c r="N886" s="14">
        <v>0.14999411007018101</v>
      </c>
      <c r="O886" s="14">
        <v>0.19265199632452101</v>
      </c>
      <c r="P886" s="14"/>
      <c r="Q886" s="14">
        <v>0.10673600724702401</v>
      </c>
      <c r="R886" s="14">
        <v>0.18911033000859101</v>
      </c>
      <c r="S886" s="14">
        <v>0.245183696842317</v>
      </c>
      <c r="T886" s="14"/>
      <c r="U886" s="14">
        <v>0.17278689075255099</v>
      </c>
      <c r="V886" s="14">
        <v>0.196556456517199</v>
      </c>
      <c r="W886" s="14"/>
      <c r="X886" s="14">
        <v>0.167238197777378</v>
      </c>
      <c r="Y886" s="14">
        <v>0.16125674560091999</v>
      </c>
      <c r="Z886" s="14">
        <v>0.19205800243993401</v>
      </c>
      <c r="AA886" s="14"/>
      <c r="AB886" s="14">
        <v>0.123731635156346</v>
      </c>
      <c r="AC886" s="14">
        <v>0.20185720898062701</v>
      </c>
      <c r="AD886" s="14">
        <v>0.191416671640084</v>
      </c>
      <c r="AE886" s="14"/>
      <c r="AF886" s="14">
        <v>0.172705224890503</v>
      </c>
      <c r="AG886" s="14">
        <v>0.16851145879040799</v>
      </c>
      <c r="AH886" s="14">
        <v>0.1783237011072</v>
      </c>
      <c r="AI886" s="14"/>
      <c r="AJ886" s="14">
        <v>0.16279781038910601</v>
      </c>
      <c r="AK886" s="14">
        <v>0.18191211075111099</v>
      </c>
      <c r="AL886" s="14"/>
      <c r="AM886" s="14">
        <v>0.17164497996310099</v>
      </c>
      <c r="AN886" s="14">
        <v>0.19723981711239799</v>
      </c>
      <c r="AO886" s="14">
        <v>0.140836238904434</v>
      </c>
      <c r="AP886" s="14">
        <v>0.18317191822498699</v>
      </c>
      <c r="AQ886" s="14">
        <v>9.6605260105420407E-2</v>
      </c>
      <c r="AR886" s="14">
        <v>0.20616464982808699</v>
      </c>
      <c r="AS886" s="14">
        <v>9.7468816976029896E-2</v>
      </c>
      <c r="AT886" s="14">
        <v>5.6252902228491497E-2</v>
      </c>
      <c r="AU886" s="14">
        <v>0.184330795777332</v>
      </c>
      <c r="AV886" s="14"/>
      <c r="AW886" s="14">
        <v>0.17690554355433</v>
      </c>
      <c r="AX886" s="14">
        <v>0.204183778212465</v>
      </c>
      <c r="AY886" s="14">
        <v>0.122117191829889</v>
      </c>
      <c r="AZ886" s="14">
        <v>0.18335594037914801</v>
      </c>
      <c r="BA886" s="14">
        <v>0.126306179404269</v>
      </c>
      <c r="BB886" s="14">
        <v>0.19115711571364699</v>
      </c>
      <c r="BC886" s="14">
        <v>0.155353181152801</v>
      </c>
      <c r="BD886" s="14">
        <v>9.3597506241867204E-2</v>
      </c>
      <c r="BE886" s="14">
        <v>7.2821455267142801E-2</v>
      </c>
      <c r="BF886" s="14">
        <v>0.21061531978134701</v>
      </c>
      <c r="BG886" s="14"/>
      <c r="BH886" s="14">
        <v>0.19385000290809701</v>
      </c>
      <c r="BI886" s="14">
        <v>0.14827581426874101</v>
      </c>
    </row>
    <row r="887" spans="2:61" x14ac:dyDescent="0.35">
      <c r="B887" t="s">
        <v>321</v>
      </c>
      <c r="C887" s="14">
        <v>8.6236571278591995E-2</v>
      </c>
      <c r="D887" s="14">
        <v>8.2473030934255995E-2</v>
      </c>
      <c r="E887" s="14">
        <v>9.0328775762663405E-2</v>
      </c>
      <c r="F887" s="14"/>
      <c r="G887" s="14">
        <v>7.6955237897055204E-2</v>
      </c>
      <c r="H887" s="14">
        <v>0.14692551141132401</v>
      </c>
      <c r="I887" s="14">
        <v>9.4140589784808701E-2</v>
      </c>
      <c r="J887" s="14">
        <v>7.8094942660406799E-2</v>
      </c>
      <c r="K887" s="14">
        <v>7.6954202740553701E-2</v>
      </c>
      <c r="L887" s="14">
        <v>4.9713621969626198E-2</v>
      </c>
      <c r="M887" s="14"/>
      <c r="N887" s="14">
        <v>8.8918480628217694E-2</v>
      </c>
      <c r="O887" s="14">
        <v>8.4724873927793695E-2</v>
      </c>
      <c r="P887" s="14"/>
      <c r="Q887" s="14">
        <v>7.5407227953144196E-2</v>
      </c>
      <c r="R887" s="14">
        <v>8.0806827598830802E-2</v>
      </c>
      <c r="S887" s="14">
        <v>0.12856283419471601</v>
      </c>
      <c r="T887" s="14"/>
      <c r="U887" s="14">
        <v>8.5755761605562503E-2</v>
      </c>
      <c r="V887" s="14">
        <v>8.8302287359673201E-2</v>
      </c>
      <c r="W887" s="14"/>
      <c r="X887" s="14">
        <v>4.6704335600218999E-2</v>
      </c>
      <c r="Y887" s="14">
        <v>7.5279423001793203E-2</v>
      </c>
      <c r="Z887" s="14">
        <v>0.122408128469186</v>
      </c>
      <c r="AA887" s="14"/>
      <c r="AB887" s="14">
        <v>5.1904006790680399E-2</v>
      </c>
      <c r="AC887" s="14">
        <v>8.6657337013842206E-2</v>
      </c>
      <c r="AD887" s="14">
        <v>0.14772183660701901</v>
      </c>
      <c r="AE887" s="14"/>
      <c r="AF887" s="14">
        <v>9.1266460590085197E-2</v>
      </c>
      <c r="AG887" s="14">
        <v>7.46770994166608E-2</v>
      </c>
      <c r="AH887" s="14">
        <v>0.114328308264048</v>
      </c>
      <c r="AI887" s="14"/>
      <c r="AJ887" s="14">
        <v>9.1061471273449004E-2</v>
      </c>
      <c r="AK887" s="14">
        <v>8.3088178425277506E-2</v>
      </c>
      <c r="AL887" s="14"/>
      <c r="AM887" s="14">
        <v>8.2519524612028397E-2</v>
      </c>
      <c r="AN887" s="14">
        <v>7.5672000553407295E-2</v>
      </c>
      <c r="AO887" s="14">
        <v>0.115731588111515</v>
      </c>
      <c r="AP887" s="14">
        <v>0.16886085702324199</v>
      </c>
      <c r="AQ887" s="14">
        <v>5.2561815300868599E-2</v>
      </c>
      <c r="AR887" s="14">
        <v>8.2583141365461701E-2</v>
      </c>
      <c r="AS887" s="14">
        <v>5.7710020662716202E-2</v>
      </c>
      <c r="AT887" s="14">
        <v>9.8036058933586204E-2</v>
      </c>
      <c r="AU887" s="14">
        <v>7.4528775646645506E-2</v>
      </c>
      <c r="AV887" s="14"/>
      <c r="AW887" s="14">
        <v>0.122525346583564</v>
      </c>
      <c r="AX887" s="14">
        <v>5.1737931387172101E-2</v>
      </c>
      <c r="AY887" s="14">
        <v>3.3737903552462901E-2</v>
      </c>
      <c r="AZ887" s="14">
        <v>0.15375698232947499</v>
      </c>
      <c r="BA887" s="14">
        <v>4.0225586641881299E-2</v>
      </c>
      <c r="BB887" s="14">
        <v>9.4660260305112098E-2</v>
      </c>
      <c r="BC887" s="14">
        <v>4.9774274847430099E-2</v>
      </c>
      <c r="BD887" s="14">
        <v>0.120371379020939</v>
      </c>
      <c r="BE887" s="14">
        <v>0</v>
      </c>
      <c r="BF887" s="14">
        <v>0.211017292548351</v>
      </c>
      <c r="BG887" s="14"/>
      <c r="BH887" s="14">
        <v>0.100699054901003</v>
      </c>
      <c r="BI887" s="14">
        <v>7.6667165463925796E-2</v>
      </c>
    </row>
    <row r="888" spans="2:61" x14ac:dyDescent="0.35">
      <c r="B888" t="s">
        <v>322</v>
      </c>
      <c r="C888" s="14">
        <v>7.6977772726940105E-2</v>
      </c>
      <c r="D888" s="14">
        <v>6.3966064150692906E-2</v>
      </c>
      <c r="E888" s="14">
        <v>8.9833270277638905E-2</v>
      </c>
      <c r="F888" s="14"/>
      <c r="G888" s="14">
        <v>6.6182681161312207E-2</v>
      </c>
      <c r="H888" s="14">
        <v>7.3442302972372503E-2</v>
      </c>
      <c r="I888" s="14">
        <v>5.1891340710358801E-2</v>
      </c>
      <c r="J888" s="14">
        <v>9.9001443667175004E-2</v>
      </c>
      <c r="K888" s="14">
        <v>7.8041325068083603E-2</v>
      </c>
      <c r="L888" s="14">
        <v>8.9747871231862703E-2</v>
      </c>
      <c r="M888" s="14"/>
      <c r="N888" s="14">
        <v>5.6683307968931902E-2</v>
      </c>
      <c r="O888" s="14">
        <v>8.8417044011345397E-2</v>
      </c>
      <c r="P888" s="14"/>
      <c r="Q888" s="14">
        <v>4.9827422581819297E-2</v>
      </c>
      <c r="R888" s="14">
        <v>7.3691695490822703E-2</v>
      </c>
      <c r="S888" s="14">
        <v>0.144862886687213</v>
      </c>
      <c r="T888" s="14"/>
      <c r="U888" s="14">
        <v>7.3088093364076095E-2</v>
      </c>
      <c r="V888" s="14">
        <v>9.3689111247838797E-2</v>
      </c>
      <c r="W888" s="14"/>
      <c r="X888" s="14">
        <v>2.11650559837776E-2</v>
      </c>
      <c r="Y888" s="14">
        <v>5.1118243450834697E-2</v>
      </c>
      <c r="Z888" s="14">
        <v>0.14258019780522399</v>
      </c>
      <c r="AA888" s="14"/>
      <c r="AB888" s="14">
        <v>3.1791118979453803E-2</v>
      </c>
      <c r="AC888" s="14">
        <v>5.2636063713424899E-2</v>
      </c>
      <c r="AD888" s="14">
        <v>0.23666126906628901</v>
      </c>
      <c r="AE888" s="14"/>
      <c r="AF888" s="14">
        <v>1.7767202716156699E-2</v>
      </c>
      <c r="AG888" s="14">
        <v>5.2648579688230099E-2</v>
      </c>
      <c r="AH888" s="14">
        <v>0.150009127626444</v>
      </c>
      <c r="AI888" s="14"/>
      <c r="AJ888" s="14">
        <v>6.5082016203096907E-2</v>
      </c>
      <c r="AK888" s="14">
        <v>7.8090046220272297E-2</v>
      </c>
      <c r="AL888" s="14"/>
      <c r="AM888" s="14">
        <v>5.5361220865436198E-2</v>
      </c>
      <c r="AN888" s="14">
        <v>6.0773418840418598E-2</v>
      </c>
      <c r="AO888" s="14">
        <v>5.0997396894973998E-2</v>
      </c>
      <c r="AP888" s="14">
        <v>0.14368421912384499</v>
      </c>
      <c r="AQ888" s="14">
        <v>2.44349194399507E-2</v>
      </c>
      <c r="AR888" s="14">
        <v>5.6957949535049297E-2</v>
      </c>
      <c r="AS888" s="14">
        <v>0</v>
      </c>
      <c r="AT888" s="14">
        <v>0.207196522503835</v>
      </c>
      <c r="AU888" s="14">
        <v>0.117487831400543</v>
      </c>
      <c r="AV888" s="14"/>
      <c r="AW888" s="14">
        <v>6.3322857574812597E-2</v>
      </c>
      <c r="AX888" s="14">
        <v>4.1282369551291997E-2</v>
      </c>
      <c r="AY888" s="14">
        <v>4.9847635552854701E-2</v>
      </c>
      <c r="AZ888" s="14">
        <v>0.12501172513266601</v>
      </c>
      <c r="BA888" s="14">
        <v>0</v>
      </c>
      <c r="BB888" s="14">
        <v>6.3197283705608107E-2</v>
      </c>
      <c r="BC888" s="14">
        <v>1.8593577269001599E-2</v>
      </c>
      <c r="BD888" s="14">
        <v>0.234510494136079</v>
      </c>
      <c r="BE888" s="14">
        <v>0.18713970015921499</v>
      </c>
      <c r="BF888" s="14">
        <v>0.15460557348505</v>
      </c>
      <c r="BG888" s="14"/>
      <c r="BH888" s="14">
        <v>8.7466388620015906E-2</v>
      </c>
      <c r="BI888" s="14">
        <v>6.5436091606727101E-2</v>
      </c>
    </row>
    <row r="889" spans="2:61" x14ac:dyDescent="0.35">
      <c r="B889" t="s">
        <v>77</v>
      </c>
      <c r="C889" s="14">
        <v>5.4863983045003298E-2</v>
      </c>
      <c r="D889" s="14">
        <v>4.5720354137999401E-2</v>
      </c>
      <c r="E889" s="14">
        <v>6.3902338241428602E-2</v>
      </c>
      <c r="F889" s="14"/>
      <c r="G889" s="14">
        <v>6.7743984046626196E-2</v>
      </c>
      <c r="H889" s="14">
        <v>4.6640756747140903E-2</v>
      </c>
      <c r="I889" s="14">
        <v>8.6173023299820906E-2</v>
      </c>
      <c r="J889" s="14">
        <v>4.4261336118054502E-2</v>
      </c>
      <c r="K889" s="14">
        <v>5.1721985525137799E-2</v>
      </c>
      <c r="L889" s="14">
        <v>3.5362213281620897E-2</v>
      </c>
      <c r="M889" s="14"/>
      <c r="N889" s="14">
        <v>3.3782994066088201E-2</v>
      </c>
      <c r="O889" s="14">
        <v>6.6746590186845201E-2</v>
      </c>
      <c r="P889" s="14"/>
      <c r="Q889" s="14">
        <v>4.21749961035583E-2</v>
      </c>
      <c r="R889" s="14">
        <v>5.8987996928472702E-2</v>
      </c>
      <c r="S889" s="14">
        <v>2.93847329257945E-2</v>
      </c>
      <c r="T889" s="14"/>
      <c r="U889" s="14">
        <v>4.3404428484462403E-2</v>
      </c>
      <c r="V889" s="14">
        <v>0.104097988651804</v>
      </c>
      <c r="W889" s="14"/>
      <c r="X889" s="14">
        <v>2.3504221783061101E-2</v>
      </c>
      <c r="Y889" s="14">
        <v>2.66700031528882E-2</v>
      </c>
      <c r="Z889" s="14">
        <v>6.7114049659510899E-2</v>
      </c>
      <c r="AA889" s="14"/>
      <c r="AB889" s="14">
        <v>3.9556975848151897E-2</v>
      </c>
      <c r="AC889" s="14">
        <v>3.1187247835959199E-2</v>
      </c>
      <c r="AD889" s="14">
        <v>8.6974837113182504E-2</v>
      </c>
      <c r="AE889" s="14"/>
      <c r="AF889" s="14">
        <v>1.8605160317160498E-2</v>
      </c>
      <c r="AG889" s="14">
        <v>4.0551530718234197E-2</v>
      </c>
      <c r="AH889" s="14">
        <v>5.7389854333514498E-2</v>
      </c>
      <c r="AI889" s="14"/>
      <c r="AJ889" s="14">
        <v>2.5368455792530501E-2</v>
      </c>
      <c r="AK889" s="14">
        <v>6.5364308823188305E-2</v>
      </c>
      <c r="AL889" s="14"/>
      <c r="AM889" s="14">
        <v>1.2027853475713401E-2</v>
      </c>
      <c r="AN889" s="14">
        <v>1.8343950608666001E-2</v>
      </c>
      <c r="AO889" s="14">
        <v>0.102256345716879</v>
      </c>
      <c r="AP889" s="14">
        <v>4.0053922036487603E-2</v>
      </c>
      <c r="AQ889" s="14">
        <v>0</v>
      </c>
      <c r="AR889" s="14">
        <v>5.0924628735616297E-2</v>
      </c>
      <c r="AS889" s="14">
        <v>8.2011661578772099E-2</v>
      </c>
      <c r="AT889" s="14">
        <v>0.18162803672802599</v>
      </c>
      <c r="AU889" s="14">
        <v>9.1335902792697599E-2</v>
      </c>
      <c r="AV889" s="14"/>
      <c r="AW889" s="14">
        <v>8.2469384856063994E-3</v>
      </c>
      <c r="AX889" s="14">
        <v>4.4371009109382504E-3</v>
      </c>
      <c r="AY889" s="14">
        <v>6.8160969300767496E-2</v>
      </c>
      <c r="AZ889" s="14">
        <v>3.8967348004809103E-2</v>
      </c>
      <c r="BA889" s="14">
        <v>0</v>
      </c>
      <c r="BB889" s="14">
        <v>4.6250429501316498E-2</v>
      </c>
      <c r="BC889" s="14">
        <v>3.9610914608271097E-2</v>
      </c>
      <c r="BD889" s="14">
        <v>0</v>
      </c>
      <c r="BE889" s="14">
        <v>0.19955894111994199</v>
      </c>
      <c r="BF889" s="14">
        <v>8.8874326860430203E-2</v>
      </c>
      <c r="BG889" s="14"/>
      <c r="BH889" s="14">
        <v>5.6524509198745902E-2</v>
      </c>
      <c r="BI889" s="14">
        <v>2.9782172241242799E-2</v>
      </c>
    </row>
    <row r="890" spans="2:61" x14ac:dyDescent="0.35">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row>
    <row r="891" spans="2:61" x14ac:dyDescent="0.35">
      <c r="B891" s="6" t="s">
        <v>415</v>
      </c>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row>
    <row r="892" spans="2:61" x14ac:dyDescent="0.35">
      <c r="B892" s="21" t="s">
        <v>81</v>
      </c>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row>
    <row r="893" spans="2:61" x14ac:dyDescent="0.35">
      <c r="B893" t="s">
        <v>318</v>
      </c>
      <c r="C893" s="14">
        <v>0.21249953964875501</v>
      </c>
      <c r="D893" s="14">
        <v>0.22055627797142</v>
      </c>
      <c r="E893" s="14">
        <v>0.20141578017898801</v>
      </c>
      <c r="F893" s="14"/>
      <c r="G893" s="14">
        <v>0.25027548061082999</v>
      </c>
      <c r="H893" s="14">
        <v>0.18207072878095901</v>
      </c>
      <c r="I893" s="14">
        <v>0.17635069153187599</v>
      </c>
      <c r="J893" s="14">
        <v>0.193996054042052</v>
      </c>
      <c r="K893" s="14">
        <v>0.204588616958332</v>
      </c>
      <c r="L893" s="14">
        <v>0.27332129893700602</v>
      </c>
      <c r="M893" s="14"/>
      <c r="N893" s="14">
        <v>0.22865818354801901</v>
      </c>
      <c r="O893" s="14">
        <v>0.203391484158952</v>
      </c>
      <c r="P893" s="14"/>
      <c r="Q893" s="14">
        <v>0.333773534082759</v>
      </c>
      <c r="R893" s="14">
        <v>0.18276674584744801</v>
      </c>
      <c r="S893" s="14">
        <v>0.10881839218440501</v>
      </c>
      <c r="T893" s="14"/>
      <c r="U893" s="14">
        <v>0.23691612168072501</v>
      </c>
      <c r="V893" s="14">
        <v>0.107597893576032</v>
      </c>
      <c r="W893" s="14"/>
      <c r="X893" s="14">
        <v>0.20191352536371601</v>
      </c>
      <c r="Y893" s="14">
        <v>0.26529637666647399</v>
      </c>
      <c r="Z893" s="14">
        <v>0.16552219873107901</v>
      </c>
      <c r="AA893" s="14"/>
      <c r="AB893" s="14">
        <v>0.33992031077103502</v>
      </c>
      <c r="AC893" s="14">
        <v>0.20046918988755399</v>
      </c>
      <c r="AD893" s="14">
        <v>5.35734637508401E-2</v>
      </c>
      <c r="AE893" s="14"/>
      <c r="AF893" s="14">
        <v>0.292197580094962</v>
      </c>
      <c r="AG893" s="14">
        <v>0.230955468301867</v>
      </c>
      <c r="AH893" s="14">
        <v>0.16229723104979499</v>
      </c>
      <c r="AI893" s="14"/>
      <c r="AJ893" s="14">
        <v>0.23445635719571001</v>
      </c>
      <c r="AK893" s="14">
        <v>0.21076945863985</v>
      </c>
      <c r="AL893" s="14"/>
      <c r="AM893" s="14">
        <v>0.24653039390515799</v>
      </c>
      <c r="AN893" s="14">
        <v>0.157263746413837</v>
      </c>
      <c r="AO893" s="14">
        <v>0.26596615790241701</v>
      </c>
      <c r="AP893" s="14">
        <v>0.18855590600937899</v>
      </c>
      <c r="AQ893" s="14">
        <v>0.33768848419386499</v>
      </c>
      <c r="AR893" s="14">
        <v>0.19207532041377201</v>
      </c>
      <c r="AS893" s="14">
        <v>0.40116001757501601</v>
      </c>
      <c r="AT893" s="14">
        <v>0.209704283127436</v>
      </c>
      <c r="AU893" s="14">
        <v>0.22931780218266401</v>
      </c>
      <c r="AV893" s="14"/>
      <c r="AW893" s="14">
        <v>0.22271846999210401</v>
      </c>
      <c r="AX893" s="14">
        <v>0.16731010533042501</v>
      </c>
      <c r="AY893" s="14">
        <v>0.36337465190379797</v>
      </c>
      <c r="AZ893" s="14">
        <v>0.218548907182878</v>
      </c>
      <c r="BA893" s="14">
        <v>0.31028645872057897</v>
      </c>
      <c r="BB893" s="14">
        <v>0.18285837556575901</v>
      </c>
      <c r="BC893" s="14">
        <v>0.37908474521854901</v>
      </c>
      <c r="BD893" s="14">
        <v>0.267826902154646</v>
      </c>
      <c r="BE893" s="14">
        <v>0.22584344739072501</v>
      </c>
      <c r="BF893" s="14">
        <v>0.21827677104363999</v>
      </c>
      <c r="BG893" s="14"/>
      <c r="BH893" s="14">
        <v>0.20537154883070999</v>
      </c>
      <c r="BI893" s="14">
        <v>0.22748139385817401</v>
      </c>
    </row>
    <row r="894" spans="2:61" x14ac:dyDescent="0.35">
      <c r="B894" t="s">
        <v>319</v>
      </c>
      <c r="C894" s="14">
        <v>0.42820613781585098</v>
      </c>
      <c r="D894" s="14">
        <v>0.44342028689347002</v>
      </c>
      <c r="E894" s="14">
        <v>0.41500322749159801</v>
      </c>
      <c r="F894" s="14"/>
      <c r="G894" s="14">
        <v>0.32701947452015701</v>
      </c>
      <c r="H894" s="14">
        <v>0.37479184452814701</v>
      </c>
      <c r="I894" s="14">
        <v>0.38532504559465403</v>
      </c>
      <c r="J894" s="14">
        <v>0.49421927381174802</v>
      </c>
      <c r="K894" s="14">
        <v>0.516160504168928</v>
      </c>
      <c r="L894" s="14">
        <v>0.44529286800169698</v>
      </c>
      <c r="M894" s="14"/>
      <c r="N894" s="14">
        <v>0.46243997444270302</v>
      </c>
      <c r="O894" s="14">
        <v>0.408909736114691</v>
      </c>
      <c r="P894" s="14"/>
      <c r="Q894" s="14">
        <v>0.41658418287042898</v>
      </c>
      <c r="R894" s="14">
        <v>0.43926566825248597</v>
      </c>
      <c r="S894" s="14">
        <v>0.44215005402845298</v>
      </c>
      <c r="T894" s="14"/>
      <c r="U894" s="14">
        <v>0.41521406024150997</v>
      </c>
      <c r="V894" s="14">
        <v>0.48402436502178697</v>
      </c>
      <c r="W894" s="14"/>
      <c r="X894" s="14">
        <v>0.52400146307767703</v>
      </c>
      <c r="Y894" s="14">
        <v>0.45487216461520102</v>
      </c>
      <c r="Z894" s="14">
        <v>0.38183524224371801</v>
      </c>
      <c r="AA894" s="14"/>
      <c r="AB894" s="14">
        <v>0.41650642824012002</v>
      </c>
      <c r="AC894" s="14">
        <v>0.46869647685077398</v>
      </c>
      <c r="AD894" s="14">
        <v>0.38750493178654399</v>
      </c>
      <c r="AE894" s="14"/>
      <c r="AF894" s="14">
        <v>0.40145428777169601</v>
      </c>
      <c r="AG894" s="14">
        <v>0.46935470583607097</v>
      </c>
      <c r="AH894" s="14">
        <v>0.39736281053813199</v>
      </c>
      <c r="AI894" s="14"/>
      <c r="AJ894" s="14">
        <v>0.43790166802481101</v>
      </c>
      <c r="AK894" s="14">
        <v>0.43510209997635102</v>
      </c>
      <c r="AL894" s="14"/>
      <c r="AM894" s="14">
        <v>0.49239635934280102</v>
      </c>
      <c r="AN894" s="14">
        <v>0.53447866803761401</v>
      </c>
      <c r="AO894" s="14">
        <v>0.33691577836030001</v>
      </c>
      <c r="AP894" s="14">
        <v>0.35870583730030298</v>
      </c>
      <c r="AQ894" s="14">
        <v>0.38005097393697701</v>
      </c>
      <c r="AR894" s="14">
        <v>0.43702882291286599</v>
      </c>
      <c r="AS894" s="14">
        <v>0.397193201883425</v>
      </c>
      <c r="AT894" s="14">
        <v>0.33434155938855598</v>
      </c>
      <c r="AU894" s="14">
        <v>0.33837451043213701</v>
      </c>
      <c r="AV894" s="14"/>
      <c r="AW894" s="14">
        <v>0.49202381943270002</v>
      </c>
      <c r="AX894" s="14">
        <v>0.53594200416658</v>
      </c>
      <c r="AY894" s="14">
        <v>0.36433232967538698</v>
      </c>
      <c r="AZ894" s="14">
        <v>0.37891500735646499</v>
      </c>
      <c r="BA894" s="14">
        <v>0.33923972921027401</v>
      </c>
      <c r="BB894" s="14">
        <v>0.46244720248776799</v>
      </c>
      <c r="BC894" s="14">
        <v>0.39572748623804199</v>
      </c>
      <c r="BD894" s="14">
        <v>0.381163700834456</v>
      </c>
      <c r="BE894" s="14">
        <v>0.260272226015832</v>
      </c>
      <c r="BF894" s="14">
        <v>0.31646593175240401</v>
      </c>
      <c r="BG894" s="14"/>
      <c r="BH894" s="14">
        <v>0.38200224095630497</v>
      </c>
      <c r="BI894" s="14">
        <v>0.50455218145220404</v>
      </c>
    </row>
    <row r="895" spans="2:61" x14ac:dyDescent="0.35">
      <c r="B895" t="s">
        <v>320</v>
      </c>
      <c r="C895" s="14">
        <v>0.17930037198243201</v>
      </c>
      <c r="D895" s="14">
        <v>0.18730330199589501</v>
      </c>
      <c r="E895" s="14">
        <v>0.17271803495099899</v>
      </c>
      <c r="F895" s="14"/>
      <c r="G895" s="14">
        <v>0.199018858541507</v>
      </c>
      <c r="H895" s="14">
        <v>0.197998288634259</v>
      </c>
      <c r="I895" s="14">
        <v>0.22743386427624501</v>
      </c>
      <c r="J895" s="14">
        <v>0.14908222805253099</v>
      </c>
      <c r="K895" s="14">
        <v>0.19092795335211399</v>
      </c>
      <c r="L895" s="14">
        <v>0.12492903501469201</v>
      </c>
      <c r="M895" s="14"/>
      <c r="N895" s="14">
        <v>0.17399470766288799</v>
      </c>
      <c r="O895" s="14">
        <v>0.18229098711906999</v>
      </c>
      <c r="P895" s="14"/>
      <c r="Q895" s="14">
        <v>0.14337580049699999</v>
      </c>
      <c r="R895" s="14">
        <v>0.202788036878116</v>
      </c>
      <c r="S895" s="14">
        <v>0.170710446777775</v>
      </c>
      <c r="T895" s="14"/>
      <c r="U895" s="14">
        <v>0.178034324666942</v>
      </c>
      <c r="V895" s="14">
        <v>0.18473972656642099</v>
      </c>
      <c r="W895" s="14"/>
      <c r="X895" s="14">
        <v>0.17694135389792701</v>
      </c>
      <c r="Y895" s="14">
        <v>0.17740981042235399</v>
      </c>
      <c r="Z895" s="14">
        <v>0.16899980950021401</v>
      </c>
      <c r="AA895" s="14"/>
      <c r="AB895" s="14">
        <v>0.14415540303607799</v>
      </c>
      <c r="AC895" s="14">
        <v>0.18948188984122999</v>
      </c>
      <c r="AD895" s="14">
        <v>0.19068632292763099</v>
      </c>
      <c r="AE895" s="14"/>
      <c r="AF895" s="14">
        <v>0.177546988779963</v>
      </c>
      <c r="AG895" s="14">
        <v>0.168257235772658</v>
      </c>
      <c r="AH895" s="14">
        <v>0.19032892363019199</v>
      </c>
      <c r="AI895" s="14"/>
      <c r="AJ895" s="14">
        <v>0.18076205451812399</v>
      </c>
      <c r="AK895" s="14">
        <v>0.171810477168058</v>
      </c>
      <c r="AL895" s="14"/>
      <c r="AM895" s="14">
        <v>0.17690977478279599</v>
      </c>
      <c r="AN895" s="14">
        <v>0.183802064681268</v>
      </c>
      <c r="AO895" s="14">
        <v>0.15971322467385199</v>
      </c>
      <c r="AP895" s="14">
        <v>0.17332691296890099</v>
      </c>
      <c r="AQ895" s="14">
        <v>0.17963821087745399</v>
      </c>
      <c r="AR895" s="14">
        <v>0.20396537805322201</v>
      </c>
      <c r="AS895" s="14">
        <v>8.2482153451660004E-2</v>
      </c>
      <c r="AT895" s="14">
        <v>5.8452629621274302E-2</v>
      </c>
      <c r="AU895" s="14">
        <v>0.20510171009209999</v>
      </c>
      <c r="AV895" s="14"/>
      <c r="AW895" s="14">
        <v>0.174787459334933</v>
      </c>
      <c r="AX895" s="14">
        <v>0.173721449400873</v>
      </c>
      <c r="AY895" s="14">
        <v>0.12715396790589001</v>
      </c>
      <c r="AZ895" s="14">
        <v>0.17966743349998901</v>
      </c>
      <c r="BA895" s="14">
        <v>0.234107164763909</v>
      </c>
      <c r="BB895" s="14">
        <v>0.18335528192095599</v>
      </c>
      <c r="BC895" s="14">
        <v>0.14055294347748401</v>
      </c>
      <c r="BD895" s="14">
        <v>6.9793064089922502E-2</v>
      </c>
      <c r="BE895" s="14">
        <v>0.190403682103085</v>
      </c>
      <c r="BF895" s="14">
        <v>0.18336373682948501</v>
      </c>
      <c r="BG895" s="14"/>
      <c r="BH895" s="14">
        <v>0.21558433721428399</v>
      </c>
      <c r="BI895" s="14">
        <v>0.13871488334180301</v>
      </c>
    </row>
    <row r="896" spans="2:61" x14ac:dyDescent="0.35">
      <c r="B896" t="s">
        <v>321</v>
      </c>
      <c r="C896" s="14">
        <v>6.7915208745975605E-2</v>
      </c>
      <c r="D896" s="14">
        <v>5.2518378924041903E-2</v>
      </c>
      <c r="E896" s="14">
        <v>8.2991770448948607E-2</v>
      </c>
      <c r="F896" s="14"/>
      <c r="G896" s="14">
        <v>9.9946743296497206E-2</v>
      </c>
      <c r="H896" s="14">
        <v>0.106164879642501</v>
      </c>
      <c r="I896" s="14">
        <v>6.9031202955664797E-2</v>
      </c>
      <c r="J896" s="14">
        <v>5.0034506163264901E-2</v>
      </c>
      <c r="K896" s="14">
        <v>3.0248676534331699E-2</v>
      </c>
      <c r="L896" s="14">
        <v>6.22584677161079E-2</v>
      </c>
      <c r="M896" s="14"/>
      <c r="N896" s="14">
        <v>5.2160639311532003E-2</v>
      </c>
      <c r="O896" s="14">
        <v>7.6795501765700797E-2</v>
      </c>
      <c r="P896" s="14"/>
      <c r="Q896" s="14">
        <v>3.9551525965314201E-2</v>
      </c>
      <c r="R896" s="14">
        <v>5.3083910601895601E-2</v>
      </c>
      <c r="S896" s="14">
        <v>0.16642925013464099</v>
      </c>
      <c r="T896" s="14"/>
      <c r="U896" s="14">
        <v>6.7208716538020893E-2</v>
      </c>
      <c r="V896" s="14">
        <v>7.0950531030436206E-2</v>
      </c>
      <c r="W896" s="14"/>
      <c r="X896" s="14">
        <v>6.5973053991233599E-2</v>
      </c>
      <c r="Y896" s="14">
        <v>4.5495222421962501E-2</v>
      </c>
      <c r="Z896" s="14">
        <v>9.8986813047309094E-2</v>
      </c>
      <c r="AA896" s="14"/>
      <c r="AB896" s="14">
        <v>3.1027462287931001E-2</v>
      </c>
      <c r="AC896" s="14">
        <v>6.8939091345549403E-2</v>
      </c>
      <c r="AD896" s="14">
        <v>0.136809827103683</v>
      </c>
      <c r="AE896" s="14"/>
      <c r="AF896" s="14">
        <v>6.0998068983726297E-2</v>
      </c>
      <c r="AG896" s="14">
        <v>4.9526579772412802E-2</v>
      </c>
      <c r="AH896" s="14">
        <v>0.105002819622791</v>
      </c>
      <c r="AI896" s="14"/>
      <c r="AJ896" s="14">
        <v>6.3397474853322699E-2</v>
      </c>
      <c r="AK896" s="14">
        <v>6.7103282411017706E-2</v>
      </c>
      <c r="AL896" s="14"/>
      <c r="AM896" s="14">
        <v>5.7315576661404702E-2</v>
      </c>
      <c r="AN896" s="14">
        <v>5.8803622748895799E-2</v>
      </c>
      <c r="AO896" s="14">
        <v>8.1468647125576402E-2</v>
      </c>
      <c r="AP896" s="14">
        <v>8.3287136253658495E-2</v>
      </c>
      <c r="AQ896" s="14">
        <v>0.10262233099170399</v>
      </c>
      <c r="AR896" s="14">
        <v>7.6496862788907993E-2</v>
      </c>
      <c r="AS896" s="14">
        <v>2.9866224547343299E-2</v>
      </c>
      <c r="AT896" s="14">
        <v>8.7149650950720803E-2</v>
      </c>
      <c r="AU896" s="14">
        <v>6.1463586187324899E-2</v>
      </c>
      <c r="AV896" s="14"/>
      <c r="AW896" s="14">
        <v>8.6720380335133004E-2</v>
      </c>
      <c r="AX896" s="14">
        <v>6.5544461296710196E-2</v>
      </c>
      <c r="AY896" s="14">
        <v>2.4508473471880499E-2</v>
      </c>
      <c r="AZ896" s="14">
        <v>6.4622856575775794E-2</v>
      </c>
      <c r="BA896" s="14">
        <v>9.2878521750011406E-2</v>
      </c>
      <c r="BB896" s="14">
        <v>7.9302167355060502E-2</v>
      </c>
      <c r="BC896" s="14">
        <v>1.6521338703519101E-2</v>
      </c>
      <c r="BD896" s="14">
        <v>0.12989806913980501</v>
      </c>
      <c r="BE896" s="14">
        <v>3.0351853290809E-2</v>
      </c>
      <c r="BF896" s="14">
        <v>0.14171487256305501</v>
      </c>
      <c r="BG896" s="14"/>
      <c r="BH896" s="14">
        <v>8.2578558393453405E-2</v>
      </c>
      <c r="BI896" s="14">
        <v>5.4113965350797003E-2</v>
      </c>
    </row>
    <row r="897" spans="2:61" x14ac:dyDescent="0.35">
      <c r="B897" t="s">
        <v>322</v>
      </c>
      <c r="C897" s="14">
        <v>5.5272980357409497E-2</v>
      </c>
      <c r="D897" s="14">
        <v>5.8329507783946001E-2</v>
      </c>
      <c r="E897" s="14">
        <v>5.2681835879629699E-2</v>
      </c>
      <c r="F897" s="14"/>
      <c r="G897" s="14">
        <v>8.8739684038769501E-2</v>
      </c>
      <c r="H897" s="14">
        <v>6.5638798873069296E-2</v>
      </c>
      <c r="I897" s="14">
        <v>4.8608202072927501E-2</v>
      </c>
      <c r="J897" s="14">
        <v>6.53220984179404E-2</v>
      </c>
      <c r="K897" s="14">
        <v>2.2752659841825802E-2</v>
      </c>
      <c r="L897" s="14">
        <v>4.9522986924799603E-2</v>
      </c>
      <c r="M897" s="14"/>
      <c r="N897" s="14">
        <v>4.5313651315646401E-2</v>
      </c>
      <c r="O897" s="14">
        <v>6.0886701540887801E-2</v>
      </c>
      <c r="P897" s="14"/>
      <c r="Q897" s="14">
        <v>4.3452724180212898E-2</v>
      </c>
      <c r="R897" s="14">
        <v>5.0328020213246602E-2</v>
      </c>
      <c r="S897" s="14">
        <v>8.7955395452871996E-2</v>
      </c>
      <c r="T897" s="14"/>
      <c r="U897" s="14">
        <v>5.5798306400104497E-2</v>
      </c>
      <c r="V897" s="14">
        <v>5.3016007349008E-2</v>
      </c>
      <c r="W897" s="14"/>
      <c r="X897" s="14">
        <v>1.20823808251951E-2</v>
      </c>
      <c r="Y897" s="14">
        <v>2.5421063670115401E-2</v>
      </c>
      <c r="Z897" s="14">
        <v>0.116085601189717</v>
      </c>
      <c r="AA897" s="14"/>
      <c r="AB897" s="14">
        <v>3.2266376140008497E-2</v>
      </c>
      <c r="AC897" s="14">
        <v>3.5191450473720402E-2</v>
      </c>
      <c r="AD897" s="14">
        <v>0.15335141154750001</v>
      </c>
      <c r="AE897" s="14"/>
      <c r="AF897" s="14">
        <v>3.2603784220764001E-2</v>
      </c>
      <c r="AG897" s="14">
        <v>3.6836707094774802E-2</v>
      </c>
      <c r="AH897" s="14">
        <v>9.8329960837414201E-2</v>
      </c>
      <c r="AI897" s="14"/>
      <c r="AJ897" s="14">
        <v>4.97803759286259E-2</v>
      </c>
      <c r="AK897" s="14">
        <v>5.15257311636187E-2</v>
      </c>
      <c r="AL897" s="14"/>
      <c r="AM897" s="14">
        <v>1.04972510774681E-2</v>
      </c>
      <c r="AN897" s="14">
        <v>4.8857536146598303E-2</v>
      </c>
      <c r="AO897" s="14">
        <v>8.5513482538493904E-2</v>
      </c>
      <c r="AP897" s="14">
        <v>0.13888969983303301</v>
      </c>
      <c r="AQ897" s="14">
        <v>0</v>
      </c>
      <c r="AR897" s="14">
        <v>3.9210904168483503E-2</v>
      </c>
      <c r="AS897" s="14">
        <v>0</v>
      </c>
      <c r="AT897" s="14">
        <v>0.128723840183987</v>
      </c>
      <c r="AU897" s="14">
        <v>8.7594588082461594E-2</v>
      </c>
      <c r="AV897" s="14"/>
      <c r="AW897" s="14">
        <v>1.09532251997178E-2</v>
      </c>
      <c r="AX897" s="14">
        <v>4.0802602136130503E-2</v>
      </c>
      <c r="AY897" s="14">
        <v>8.3585539105317602E-2</v>
      </c>
      <c r="AZ897" s="14">
        <v>0.131105512847004</v>
      </c>
      <c r="BA897" s="14">
        <v>0</v>
      </c>
      <c r="BB897" s="14">
        <v>4.9413303289517603E-2</v>
      </c>
      <c r="BC897" s="14">
        <v>2.0142319833151599E-2</v>
      </c>
      <c r="BD897" s="14">
        <v>0.15131826378117</v>
      </c>
      <c r="BE897" s="14">
        <v>9.3569850079607497E-2</v>
      </c>
      <c r="BF897" s="14">
        <v>8.3813030615875805E-2</v>
      </c>
      <c r="BG897" s="14"/>
      <c r="BH897" s="14">
        <v>6.5898350027108393E-2</v>
      </c>
      <c r="BI897" s="14">
        <v>3.5470335309836003E-2</v>
      </c>
    </row>
    <row r="898" spans="2:61" x14ac:dyDescent="0.35">
      <c r="B898" t="s">
        <v>77</v>
      </c>
      <c r="C898" s="14">
        <v>5.6805761449576601E-2</v>
      </c>
      <c r="D898" s="14">
        <v>3.7872246431226303E-2</v>
      </c>
      <c r="E898" s="14">
        <v>7.51893510498369E-2</v>
      </c>
      <c r="F898" s="14"/>
      <c r="G898" s="14">
        <v>3.4999758992238297E-2</v>
      </c>
      <c r="H898" s="14">
        <v>7.3335459541065406E-2</v>
      </c>
      <c r="I898" s="14">
        <v>9.3250993568632798E-2</v>
      </c>
      <c r="J898" s="14">
        <v>4.7345839512463697E-2</v>
      </c>
      <c r="K898" s="14">
        <v>3.5321589144468403E-2</v>
      </c>
      <c r="L898" s="14">
        <v>4.4675343405697503E-2</v>
      </c>
      <c r="M898" s="14"/>
      <c r="N898" s="14">
        <v>3.7432843719211899E-2</v>
      </c>
      <c r="O898" s="14">
        <v>6.7725589300698302E-2</v>
      </c>
      <c r="P898" s="14"/>
      <c r="Q898" s="14">
        <v>2.32622324042853E-2</v>
      </c>
      <c r="R898" s="14">
        <v>7.1767618206807798E-2</v>
      </c>
      <c r="S898" s="14">
        <v>2.3936461421853399E-2</v>
      </c>
      <c r="T898" s="14"/>
      <c r="U898" s="14">
        <v>4.68284704726981E-2</v>
      </c>
      <c r="V898" s="14">
        <v>9.9671476456315203E-2</v>
      </c>
      <c r="W898" s="14"/>
      <c r="X898" s="14">
        <v>1.90882228442514E-2</v>
      </c>
      <c r="Y898" s="14">
        <v>3.1505362203892703E-2</v>
      </c>
      <c r="Z898" s="14">
        <v>6.8570335287962803E-2</v>
      </c>
      <c r="AA898" s="14"/>
      <c r="AB898" s="14">
        <v>3.6124019524828299E-2</v>
      </c>
      <c r="AC898" s="14">
        <v>3.7221901601171503E-2</v>
      </c>
      <c r="AD898" s="14">
        <v>7.8074042883801903E-2</v>
      </c>
      <c r="AE898" s="14"/>
      <c r="AF898" s="14">
        <v>3.51992901488885E-2</v>
      </c>
      <c r="AG898" s="14">
        <v>4.50693032222165E-2</v>
      </c>
      <c r="AH898" s="14">
        <v>4.6678254321675897E-2</v>
      </c>
      <c r="AI898" s="14"/>
      <c r="AJ898" s="14">
        <v>3.3702069479406599E-2</v>
      </c>
      <c r="AK898" s="14">
        <v>6.3688950641104594E-2</v>
      </c>
      <c r="AL898" s="14"/>
      <c r="AM898" s="14">
        <v>1.6350644230372299E-2</v>
      </c>
      <c r="AN898" s="14">
        <v>1.6794361971786301E-2</v>
      </c>
      <c r="AO898" s="14">
        <v>7.0422709399361197E-2</v>
      </c>
      <c r="AP898" s="14">
        <v>5.7234507634725797E-2</v>
      </c>
      <c r="AQ898" s="14">
        <v>0</v>
      </c>
      <c r="AR898" s="14">
        <v>5.1222711662748902E-2</v>
      </c>
      <c r="AS898" s="14">
        <v>8.9298402542555694E-2</v>
      </c>
      <c r="AT898" s="14">
        <v>0.18162803672802599</v>
      </c>
      <c r="AU898" s="14">
        <v>7.8147803023312701E-2</v>
      </c>
      <c r="AV898" s="14"/>
      <c r="AW898" s="14">
        <v>1.27966457054117E-2</v>
      </c>
      <c r="AX898" s="14">
        <v>1.66793776692809E-2</v>
      </c>
      <c r="AY898" s="14">
        <v>3.7045037937727197E-2</v>
      </c>
      <c r="AZ898" s="14">
        <v>2.7140282537887399E-2</v>
      </c>
      <c r="BA898" s="14">
        <v>2.34881255552272E-2</v>
      </c>
      <c r="BB898" s="14">
        <v>4.2623669380939998E-2</v>
      </c>
      <c r="BC898" s="14">
        <v>4.7971166529254601E-2</v>
      </c>
      <c r="BD898" s="14">
        <v>0</v>
      </c>
      <c r="BE898" s="14">
        <v>0.19955894111994199</v>
      </c>
      <c r="BF898" s="14">
        <v>5.6365657195539501E-2</v>
      </c>
      <c r="BG898" s="14"/>
      <c r="BH898" s="14">
        <v>4.8564964578138803E-2</v>
      </c>
      <c r="BI898" s="14">
        <v>3.9667240687186203E-2</v>
      </c>
    </row>
    <row r="899" spans="2:61" x14ac:dyDescent="0.35">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row>
    <row r="900" spans="2:61" x14ac:dyDescent="0.35">
      <c r="B900" s="6" t="s">
        <v>416</v>
      </c>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row>
    <row r="901" spans="2:61" x14ac:dyDescent="0.35">
      <c r="B901" s="21" t="s">
        <v>81</v>
      </c>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row>
    <row r="902" spans="2:61" x14ac:dyDescent="0.35">
      <c r="B902" t="s">
        <v>318</v>
      </c>
      <c r="C902" s="14">
        <v>0.105926758589379</v>
      </c>
      <c r="D902" s="14">
        <v>0.102512047387205</v>
      </c>
      <c r="E902" s="14">
        <v>0.109801450943805</v>
      </c>
      <c r="F902" s="14"/>
      <c r="G902" s="14">
        <v>0.13525074012625199</v>
      </c>
      <c r="H902" s="14">
        <v>0.106222559109636</v>
      </c>
      <c r="I902" s="14">
        <v>0.13868243684780299</v>
      </c>
      <c r="J902" s="14">
        <v>8.7209641355315004E-2</v>
      </c>
      <c r="K902" s="14">
        <v>6.41969794861246E-2</v>
      </c>
      <c r="L902" s="14">
        <v>0.104718498496846</v>
      </c>
      <c r="M902" s="14"/>
      <c r="N902" s="14">
        <v>0.12970900168316599</v>
      </c>
      <c r="O902" s="14">
        <v>9.2521550137445799E-2</v>
      </c>
      <c r="P902" s="14"/>
      <c r="Q902" s="14">
        <v>0.18047607611716501</v>
      </c>
      <c r="R902" s="14">
        <v>7.6575030749203701E-2</v>
      </c>
      <c r="S902" s="14">
        <v>6.8574662017137494E-2</v>
      </c>
      <c r="T902" s="14"/>
      <c r="U902" s="14">
        <v>0.120197130944735</v>
      </c>
      <c r="V902" s="14">
        <v>4.4616557669877099E-2</v>
      </c>
      <c r="W902" s="14"/>
      <c r="X902" s="14">
        <v>0.139967574462045</v>
      </c>
      <c r="Y902" s="14">
        <v>0.11245821447213</v>
      </c>
      <c r="Z902" s="14">
        <v>9.5635441127495696E-2</v>
      </c>
      <c r="AA902" s="14"/>
      <c r="AB902" s="14">
        <v>0.143234937733136</v>
      </c>
      <c r="AC902" s="14">
        <v>0.112366179130762</v>
      </c>
      <c r="AD902" s="14">
        <v>3.9204913585780599E-2</v>
      </c>
      <c r="AE902" s="14"/>
      <c r="AF902" s="14">
        <v>0.13444637700597201</v>
      </c>
      <c r="AG902" s="14">
        <v>0.121982876525304</v>
      </c>
      <c r="AH902" s="14">
        <v>7.8591403965187795E-2</v>
      </c>
      <c r="AI902" s="14"/>
      <c r="AJ902" s="14">
        <v>0.14246187780474401</v>
      </c>
      <c r="AK902" s="14">
        <v>8.8775486434592904E-2</v>
      </c>
      <c r="AL902" s="14"/>
      <c r="AM902" s="14">
        <v>0.110326803241379</v>
      </c>
      <c r="AN902" s="14">
        <v>0.10998379194989701</v>
      </c>
      <c r="AO902" s="14">
        <v>7.6360417266844102E-2</v>
      </c>
      <c r="AP902" s="14">
        <v>8.1187770689122501E-2</v>
      </c>
      <c r="AQ902" s="14">
        <v>0.28873547043985398</v>
      </c>
      <c r="AR902" s="14">
        <v>0.103193369147505</v>
      </c>
      <c r="AS902" s="14">
        <v>0.17622692883418001</v>
      </c>
      <c r="AT902" s="14">
        <v>7.4464340351488606E-2</v>
      </c>
      <c r="AU902" s="14">
        <v>7.5276657834951397E-2</v>
      </c>
      <c r="AV902" s="14"/>
      <c r="AW902" s="14">
        <v>9.9631405161804201E-2</v>
      </c>
      <c r="AX902" s="14">
        <v>0.115128072905318</v>
      </c>
      <c r="AY902" s="14">
        <v>0.121950258136325</v>
      </c>
      <c r="AZ902" s="14">
        <v>0.120494116798433</v>
      </c>
      <c r="BA902" s="14">
        <v>0.27314136223039398</v>
      </c>
      <c r="BB902" s="14">
        <v>0.116197292070225</v>
      </c>
      <c r="BC902" s="14">
        <v>0.116736731869374</v>
      </c>
      <c r="BD902" s="14">
        <v>6.7702695990086798E-2</v>
      </c>
      <c r="BE902" s="14">
        <v>2.81674774538609E-2</v>
      </c>
      <c r="BF902" s="14">
        <v>3.3068481681033303E-2</v>
      </c>
      <c r="BG902" s="14"/>
      <c r="BH902" s="14">
        <v>0.10154399030474601</v>
      </c>
      <c r="BI902" s="14">
        <v>0.12004155936831599</v>
      </c>
    </row>
    <row r="903" spans="2:61" x14ac:dyDescent="0.35">
      <c r="B903" t="s">
        <v>319</v>
      </c>
      <c r="C903" s="14">
        <v>0.26888086851181697</v>
      </c>
      <c r="D903" s="14">
        <v>0.244021932404305</v>
      </c>
      <c r="E903" s="14">
        <v>0.28830926511154298</v>
      </c>
      <c r="F903" s="14"/>
      <c r="G903" s="14">
        <v>0.28703284305110899</v>
      </c>
      <c r="H903" s="14">
        <v>0.24477422251390801</v>
      </c>
      <c r="I903" s="14">
        <v>0.23943215500885301</v>
      </c>
      <c r="J903" s="14">
        <v>0.320537027271243</v>
      </c>
      <c r="K903" s="14">
        <v>0.27084062458439101</v>
      </c>
      <c r="L903" s="14">
        <v>0.25844622697570802</v>
      </c>
      <c r="M903" s="14"/>
      <c r="N903" s="14">
        <v>0.24897664096043101</v>
      </c>
      <c r="O903" s="14">
        <v>0.28010017689869998</v>
      </c>
      <c r="P903" s="14"/>
      <c r="Q903" s="14">
        <v>0.28306957352359102</v>
      </c>
      <c r="R903" s="14">
        <v>0.28369223606647198</v>
      </c>
      <c r="S903" s="14">
        <v>0.21893503850532001</v>
      </c>
      <c r="T903" s="14"/>
      <c r="U903" s="14">
        <v>0.28992593862180999</v>
      </c>
      <c r="V903" s="14">
        <v>0.17846434365327701</v>
      </c>
      <c r="W903" s="14"/>
      <c r="X903" s="14">
        <v>0.29895590281144901</v>
      </c>
      <c r="Y903" s="14">
        <v>0.33303090581011702</v>
      </c>
      <c r="Z903" s="14">
        <v>0.18966760525622001</v>
      </c>
      <c r="AA903" s="14"/>
      <c r="AB903" s="14">
        <v>0.33446740097283201</v>
      </c>
      <c r="AC903" s="14">
        <v>0.28441988231201198</v>
      </c>
      <c r="AD903" s="14">
        <v>0.148568645441081</v>
      </c>
      <c r="AE903" s="14"/>
      <c r="AF903" s="14">
        <v>0.29326622076845099</v>
      </c>
      <c r="AG903" s="14">
        <v>0.30998543689643798</v>
      </c>
      <c r="AH903" s="14">
        <v>0.19920905651859799</v>
      </c>
      <c r="AI903" s="14"/>
      <c r="AJ903" s="14">
        <v>0.26882419079312397</v>
      </c>
      <c r="AK903" s="14">
        <v>0.27173825755676401</v>
      </c>
      <c r="AL903" s="14"/>
      <c r="AM903" s="14">
        <v>0.40067962406284002</v>
      </c>
      <c r="AN903" s="14">
        <v>0.28274962911822898</v>
      </c>
      <c r="AO903" s="14">
        <v>0.26498939752202499</v>
      </c>
      <c r="AP903" s="14">
        <v>0.25582231142653999</v>
      </c>
      <c r="AQ903" s="14">
        <v>0.39621139364392199</v>
      </c>
      <c r="AR903" s="14">
        <v>0.253528676000423</v>
      </c>
      <c r="AS903" s="14">
        <v>0.18514498451026701</v>
      </c>
      <c r="AT903" s="14">
        <v>0.15338105715408601</v>
      </c>
      <c r="AU903" s="14">
        <v>0.19373972972511699</v>
      </c>
      <c r="AV903" s="14"/>
      <c r="AW903" s="14">
        <v>0.41740929881948702</v>
      </c>
      <c r="AX903" s="14">
        <v>0.265964665850215</v>
      </c>
      <c r="AY903" s="14">
        <v>0.222127197490434</v>
      </c>
      <c r="AZ903" s="14">
        <v>0.25998790310379899</v>
      </c>
      <c r="BA903" s="14">
        <v>0.323832094720226</v>
      </c>
      <c r="BB903" s="14">
        <v>0.26113095076175302</v>
      </c>
      <c r="BC903" s="14">
        <v>0.33555569683301101</v>
      </c>
      <c r="BD903" s="14">
        <v>0.17380912111039301</v>
      </c>
      <c r="BE903" s="14">
        <v>0.16470096077944599</v>
      </c>
      <c r="BF903" s="14">
        <v>0.14622111171633601</v>
      </c>
      <c r="BG903" s="14"/>
      <c r="BH903" s="14">
        <v>0.26581390804352401</v>
      </c>
      <c r="BI903" s="14">
        <v>0.29085756802917501</v>
      </c>
    </row>
    <row r="904" spans="2:61" x14ac:dyDescent="0.35">
      <c r="B904" t="s">
        <v>320</v>
      </c>
      <c r="C904" s="14">
        <v>0.25150799080165198</v>
      </c>
      <c r="D904" s="14">
        <v>0.287438028638271</v>
      </c>
      <c r="E904" s="14">
        <v>0.21872133195801799</v>
      </c>
      <c r="F904" s="14"/>
      <c r="G904" s="14">
        <v>0.26846449802977201</v>
      </c>
      <c r="H904" s="14">
        <v>0.26107135625886302</v>
      </c>
      <c r="I904" s="14">
        <v>0.25015710167798799</v>
      </c>
      <c r="J904" s="14">
        <v>0.21447776138865901</v>
      </c>
      <c r="K904" s="14">
        <v>0.235032277825896</v>
      </c>
      <c r="L904" s="14">
        <v>0.28129646455927398</v>
      </c>
      <c r="M904" s="14"/>
      <c r="N904" s="14">
        <v>0.253021783471928</v>
      </c>
      <c r="O904" s="14">
        <v>0.25065471946731899</v>
      </c>
      <c r="P904" s="14"/>
      <c r="Q904" s="14">
        <v>0.226769828385433</v>
      </c>
      <c r="R904" s="14">
        <v>0.26190996839208402</v>
      </c>
      <c r="S904" s="14">
        <v>0.28533460344495698</v>
      </c>
      <c r="T904" s="14"/>
      <c r="U904" s="14">
        <v>0.24672007411202301</v>
      </c>
      <c r="V904" s="14">
        <v>0.27207845153786198</v>
      </c>
      <c r="W904" s="14"/>
      <c r="X904" s="14">
        <v>0.32662422250879303</v>
      </c>
      <c r="Y904" s="14">
        <v>0.22139454037534501</v>
      </c>
      <c r="Z904" s="14">
        <v>0.238362526452985</v>
      </c>
      <c r="AA904" s="14"/>
      <c r="AB904" s="14">
        <v>0.21646925730864</v>
      </c>
      <c r="AC904" s="14">
        <v>0.285219172595847</v>
      </c>
      <c r="AD904" s="14">
        <v>0.19743590336231301</v>
      </c>
      <c r="AE904" s="14"/>
      <c r="AF904" s="14">
        <v>0.29841078033971002</v>
      </c>
      <c r="AG904" s="14">
        <v>0.24501292618503501</v>
      </c>
      <c r="AH904" s="14">
        <v>0.23280280405999301</v>
      </c>
      <c r="AI904" s="14"/>
      <c r="AJ904" s="14">
        <v>0.24836035095051501</v>
      </c>
      <c r="AK904" s="14">
        <v>0.25479535521876301</v>
      </c>
      <c r="AL904" s="14"/>
      <c r="AM904" s="14">
        <v>0.204012849788096</v>
      </c>
      <c r="AN904" s="14">
        <v>0.22991636125300699</v>
      </c>
      <c r="AO904" s="14">
        <v>0.32968741650669398</v>
      </c>
      <c r="AP904" s="14">
        <v>0.24585897768412701</v>
      </c>
      <c r="AQ904" s="14">
        <v>0.19608027515766999</v>
      </c>
      <c r="AR904" s="14">
        <v>0.268985417718488</v>
      </c>
      <c r="AS904" s="14">
        <v>0.42108856157927999</v>
      </c>
      <c r="AT904" s="14">
        <v>0.17457703883801601</v>
      </c>
      <c r="AU904" s="14">
        <v>0.26681362368704797</v>
      </c>
      <c r="AV904" s="14"/>
      <c r="AW904" s="14">
        <v>0.17831665251765699</v>
      </c>
      <c r="AX904" s="14">
        <v>0.27838016007940802</v>
      </c>
      <c r="AY904" s="14">
        <v>0.37762163481653799</v>
      </c>
      <c r="AZ904" s="14">
        <v>0.25759849674166202</v>
      </c>
      <c r="BA904" s="14">
        <v>0.22611487837724401</v>
      </c>
      <c r="BB904" s="14">
        <v>0.25791931788849598</v>
      </c>
      <c r="BC904" s="14">
        <v>0.30002675841433601</v>
      </c>
      <c r="BD904" s="14">
        <v>0.222106387905328</v>
      </c>
      <c r="BE904" s="14">
        <v>0.15965894858117399</v>
      </c>
      <c r="BF904" s="14">
        <v>0.176940022532668</v>
      </c>
      <c r="BG904" s="14"/>
      <c r="BH904" s="14">
        <v>0.28318321307136302</v>
      </c>
      <c r="BI904" s="14">
        <v>0.20556832209968501</v>
      </c>
    </row>
    <row r="905" spans="2:61" x14ac:dyDescent="0.35">
      <c r="B905" t="s">
        <v>321</v>
      </c>
      <c r="C905" s="14">
        <v>0.15871360908349499</v>
      </c>
      <c r="D905" s="14">
        <v>0.15329900449359299</v>
      </c>
      <c r="E905" s="14">
        <v>0.16480352776385401</v>
      </c>
      <c r="F905" s="14"/>
      <c r="G905" s="14">
        <v>0.19325600212153499</v>
      </c>
      <c r="H905" s="14">
        <v>0.18124130971323199</v>
      </c>
      <c r="I905" s="14">
        <v>0.159179705901691</v>
      </c>
      <c r="J905" s="14">
        <v>0.124936047934274</v>
      </c>
      <c r="K905" s="14">
        <v>0.19642514027158001</v>
      </c>
      <c r="L905" s="14">
        <v>0.123621993668439</v>
      </c>
      <c r="M905" s="14"/>
      <c r="N905" s="14">
        <v>0.171711738021431</v>
      </c>
      <c r="O905" s="14">
        <v>0.15138702398338599</v>
      </c>
      <c r="P905" s="14"/>
      <c r="Q905" s="14">
        <v>0.173586392083172</v>
      </c>
      <c r="R905" s="14">
        <v>0.14996724247908899</v>
      </c>
      <c r="S905" s="14">
        <v>0.169206659804672</v>
      </c>
      <c r="T905" s="14"/>
      <c r="U905" s="14">
        <v>0.14760185280086</v>
      </c>
      <c r="V905" s="14">
        <v>0.20645335919598601</v>
      </c>
      <c r="W905" s="14"/>
      <c r="X905" s="14">
        <v>0.14982250129382799</v>
      </c>
      <c r="Y905" s="14">
        <v>0.15726373399969101</v>
      </c>
      <c r="Z905" s="14">
        <v>0.17382591271081199</v>
      </c>
      <c r="AA905" s="14"/>
      <c r="AB905" s="14">
        <v>0.15489173928424399</v>
      </c>
      <c r="AC905" s="14">
        <v>0.15392501705839101</v>
      </c>
      <c r="AD905" s="14">
        <v>0.188736132888535</v>
      </c>
      <c r="AE905" s="14"/>
      <c r="AF905" s="14">
        <v>0.13518728772677399</v>
      </c>
      <c r="AG905" s="14">
        <v>0.15785733795002799</v>
      </c>
      <c r="AH905" s="14">
        <v>0.17904975623462699</v>
      </c>
      <c r="AI905" s="14"/>
      <c r="AJ905" s="14">
        <v>0.15355406135910199</v>
      </c>
      <c r="AK905" s="14">
        <v>0.161063010381712</v>
      </c>
      <c r="AL905" s="14"/>
      <c r="AM905" s="14">
        <v>0.12181401003438599</v>
      </c>
      <c r="AN905" s="14">
        <v>0.20975076206863599</v>
      </c>
      <c r="AO905" s="14">
        <v>0.13712904361970399</v>
      </c>
      <c r="AP905" s="14">
        <v>0.14551700583360799</v>
      </c>
      <c r="AQ905" s="14">
        <v>0.10324679785143701</v>
      </c>
      <c r="AR905" s="14">
        <v>0.16850232444194899</v>
      </c>
      <c r="AS905" s="14">
        <v>0.12681840632587801</v>
      </c>
      <c r="AT905" s="14">
        <v>7.3879063666836595E-2</v>
      </c>
      <c r="AU905" s="14">
        <v>0.19675874462117501</v>
      </c>
      <c r="AV905" s="14"/>
      <c r="AW905" s="14">
        <v>0.14262214278283999</v>
      </c>
      <c r="AX905" s="14">
        <v>0.23470977357015599</v>
      </c>
      <c r="AY905" s="14">
        <v>0.117695180606241</v>
      </c>
      <c r="AZ905" s="14">
        <v>0.14334285804039201</v>
      </c>
      <c r="BA905" s="14">
        <v>0.109886716413226</v>
      </c>
      <c r="BB905" s="14">
        <v>0.15565895356173901</v>
      </c>
      <c r="BC905" s="14">
        <v>0.130220584286038</v>
      </c>
      <c r="BD905" s="14">
        <v>0.125782519498154</v>
      </c>
      <c r="BE905" s="14">
        <v>0.130284346675058</v>
      </c>
      <c r="BF905" s="14">
        <v>0.25287698070785503</v>
      </c>
      <c r="BG905" s="14"/>
      <c r="BH905" s="14">
        <v>0.15874999189324501</v>
      </c>
      <c r="BI905" s="14">
        <v>0.17097050816932099</v>
      </c>
    </row>
    <row r="906" spans="2:61" x14ac:dyDescent="0.35">
      <c r="B906" t="s">
        <v>322</v>
      </c>
      <c r="C906" s="14">
        <v>0.153285874758637</v>
      </c>
      <c r="D906" s="14">
        <v>0.15651981290900299</v>
      </c>
      <c r="E906" s="14">
        <v>0.15109836835169399</v>
      </c>
      <c r="F906" s="14"/>
      <c r="G906" s="14">
        <v>8.9548610074846602E-2</v>
      </c>
      <c r="H906" s="14">
        <v>0.14659020465492001</v>
      </c>
      <c r="I906" s="14">
        <v>0.14795873483049801</v>
      </c>
      <c r="J906" s="14">
        <v>0.18830543595580199</v>
      </c>
      <c r="K906" s="14">
        <v>0.16657345375772001</v>
      </c>
      <c r="L906" s="14">
        <v>0.15835523941233501</v>
      </c>
      <c r="M906" s="14"/>
      <c r="N906" s="14">
        <v>0.14014897326488601</v>
      </c>
      <c r="O906" s="14">
        <v>0.16069068103539499</v>
      </c>
      <c r="P906" s="14"/>
      <c r="Q906" s="14">
        <v>0.10381723766832</v>
      </c>
      <c r="R906" s="14">
        <v>0.15630996872342401</v>
      </c>
      <c r="S906" s="14">
        <v>0.248170965120555</v>
      </c>
      <c r="T906" s="14"/>
      <c r="U906" s="14">
        <v>0.149976484508129</v>
      </c>
      <c r="V906" s="14">
        <v>0.16750410089367801</v>
      </c>
      <c r="W906" s="14"/>
      <c r="X906" s="14">
        <v>4.36878866917585E-2</v>
      </c>
      <c r="Y906" s="14">
        <v>0.136437039704117</v>
      </c>
      <c r="Z906" s="14">
        <v>0.23771087363773899</v>
      </c>
      <c r="AA906" s="14"/>
      <c r="AB906" s="14">
        <v>9.5945851777008706E-2</v>
      </c>
      <c r="AC906" s="14">
        <v>0.121054632348985</v>
      </c>
      <c r="AD906" s="14">
        <v>0.34793041641050199</v>
      </c>
      <c r="AE906" s="14"/>
      <c r="AF906" s="14">
        <v>0.11245503223428301</v>
      </c>
      <c r="AG906" s="14">
        <v>0.112438830932029</v>
      </c>
      <c r="AH906" s="14">
        <v>0.25650024068129201</v>
      </c>
      <c r="AI906" s="14"/>
      <c r="AJ906" s="14">
        <v>0.162733828512408</v>
      </c>
      <c r="AK906" s="14">
        <v>0.14377788599635399</v>
      </c>
      <c r="AL906" s="14"/>
      <c r="AM906" s="14">
        <v>0.14064160832011699</v>
      </c>
      <c r="AN906" s="14">
        <v>0.14510985955745301</v>
      </c>
      <c r="AO906" s="14">
        <v>0.15393422430105999</v>
      </c>
      <c r="AP906" s="14">
        <v>0.23572889910157099</v>
      </c>
      <c r="AQ906" s="14">
        <v>1.5726062907116201E-2</v>
      </c>
      <c r="AR906" s="14">
        <v>0.14401256156108899</v>
      </c>
      <c r="AS906" s="14">
        <v>5.8139139586891597E-2</v>
      </c>
      <c r="AT906" s="14">
        <v>0.29619540875281802</v>
      </c>
      <c r="AU906" s="14">
        <v>0.173959111642771</v>
      </c>
      <c r="AV906" s="14"/>
      <c r="AW906" s="14">
        <v>0.147977321637072</v>
      </c>
      <c r="AX906" s="14">
        <v>9.3093055937137403E-2</v>
      </c>
      <c r="AY906" s="14">
        <v>0.12356069101273499</v>
      </c>
      <c r="AZ906" s="14">
        <v>0.204222396177416</v>
      </c>
      <c r="BA906" s="14">
        <v>4.3536822703682601E-2</v>
      </c>
      <c r="BB906" s="14">
        <v>0.152605949600953</v>
      </c>
      <c r="BC906" s="14">
        <v>8.39111324062152E-2</v>
      </c>
      <c r="BD906" s="14">
        <v>0.363707763078219</v>
      </c>
      <c r="BE906" s="14">
        <v>0.29139676429771899</v>
      </c>
      <c r="BF906" s="14">
        <v>0.30377718967049899</v>
      </c>
      <c r="BG906" s="14"/>
      <c r="BH906" s="14">
        <v>0.14409162248041299</v>
      </c>
      <c r="BI906" s="14">
        <v>0.16572127801768499</v>
      </c>
    </row>
    <row r="907" spans="2:61" x14ac:dyDescent="0.35">
      <c r="B907" t="s">
        <v>77</v>
      </c>
      <c r="C907" s="14">
        <v>6.168489825502E-2</v>
      </c>
      <c r="D907" s="14">
        <v>5.6209174167623097E-2</v>
      </c>
      <c r="E907" s="14">
        <v>6.7266055871085695E-2</v>
      </c>
      <c r="F907" s="14"/>
      <c r="G907" s="14">
        <v>2.6447306596484799E-2</v>
      </c>
      <c r="H907" s="14">
        <v>6.0100347749441403E-2</v>
      </c>
      <c r="I907" s="14">
        <v>6.4589865733167301E-2</v>
      </c>
      <c r="J907" s="14">
        <v>6.4534086094705803E-2</v>
      </c>
      <c r="K907" s="14">
        <v>6.6931524074287096E-2</v>
      </c>
      <c r="L907" s="14">
        <v>7.3561576887397701E-2</v>
      </c>
      <c r="M907" s="14"/>
      <c r="N907" s="14">
        <v>5.6431862598158598E-2</v>
      </c>
      <c r="O907" s="14">
        <v>6.4645848477753995E-2</v>
      </c>
      <c r="P907" s="14"/>
      <c r="Q907" s="14">
        <v>3.2280892222319099E-2</v>
      </c>
      <c r="R907" s="14">
        <v>7.1545553589728098E-2</v>
      </c>
      <c r="S907" s="14">
        <v>9.7780711073581807E-3</v>
      </c>
      <c r="T907" s="14"/>
      <c r="U907" s="14">
        <v>4.5578519012441997E-2</v>
      </c>
      <c r="V907" s="14">
        <v>0.13088318704932</v>
      </c>
      <c r="W907" s="14"/>
      <c r="X907" s="14">
        <v>4.09419122321273E-2</v>
      </c>
      <c r="Y907" s="14">
        <v>3.9415565638599701E-2</v>
      </c>
      <c r="Z907" s="14">
        <v>6.4797640814747495E-2</v>
      </c>
      <c r="AA907" s="14"/>
      <c r="AB907" s="14">
        <v>5.4990812924139397E-2</v>
      </c>
      <c r="AC907" s="14">
        <v>4.3015116554003897E-2</v>
      </c>
      <c r="AD907" s="14">
        <v>7.8123988311788406E-2</v>
      </c>
      <c r="AE907" s="14"/>
      <c r="AF907" s="14">
        <v>2.62343019248092E-2</v>
      </c>
      <c r="AG907" s="14">
        <v>5.2722591511166102E-2</v>
      </c>
      <c r="AH907" s="14">
        <v>5.3846738540301899E-2</v>
      </c>
      <c r="AI907" s="14"/>
      <c r="AJ907" s="14">
        <v>2.4065690580106599E-2</v>
      </c>
      <c r="AK907" s="14">
        <v>7.9850004411814293E-2</v>
      </c>
      <c r="AL907" s="14"/>
      <c r="AM907" s="14">
        <v>2.2525104553181501E-2</v>
      </c>
      <c r="AN907" s="14">
        <v>2.24895960527783E-2</v>
      </c>
      <c r="AO907" s="14">
        <v>3.7899500783672602E-2</v>
      </c>
      <c r="AP907" s="14">
        <v>3.5885035265031298E-2</v>
      </c>
      <c r="AQ907" s="14">
        <v>0</v>
      </c>
      <c r="AR907" s="14">
        <v>6.1777651130546E-2</v>
      </c>
      <c r="AS907" s="14">
        <v>3.2581979163503597E-2</v>
      </c>
      <c r="AT907" s="14">
        <v>0.227503091236754</v>
      </c>
      <c r="AU907" s="14">
        <v>9.3452132488937495E-2</v>
      </c>
      <c r="AV907" s="14"/>
      <c r="AW907" s="14">
        <v>1.4043179081139201E-2</v>
      </c>
      <c r="AX907" s="14">
        <v>1.27242716577649E-2</v>
      </c>
      <c r="AY907" s="14">
        <v>3.7045037937727197E-2</v>
      </c>
      <c r="AZ907" s="14">
        <v>1.43542291382987E-2</v>
      </c>
      <c r="BA907" s="14">
        <v>2.34881255552272E-2</v>
      </c>
      <c r="BB907" s="14">
        <v>5.6487536116834498E-2</v>
      </c>
      <c r="BC907" s="14">
        <v>3.35490961910258E-2</v>
      </c>
      <c r="BD907" s="14">
        <v>4.6891512417819498E-2</v>
      </c>
      <c r="BE907" s="14">
        <v>0.225791502212742</v>
      </c>
      <c r="BF907" s="14">
        <v>8.7116213691609296E-2</v>
      </c>
      <c r="BG907" s="14"/>
      <c r="BH907" s="14">
        <v>4.6617274206709101E-2</v>
      </c>
      <c r="BI907" s="14">
        <v>4.6840764315816498E-2</v>
      </c>
    </row>
    <row r="908" spans="2:61" x14ac:dyDescent="0.35">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row>
    <row r="909" spans="2:61" x14ac:dyDescent="0.35">
      <c r="B909" s="6" t="s">
        <v>417</v>
      </c>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row>
    <row r="910" spans="2:61" x14ac:dyDescent="0.35">
      <c r="B910" s="21" t="s">
        <v>81</v>
      </c>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row>
    <row r="911" spans="2:61" x14ac:dyDescent="0.35">
      <c r="B911" t="s">
        <v>318</v>
      </c>
      <c r="C911" s="14">
        <v>0.19926647698931799</v>
      </c>
      <c r="D911" s="14">
        <v>0.198232610243539</v>
      </c>
      <c r="E911" s="14">
        <v>0.19789478598853599</v>
      </c>
      <c r="F911" s="14"/>
      <c r="G911" s="14">
        <v>0.22358509228323001</v>
      </c>
      <c r="H911" s="14">
        <v>0.20059649171424099</v>
      </c>
      <c r="I911" s="14">
        <v>0.171463800770844</v>
      </c>
      <c r="J911" s="14">
        <v>0.172355115005216</v>
      </c>
      <c r="K911" s="14">
        <v>0.19327295776690501</v>
      </c>
      <c r="L911" s="14">
        <v>0.24047174409644501</v>
      </c>
      <c r="M911" s="14"/>
      <c r="N911" s="14">
        <v>0.218822053857056</v>
      </c>
      <c r="O911" s="14">
        <v>0.18824369064927299</v>
      </c>
      <c r="P911" s="14"/>
      <c r="Q911" s="14">
        <v>0.32895938501602501</v>
      </c>
      <c r="R911" s="14">
        <v>0.172888015654142</v>
      </c>
      <c r="S911" s="14">
        <v>7.2530991901212705E-2</v>
      </c>
      <c r="T911" s="14"/>
      <c r="U911" s="14">
        <v>0.22310351379750101</v>
      </c>
      <c r="V911" s="14">
        <v>9.6854747313132095E-2</v>
      </c>
      <c r="W911" s="14"/>
      <c r="X911" s="14">
        <v>0.25615207863696199</v>
      </c>
      <c r="Y911" s="14">
        <v>0.23410379753014801</v>
      </c>
      <c r="Z911" s="14">
        <v>0.15438158393621601</v>
      </c>
      <c r="AA911" s="14"/>
      <c r="AB911" s="14">
        <v>0.33339451256680602</v>
      </c>
      <c r="AC911" s="14">
        <v>0.175288583195405</v>
      </c>
      <c r="AD911" s="14">
        <v>6.4355690290013201E-2</v>
      </c>
      <c r="AE911" s="14"/>
      <c r="AF911" s="14">
        <v>0.28081338654621402</v>
      </c>
      <c r="AG911" s="14">
        <v>0.245300874597317</v>
      </c>
      <c r="AH911" s="14">
        <v>0.102127416055459</v>
      </c>
      <c r="AI911" s="14"/>
      <c r="AJ911" s="14">
        <v>0.21738808023613701</v>
      </c>
      <c r="AK911" s="14">
        <v>0.19946495199707401</v>
      </c>
      <c r="AL911" s="14"/>
      <c r="AM911" s="14">
        <v>0.17316001488602101</v>
      </c>
      <c r="AN911" s="14">
        <v>0.21584517939387299</v>
      </c>
      <c r="AO911" s="14">
        <v>0.11633871962671601</v>
      </c>
      <c r="AP911" s="14">
        <v>0.12899995429380701</v>
      </c>
      <c r="AQ911" s="14">
        <v>0.36994431757327401</v>
      </c>
      <c r="AR911" s="14">
        <v>0.18249819892846</v>
      </c>
      <c r="AS911" s="14">
        <v>0.43267299402738002</v>
      </c>
      <c r="AT911" s="14">
        <v>0.172832381587123</v>
      </c>
      <c r="AU911" s="14">
        <v>0.22086850176186501</v>
      </c>
      <c r="AV911" s="14"/>
      <c r="AW911" s="14">
        <v>0.19427949114361501</v>
      </c>
      <c r="AX911" s="14">
        <v>0.21727750306188201</v>
      </c>
      <c r="AY911" s="14">
        <v>0.21353781650780701</v>
      </c>
      <c r="AZ911" s="14">
        <v>0.110213454286596</v>
      </c>
      <c r="BA911" s="14">
        <v>0.412311760388614</v>
      </c>
      <c r="BB911" s="14">
        <v>0.19153927085144201</v>
      </c>
      <c r="BC911" s="14">
        <v>0.35100463424675898</v>
      </c>
      <c r="BD911" s="14">
        <v>0.18362630486746301</v>
      </c>
      <c r="BE911" s="14">
        <v>0.244901264577563</v>
      </c>
      <c r="BF911" s="14">
        <v>0.14595585262827401</v>
      </c>
      <c r="BG911" s="14"/>
      <c r="BH911" s="14">
        <v>0.17485447496409101</v>
      </c>
      <c r="BI911" s="14">
        <v>0.24182421410626601</v>
      </c>
    </row>
    <row r="912" spans="2:61" x14ac:dyDescent="0.35">
      <c r="B912" t="s">
        <v>319</v>
      </c>
      <c r="C912" s="14">
        <v>0.39123563481499202</v>
      </c>
      <c r="D912" s="14">
        <v>0.41241383542747401</v>
      </c>
      <c r="E912" s="14">
        <v>0.37100819043739203</v>
      </c>
      <c r="F912" s="14"/>
      <c r="G912" s="14">
        <v>0.32086904196684102</v>
      </c>
      <c r="H912" s="14">
        <v>0.32066265008919298</v>
      </c>
      <c r="I912" s="14">
        <v>0.36928126228892999</v>
      </c>
      <c r="J912" s="14">
        <v>0.45167886094790299</v>
      </c>
      <c r="K912" s="14">
        <v>0.48908723344028099</v>
      </c>
      <c r="L912" s="14">
        <v>0.38179709060831002</v>
      </c>
      <c r="M912" s="14"/>
      <c r="N912" s="14">
        <v>0.44400099422936801</v>
      </c>
      <c r="O912" s="14">
        <v>0.36149366980347197</v>
      </c>
      <c r="P912" s="14"/>
      <c r="Q912" s="14">
        <v>0.39638766398152198</v>
      </c>
      <c r="R912" s="14">
        <v>0.42081542494115498</v>
      </c>
      <c r="S912" s="14">
        <v>0.31785648503204</v>
      </c>
      <c r="T912" s="14"/>
      <c r="U912" s="14">
        <v>0.38650016025871797</v>
      </c>
      <c r="V912" s="14">
        <v>0.41158078694309003</v>
      </c>
      <c r="W912" s="14"/>
      <c r="X912" s="14">
        <v>0.453558000720162</v>
      </c>
      <c r="Y912" s="14">
        <v>0.42505601237500101</v>
      </c>
      <c r="Z912" s="14">
        <v>0.339727768675746</v>
      </c>
      <c r="AA912" s="14"/>
      <c r="AB912" s="14">
        <v>0.40186679888502402</v>
      </c>
      <c r="AC912" s="14">
        <v>0.44285981220906401</v>
      </c>
      <c r="AD912" s="14">
        <v>0.27277619979277001</v>
      </c>
      <c r="AE912" s="14"/>
      <c r="AF912" s="14">
        <v>0.37593575206444901</v>
      </c>
      <c r="AG912" s="14">
        <v>0.41836842490010301</v>
      </c>
      <c r="AH912" s="14">
        <v>0.37272170402765398</v>
      </c>
      <c r="AI912" s="14"/>
      <c r="AJ912" s="14">
        <v>0.41519254027797797</v>
      </c>
      <c r="AK912" s="14">
        <v>0.38530661616158501</v>
      </c>
      <c r="AL912" s="14"/>
      <c r="AM912" s="14">
        <v>0.51107795529057598</v>
      </c>
      <c r="AN912" s="14">
        <v>0.41711166633013702</v>
      </c>
      <c r="AO912" s="14">
        <v>0.44086361773944899</v>
      </c>
      <c r="AP912" s="14">
        <v>0.33066999034844202</v>
      </c>
      <c r="AQ912" s="14">
        <v>0.472626125483049</v>
      </c>
      <c r="AR912" s="14">
        <v>0.38723586302803198</v>
      </c>
      <c r="AS912" s="14">
        <v>0.38013810735555398</v>
      </c>
      <c r="AT912" s="14">
        <v>0.32120540921426699</v>
      </c>
      <c r="AU912" s="14">
        <v>0.272769824414822</v>
      </c>
      <c r="AV912" s="14"/>
      <c r="AW912" s="14">
        <v>0.48478523194865603</v>
      </c>
      <c r="AX912" s="14">
        <v>0.41570771846028898</v>
      </c>
      <c r="AY912" s="14">
        <v>0.43655165667916201</v>
      </c>
      <c r="AZ912" s="14">
        <v>0.36640040966672699</v>
      </c>
      <c r="BA912" s="14">
        <v>0.435848967566205</v>
      </c>
      <c r="BB912" s="14">
        <v>0.40511838416194701</v>
      </c>
      <c r="BC912" s="14">
        <v>0.40551783532168001</v>
      </c>
      <c r="BD912" s="14">
        <v>0.38676502823131698</v>
      </c>
      <c r="BE912" s="14">
        <v>0.241214408828994</v>
      </c>
      <c r="BF912" s="14">
        <v>0.23154970805835201</v>
      </c>
      <c r="BG912" s="14"/>
      <c r="BH912" s="14">
        <v>0.37548974979829097</v>
      </c>
      <c r="BI912" s="14">
        <v>0.422796207149577</v>
      </c>
    </row>
    <row r="913" spans="2:61" x14ac:dyDescent="0.35">
      <c r="B913" t="s">
        <v>320</v>
      </c>
      <c r="C913" s="14">
        <v>0.191735223215005</v>
      </c>
      <c r="D913" s="14">
        <v>0.202246145145278</v>
      </c>
      <c r="E913" s="14">
        <v>0.18283438208108199</v>
      </c>
      <c r="F913" s="14"/>
      <c r="G913" s="14">
        <v>0.241012660677387</v>
      </c>
      <c r="H913" s="14">
        <v>0.23369288155297199</v>
      </c>
      <c r="I913" s="14">
        <v>0.18429541185881201</v>
      </c>
      <c r="J913" s="14">
        <v>0.16564980836417001</v>
      </c>
      <c r="K913" s="14">
        <v>0.169312194020871</v>
      </c>
      <c r="L913" s="14">
        <v>0.177964191543038</v>
      </c>
      <c r="M913" s="14"/>
      <c r="N913" s="14">
        <v>0.17991118856771901</v>
      </c>
      <c r="O913" s="14">
        <v>0.19840001293078799</v>
      </c>
      <c r="P913" s="14"/>
      <c r="Q913" s="14">
        <v>0.137950768113942</v>
      </c>
      <c r="R913" s="14">
        <v>0.186514279075222</v>
      </c>
      <c r="S913" s="14">
        <v>0.28327823204529301</v>
      </c>
      <c r="T913" s="14"/>
      <c r="U913" s="14">
        <v>0.19373186960018099</v>
      </c>
      <c r="V913" s="14">
        <v>0.18315697536049599</v>
      </c>
      <c r="W913" s="14"/>
      <c r="X913" s="14">
        <v>0.197548796927143</v>
      </c>
      <c r="Y913" s="14">
        <v>0.195394617187928</v>
      </c>
      <c r="Z913" s="14">
        <v>0.16560131489358401</v>
      </c>
      <c r="AA913" s="14"/>
      <c r="AB913" s="14">
        <v>0.145260684868949</v>
      </c>
      <c r="AC913" s="14">
        <v>0.20395659181220099</v>
      </c>
      <c r="AD913" s="14">
        <v>0.197873747773016</v>
      </c>
      <c r="AE913" s="14"/>
      <c r="AF913" s="14">
        <v>0.23777142046153099</v>
      </c>
      <c r="AG913" s="14">
        <v>0.175537085819328</v>
      </c>
      <c r="AH913" s="14">
        <v>0.20146534945849301</v>
      </c>
      <c r="AI913" s="14"/>
      <c r="AJ913" s="14">
        <v>0.17794734017045599</v>
      </c>
      <c r="AK913" s="14">
        <v>0.19481551852944901</v>
      </c>
      <c r="AL913" s="14"/>
      <c r="AM913" s="14">
        <v>0.16240742944102499</v>
      </c>
      <c r="AN913" s="14">
        <v>0.19665965544613301</v>
      </c>
      <c r="AO913" s="14">
        <v>0.21106607989367901</v>
      </c>
      <c r="AP913" s="14">
        <v>0.244543697425044</v>
      </c>
      <c r="AQ913" s="14">
        <v>0.10427860088096</v>
      </c>
      <c r="AR913" s="14">
        <v>0.21380597211281999</v>
      </c>
      <c r="AS913" s="14">
        <v>9.1312307827750502E-2</v>
      </c>
      <c r="AT913" s="14">
        <v>0.18339841900103801</v>
      </c>
      <c r="AU913" s="14">
        <v>0.20608705182638401</v>
      </c>
      <c r="AV913" s="14"/>
      <c r="AW913" s="14">
        <v>0.144390797083363</v>
      </c>
      <c r="AX913" s="14">
        <v>0.241796145932823</v>
      </c>
      <c r="AY913" s="14">
        <v>0.151478917988074</v>
      </c>
      <c r="AZ913" s="14">
        <v>0.25145988615912701</v>
      </c>
      <c r="BA913" s="14">
        <v>6.2119203051017702E-2</v>
      </c>
      <c r="BB913" s="14">
        <v>0.1867658554611</v>
      </c>
      <c r="BC913" s="14">
        <v>0.148904320801928</v>
      </c>
      <c r="BD913" s="14">
        <v>0.26008833416174898</v>
      </c>
      <c r="BE913" s="14">
        <v>0.129120601675348</v>
      </c>
      <c r="BF913" s="14">
        <v>0.243111365738994</v>
      </c>
      <c r="BG913" s="14"/>
      <c r="BH913" s="14">
        <v>0.22265430438470399</v>
      </c>
      <c r="BI913" s="14">
        <v>0.15598684184922301</v>
      </c>
    </row>
    <row r="914" spans="2:61" x14ac:dyDescent="0.35">
      <c r="B914" t="s">
        <v>321</v>
      </c>
      <c r="C914" s="14">
        <v>8.4137828528116798E-2</v>
      </c>
      <c r="D914" s="14">
        <v>8.0147039739817003E-2</v>
      </c>
      <c r="E914" s="14">
        <v>8.8434431528946394E-2</v>
      </c>
      <c r="F914" s="14"/>
      <c r="G914" s="14">
        <v>9.1395094372032998E-2</v>
      </c>
      <c r="H914" s="14">
        <v>0.112819059544377</v>
      </c>
      <c r="I914" s="14">
        <v>0.115949135542567</v>
      </c>
      <c r="J914" s="14">
        <v>7.0427162394651396E-2</v>
      </c>
      <c r="K914" s="14">
        <v>5.4725900728477203E-2</v>
      </c>
      <c r="L914" s="14">
        <v>6.0158222645105001E-2</v>
      </c>
      <c r="M914" s="14"/>
      <c r="N914" s="14">
        <v>5.8434234346096001E-2</v>
      </c>
      <c r="O914" s="14">
        <v>9.8626034565498094E-2</v>
      </c>
      <c r="P914" s="14"/>
      <c r="Q914" s="14">
        <v>4.7232022292644199E-2</v>
      </c>
      <c r="R914" s="14">
        <v>8.3467183666458E-2</v>
      </c>
      <c r="S914" s="14">
        <v>0.14774115894912199</v>
      </c>
      <c r="T914" s="14"/>
      <c r="U914" s="14">
        <v>7.7227940319535601E-2</v>
      </c>
      <c r="V914" s="14">
        <v>0.11382497500544</v>
      </c>
      <c r="W914" s="14"/>
      <c r="X914" s="14">
        <v>4.1918339947964102E-2</v>
      </c>
      <c r="Y914" s="14">
        <v>8.0814211253723803E-2</v>
      </c>
      <c r="Z914" s="14">
        <v>0.113668552909204</v>
      </c>
      <c r="AA914" s="14"/>
      <c r="AB914" s="14">
        <v>5.3731315320760198E-2</v>
      </c>
      <c r="AC914" s="14">
        <v>8.6272698884487797E-2</v>
      </c>
      <c r="AD914" s="14">
        <v>0.14161544766843201</v>
      </c>
      <c r="AE914" s="14"/>
      <c r="AF914" s="14">
        <v>3.4298385451825501E-2</v>
      </c>
      <c r="AG914" s="14">
        <v>7.0542878473938503E-2</v>
      </c>
      <c r="AH914" s="14">
        <v>0.121563202048726</v>
      </c>
      <c r="AI914" s="14"/>
      <c r="AJ914" s="14">
        <v>9.5207574043308804E-2</v>
      </c>
      <c r="AK914" s="14">
        <v>7.7549400344898198E-2</v>
      </c>
      <c r="AL914" s="14"/>
      <c r="AM914" s="14">
        <v>8.8316385184556895E-2</v>
      </c>
      <c r="AN914" s="14">
        <v>7.0204973155027398E-2</v>
      </c>
      <c r="AO914" s="14">
        <v>8.9037864210197701E-2</v>
      </c>
      <c r="AP914" s="14">
        <v>0.117802622528675</v>
      </c>
      <c r="AQ914" s="14">
        <v>5.3150956062716602E-2</v>
      </c>
      <c r="AR914" s="14">
        <v>9.3452173765645796E-2</v>
      </c>
      <c r="AS914" s="14">
        <v>2.9866224547343299E-2</v>
      </c>
      <c r="AT914" s="14">
        <v>2.9049883650240301E-2</v>
      </c>
      <c r="AU914" s="14">
        <v>0.11237020236413001</v>
      </c>
      <c r="AV914" s="14"/>
      <c r="AW914" s="14">
        <v>0.11409650698892</v>
      </c>
      <c r="AX914" s="14">
        <v>5.5464297332702001E-2</v>
      </c>
      <c r="AY914" s="14">
        <v>8.7030461862493996E-2</v>
      </c>
      <c r="AZ914" s="14">
        <v>0.12898096715874999</v>
      </c>
      <c r="BA914" s="14">
        <v>6.6231943438936194E-2</v>
      </c>
      <c r="BB914" s="14">
        <v>0.107795900466538</v>
      </c>
      <c r="BC914" s="14">
        <v>3.4819975188210402E-2</v>
      </c>
      <c r="BD914" s="14">
        <v>4.3299356379935199E-2</v>
      </c>
      <c r="BE914" s="14">
        <v>0.119802411172407</v>
      </c>
      <c r="BF914" s="14">
        <v>0.11454602044456</v>
      </c>
      <c r="BG914" s="14"/>
      <c r="BH914" s="14">
        <v>8.8203462707011293E-2</v>
      </c>
      <c r="BI914" s="14">
        <v>8.1665560773941007E-2</v>
      </c>
    </row>
    <row r="915" spans="2:61" x14ac:dyDescent="0.35">
      <c r="B915" t="s">
        <v>322</v>
      </c>
      <c r="C915" s="14">
        <v>7.4544655484387407E-2</v>
      </c>
      <c r="D915" s="14">
        <v>5.63920994557814E-2</v>
      </c>
      <c r="E915" s="14">
        <v>9.22873278049232E-2</v>
      </c>
      <c r="F915" s="14"/>
      <c r="G915" s="14">
        <v>8.0737241784461497E-2</v>
      </c>
      <c r="H915" s="14">
        <v>7.9569566140992504E-2</v>
      </c>
      <c r="I915" s="14">
        <v>6.6819058682963103E-2</v>
      </c>
      <c r="J915" s="14">
        <v>8.1244252731393393E-2</v>
      </c>
      <c r="K915" s="14">
        <v>3.8743679446875998E-2</v>
      </c>
      <c r="L915" s="14">
        <v>9.4933407701404501E-2</v>
      </c>
      <c r="M915" s="14"/>
      <c r="N915" s="14">
        <v>6.6038401628895099E-2</v>
      </c>
      <c r="O915" s="14">
        <v>7.9339329629641603E-2</v>
      </c>
      <c r="P915" s="14"/>
      <c r="Q915" s="14">
        <v>4.9102205608215703E-2</v>
      </c>
      <c r="R915" s="14">
        <v>7.0430377757758303E-2</v>
      </c>
      <c r="S915" s="14">
        <v>0.14854789837194399</v>
      </c>
      <c r="T915" s="14"/>
      <c r="U915" s="14">
        <v>7.4314608226108206E-2</v>
      </c>
      <c r="V915" s="14">
        <v>7.5533013971107996E-2</v>
      </c>
      <c r="W915" s="14"/>
      <c r="X915" s="14">
        <v>2.4154917240800301E-2</v>
      </c>
      <c r="Y915" s="14">
        <v>3.9898954583749299E-2</v>
      </c>
      <c r="Z915" s="14">
        <v>0.14550914678694299</v>
      </c>
      <c r="AA915" s="14"/>
      <c r="AB915" s="14">
        <v>2.39914398770955E-2</v>
      </c>
      <c r="AC915" s="14">
        <v>5.1346462812895899E-2</v>
      </c>
      <c r="AD915" s="14">
        <v>0.23305584290370401</v>
      </c>
      <c r="AE915" s="14"/>
      <c r="AF915" s="14">
        <v>4.7640831896480003E-2</v>
      </c>
      <c r="AG915" s="14">
        <v>4.59887236624043E-2</v>
      </c>
      <c r="AH915" s="14">
        <v>0.14808924153562</v>
      </c>
      <c r="AI915" s="14"/>
      <c r="AJ915" s="14">
        <v>7.8865490745935296E-2</v>
      </c>
      <c r="AK915" s="14">
        <v>6.5798993413784201E-2</v>
      </c>
      <c r="AL915" s="14"/>
      <c r="AM915" s="14">
        <v>3.7432693051435401E-2</v>
      </c>
      <c r="AN915" s="14">
        <v>7.5175422854851806E-2</v>
      </c>
      <c r="AO915" s="14">
        <v>7.9720443733270099E-2</v>
      </c>
      <c r="AP915" s="14">
        <v>0.15385957464573199</v>
      </c>
      <c r="AQ915" s="14">
        <v>0</v>
      </c>
      <c r="AR915" s="14">
        <v>5.4817680030279203E-2</v>
      </c>
      <c r="AS915" s="14">
        <v>4.9429682415268503E-2</v>
      </c>
      <c r="AT915" s="14">
        <v>0.111885869819306</v>
      </c>
      <c r="AU915" s="14">
        <v>0.106118458861062</v>
      </c>
      <c r="AV915" s="14"/>
      <c r="AW915" s="14">
        <v>4.9544257825023398E-2</v>
      </c>
      <c r="AX915" s="14">
        <v>6.50224632366245E-2</v>
      </c>
      <c r="AY915" s="14">
        <v>4.9847635552854701E-2</v>
      </c>
      <c r="AZ915" s="14">
        <v>0.132418512326584</v>
      </c>
      <c r="BA915" s="14">
        <v>0</v>
      </c>
      <c r="BB915" s="14">
        <v>6.3924786008787399E-2</v>
      </c>
      <c r="BC915" s="14">
        <v>1.8795174381816101E-2</v>
      </c>
      <c r="BD915" s="14">
        <v>0.126220976359535</v>
      </c>
      <c r="BE915" s="14">
        <v>9.3569850079607497E-2</v>
      </c>
      <c r="BF915" s="14">
        <v>0.14607122048367599</v>
      </c>
      <c r="BG915" s="14"/>
      <c r="BH915" s="14">
        <v>8.2550624606571796E-2</v>
      </c>
      <c r="BI915" s="14">
        <v>6.3065908391439204E-2</v>
      </c>
    </row>
    <row r="916" spans="2:61" x14ac:dyDescent="0.35">
      <c r="B916" t="s">
        <v>77</v>
      </c>
      <c r="C916" s="14">
        <v>5.9080180968181802E-2</v>
      </c>
      <c r="D916" s="14">
        <v>5.0568269988111099E-2</v>
      </c>
      <c r="E916" s="14">
        <v>6.7540882159120796E-2</v>
      </c>
      <c r="F916" s="14"/>
      <c r="G916" s="14">
        <v>4.2400868916047198E-2</v>
      </c>
      <c r="H916" s="14">
        <v>5.2659350958224202E-2</v>
      </c>
      <c r="I916" s="14">
        <v>9.2191330855883893E-2</v>
      </c>
      <c r="J916" s="14">
        <v>5.86448005566663E-2</v>
      </c>
      <c r="K916" s="14">
        <v>5.4858034596589E-2</v>
      </c>
      <c r="L916" s="14">
        <v>4.4675343405697503E-2</v>
      </c>
      <c r="M916" s="14"/>
      <c r="N916" s="14">
        <v>3.27931273708661E-2</v>
      </c>
      <c r="O916" s="14">
        <v>7.3897262421327201E-2</v>
      </c>
      <c r="P916" s="14"/>
      <c r="Q916" s="14">
        <v>4.0367954987651597E-2</v>
      </c>
      <c r="R916" s="14">
        <v>6.58847189052644E-2</v>
      </c>
      <c r="S916" s="14">
        <v>3.0045233700387902E-2</v>
      </c>
      <c r="T916" s="14"/>
      <c r="U916" s="14">
        <v>4.5121907797955899E-2</v>
      </c>
      <c r="V916" s="14">
        <v>0.11904950140673499</v>
      </c>
      <c r="W916" s="14"/>
      <c r="X916" s="14">
        <v>2.6667866526967898E-2</v>
      </c>
      <c r="Y916" s="14">
        <v>2.4732407069449201E-2</v>
      </c>
      <c r="Z916" s="14">
        <v>8.1111632798306202E-2</v>
      </c>
      <c r="AA916" s="14"/>
      <c r="AB916" s="14">
        <v>4.1755248481366102E-2</v>
      </c>
      <c r="AC916" s="14">
        <v>4.0275851085945898E-2</v>
      </c>
      <c r="AD916" s="14">
        <v>9.0323071572064595E-2</v>
      </c>
      <c r="AE916" s="14"/>
      <c r="AF916" s="14">
        <v>2.3540223579500599E-2</v>
      </c>
      <c r="AG916" s="14">
        <v>4.4262012546908702E-2</v>
      </c>
      <c r="AH916" s="14">
        <v>5.4033086874047502E-2</v>
      </c>
      <c r="AI916" s="14"/>
      <c r="AJ916" s="14">
        <v>1.53989745261848E-2</v>
      </c>
      <c r="AK916" s="14">
        <v>7.7064519553209601E-2</v>
      </c>
      <c r="AL916" s="14"/>
      <c r="AM916" s="14">
        <v>2.7605522146386698E-2</v>
      </c>
      <c r="AN916" s="14">
        <v>2.50031028199777E-2</v>
      </c>
      <c r="AO916" s="14">
        <v>6.2973274796688003E-2</v>
      </c>
      <c r="AP916" s="14">
        <v>2.4124160758300602E-2</v>
      </c>
      <c r="AQ916" s="14">
        <v>0</v>
      </c>
      <c r="AR916" s="14">
        <v>6.8190112134762698E-2</v>
      </c>
      <c r="AS916" s="14">
        <v>1.6580683826703701E-2</v>
      </c>
      <c r="AT916" s="14">
        <v>0.18162803672802599</v>
      </c>
      <c r="AU916" s="14">
        <v>8.1785960771736402E-2</v>
      </c>
      <c r="AV916" s="14"/>
      <c r="AW916" s="14">
        <v>1.29037150104231E-2</v>
      </c>
      <c r="AX916" s="14">
        <v>4.7318719756796303E-3</v>
      </c>
      <c r="AY916" s="14">
        <v>6.15535114096077E-2</v>
      </c>
      <c r="AZ916" s="14">
        <v>1.05267704022152E-2</v>
      </c>
      <c r="BA916" s="14">
        <v>2.34881255552272E-2</v>
      </c>
      <c r="BB916" s="14">
        <v>4.4855803050185598E-2</v>
      </c>
      <c r="BC916" s="14">
        <v>4.0958060059606699E-2</v>
      </c>
      <c r="BD916" s="14">
        <v>0</v>
      </c>
      <c r="BE916" s="14">
        <v>0.17139146366608099</v>
      </c>
      <c r="BF916" s="14">
        <v>0.118765832646143</v>
      </c>
      <c r="BG916" s="14"/>
      <c r="BH916" s="14">
        <v>5.6247383539331501E-2</v>
      </c>
      <c r="BI916" s="14">
        <v>3.4661267729553302E-2</v>
      </c>
    </row>
    <row r="917" spans="2:61" x14ac:dyDescent="0.35">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row>
    <row r="918" spans="2:61" x14ac:dyDescent="0.35">
      <c r="B918" s="6" t="s">
        <v>418</v>
      </c>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row>
    <row r="919" spans="2:61" x14ac:dyDescent="0.35">
      <c r="B919" s="21" t="s">
        <v>81</v>
      </c>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row>
    <row r="920" spans="2:61" x14ac:dyDescent="0.35">
      <c r="B920" t="s">
        <v>318</v>
      </c>
      <c r="C920" s="14">
        <v>0.18724245623041499</v>
      </c>
      <c r="D920" s="14">
        <v>0.206256223228723</v>
      </c>
      <c r="E920" s="14">
        <v>0.16556442954536299</v>
      </c>
      <c r="F920" s="14"/>
      <c r="G920" s="14">
        <v>0.18160589002946301</v>
      </c>
      <c r="H920" s="14">
        <v>0.22989083317749701</v>
      </c>
      <c r="I920" s="14">
        <v>0.14683859318168199</v>
      </c>
      <c r="J920" s="14">
        <v>0.237403729870552</v>
      </c>
      <c r="K920" s="14">
        <v>0.14974604245943199</v>
      </c>
      <c r="L920" s="14">
        <v>0.17834809186893799</v>
      </c>
      <c r="M920" s="14"/>
      <c r="N920" s="14">
        <v>0.241484362653417</v>
      </c>
      <c r="O920" s="14">
        <v>0.15666821394540001</v>
      </c>
      <c r="P920" s="14"/>
      <c r="Q920" s="14">
        <v>0.25821602369091601</v>
      </c>
      <c r="R920" s="14">
        <v>0.16778278744505301</v>
      </c>
      <c r="S920" s="14">
        <v>0.133929359571894</v>
      </c>
      <c r="T920" s="14"/>
      <c r="U920" s="14">
        <v>0.19782833544868</v>
      </c>
      <c r="V920" s="14">
        <v>0.141762046496202</v>
      </c>
      <c r="W920" s="14"/>
      <c r="X920" s="14">
        <v>0.19260017275536301</v>
      </c>
      <c r="Y920" s="14">
        <v>0.22178165698287899</v>
      </c>
      <c r="Z920" s="14">
        <v>0.16218606376426201</v>
      </c>
      <c r="AA920" s="14"/>
      <c r="AB920" s="14">
        <v>0.23550050614814999</v>
      </c>
      <c r="AC920" s="14">
        <v>0.189692445211707</v>
      </c>
      <c r="AD920" s="14">
        <v>0.115132834647346</v>
      </c>
      <c r="AE920" s="14"/>
      <c r="AF920" s="14">
        <v>0.28758956316755802</v>
      </c>
      <c r="AG920" s="14">
        <v>0.198607901190098</v>
      </c>
      <c r="AH920" s="14">
        <v>0.14741426406007499</v>
      </c>
      <c r="AI920" s="14"/>
      <c r="AJ920" s="14">
        <v>0.23607540309040301</v>
      </c>
      <c r="AK920" s="14">
        <v>0.162756909162037</v>
      </c>
      <c r="AL920" s="14"/>
      <c r="AM920" s="14">
        <v>0.12436335788587601</v>
      </c>
      <c r="AN920" s="14">
        <v>0.18588798225825701</v>
      </c>
      <c r="AO920" s="14">
        <v>0.25856231146915798</v>
      </c>
      <c r="AP920" s="14">
        <v>0.159309821886195</v>
      </c>
      <c r="AQ920" s="14">
        <v>0.25903138910191698</v>
      </c>
      <c r="AR920" s="14">
        <v>0.22309201288090499</v>
      </c>
      <c r="AS920" s="14">
        <v>0.25549151419881599</v>
      </c>
      <c r="AT920" s="14">
        <v>0.13747073600641899</v>
      </c>
      <c r="AU920" s="14">
        <v>0.17567777936814799</v>
      </c>
      <c r="AV920" s="14"/>
      <c r="AW920" s="14">
        <v>0.13308611530303099</v>
      </c>
      <c r="AX920" s="14">
        <v>0.18556038532615499</v>
      </c>
      <c r="AY920" s="14">
        <v>0.28843231272386499</v>
      </c>
      <c r="AZ920" s="14">
        <v>0.19669979718969</v>
      </c>
      <c r="BA920" s="14">
        <v>0.26628262357986598</v>
      </c>
      <c r="BB920" s="14">
        <v>0.19421898610964999</v>
      </c>
      <c r="BC920" s="14">
        <v>0.32471438764483801</v>
      </c>
      <c r="BD920" s="14">
        <v>0.17647329434008799</v>
      </c>
      <c r="BE920" s="14">
        <v>0.221550710010572</v>
      </c>
      <c r="BF920" s="14">
        <v>0.12140439090923601</v>
      </c>
      <c r="BG920" s="14"/>
      <c r="BH920" s="14">
        <v>0.18993662631441599</v>
      </c>
      <c r="BI920" s="14">
        <v>0.19875683749370299</v>
      </c>
    </row>
    <row r="921" spans="2:61" x14ac:dyDescent="0.35">
      <c r="B921" t="s">
        <v>319</v>
      </c>
      <c r="C921" s="14">
        <v>0.39076642357808</v>
      </c>
      <c r="D921" s="14">
        <v>0.395379965484975</v>
      </c>
      <c r="E921" s="14">
        <v>0.38865140467937798</v>
      </c>
      <c r="F921" s="14"/>
      <c r="G921" s="14">
        <v>0.36549271674594302</v>
      </c>
      <c r="H921" s="14">
        <v>0.33849816242261799</v>
      </c>
      <c r="I921" s="14">
        <v>0.38887491456509798</v>
      </c>
      <c r="J921" s="14">
        <v>0.37507955303370799</v>
      </c>
      <c r="K921" s="14">
        <v>0.44118189488751802</v>
      </c>
      <c r="L921" s="14">
        <v>0.42548673616356197</v>
      </c>
      <c r="M921" s="14"/>
      <c r="N921" s="14">
        <v>0.37408421584791302</v>
      </c>
      <c r="O921" s="14">
        <v>0.40016959346325098</v>
      </c>
      <c r="P921" s="14"/>
      <c r="Q921" s="14">
        <v>0.42562138398882299</v>
      </c>
      <c r="R921" s="14">
        <v>0.39428687115508498</v>
      </c>
      <c r="S921" s="14">
        <v>0.32884670714747699</v>
      </c>
      <c r="T921" s="14"/>
      <c r="U921" s="14">
        <v>0.39838977137703402</v>
      </c>
      <c r="V921" s="14">
        <v>0.35801402065583099</v>
      </c>
      <c r="W921" s="14"/>
      <c r="X921" s="14">
        <v>0.55667867285033001</v>
      </c>
      <c r="Y921" s="14">
        <v>0.411894032165048</v>
      </c>
      <c r="Z921" s="14">
        <v>0.31212035449724501</v>
      </c>
      <c r="AA921" s="14"/>
      <c r="AB921" s="14">
        <v>0.47530255563388901</v>
      </c>
      <c r="AC921" s="14">
        <v>0.417487977756971</v>
      </c>
      <c r="AD921" s="14">
        <v>0.23934719135751001</v>
      </c>
      <c r="AE921" s="14"/>
      <c r="AF921" s="14">
        <v>0.38133578568564602</v>
      </c>
      <c r="AG921" s="14">
        <v>0.43356977776410399</v>
      </c>
      <c r="AH921" s="14">
        <v>0.34847167625639103</v>
      </c>
      <c r="AI921" s="14"/>
      <c r="AJ921" s="14">
        <v>0.378423277193428</v>
      </c>
      <c r="AK921" s="14">
        <v>0.40830469290566401</v>
      </c>
      <c r="AL921" s="14"/>
      <c r="AM921" s="14">
        <v>0.53921091813520305</v>
      </c>
      <c r="AN921" s="14">
        <v>0.45269849496535303</v>
      </c>
      <c r="AO921" s="14">
        <v>0.37251052320419897</v>
      </c>
      <c r="AP921" s="14">
        <v>0.34748774195989501</v>
      </c>
      <c r="AQ921" s="14">
        <v>0.39217734002886501</v>
      </c>
      <c r="AR921" s="14">
        <v>0.37133090291534898</v>
      </c>
      <c r="AS921" s="14">
        <v>0.48455940883286702</v>
      </c>
      <c r="AT921" s="14">
        <v>0.29344151094052001</v>
      </c>
      <c r="AU921" s="14">
        <v>0.26309741394923802</v>
      </c>
      <c r="AV921" s="14"/>
      <c r="AW921" s="14">
        <v>0.56726407345267504</v>
      </c>
      <c r="AX921" s="14">
        <v>0.43220646270372098</v>
      </c>
      <c r="AY921" s="14">
        <v>0.401231171638124</v>
      </c>
      <c r="AZ921" s="14">
        <v>0.33471122532680703</v>
      </c>
      <c r="BA921" s="14">
        <v>0.38545677281895402</v>
      </c>
      <c r="BB921" s="14">
        <v>0.41417986723845401</v>
      </c>
      <c r="BC921" s="14">
        <v>0.43162015808207199</v>
      </c>
      <c r="BD921" s="14">
        <v>0.28403842200961998</v>
      </c>
      <c r="BE921" s="14">
        <v>0.18811565724686899</v>
      </c>
      <c r="BF921" s="14">
        <v>0.20439897319313599</v>
      </c>
      <c r="BG921" s="14"/>
      <c r="BH921" s="14">
        <v>0.346792529316506</v>
      </c>
      <c r="BI921" s="14">
        <v>0.44336127304888201</v>
      </c>
    </row>
    <row r="922" spans="2:61" x14ac:dyDescent="0.35">
      <c r="B922" t="s">
        <v>320</v>
      </c>
      <c r="C922" s="14">
        <v>0.22241087917877</v>
      </c>
      <c r="D922" s="14">
        <v>0.22237798141388601</v>
      </c>
      <c r="E922" s="14">
        <v>0.22374200900659799</v>
      </c>
      <c r="F922" s="14"/>
      <c r="G922" s="14">
        <v>0.24373232012333099</v>
      </c>
      <c r="H922" s="14">
        <v>0.239192515092849</v>
      </c>
      <c r="I922" s="14">
        <v>0.21468215500902599</v>
      </c>
      <c r="J922" s="14">
        <v>0.21182545933385799</v>
      </c>
      <c r="K922" s="14">
        <v>0.24705531586328899</v>
      </c>
      <c r="L922" s="14">
        <v>0.19602303535787299</v>
      </c>
      <c r="M922" s="14"/>
      <c r="N922" s="14">
        <v>0.22398051719093401</v>
      </c>
      <c r="O922" s="14">
        <v>0.22152612980234901</v>
      </c>
      <c r="P922" s="14"/>
      <c r="Q922" s="14">
        <v>0.167327363644762</v>
      </c>
      <c r="R922" s="14">
        <v>0.234789171394132</v>
      </c>
      <c r="S922" s="14">
        <v>0.29382708208105601</v>
      </c>
      <c r="T922" s="14"/>
      <c r="U922" s="14">
        <v>0.220256341821221</v>
      </c>
      <c r="V922" s="14">
        <v>0.23166747844545399</v>
      </c>
      <c r="W922" s="14"/>
      <c r="X922" s="14">
        <v>0.17349723077347101</v>
      </c>
      <c r="Y922" s="14">
        <v>0.20660234993516299</v>
      </c>
      <c r="Z922" s="14">
        <v>0.246662287022726</v>
      </c>
      <c r="AA922" s="14"/>
      <c r="AB922" s="14">
        <v>0.14723550821970899</v>
      </c>
      <c r="AC922" s="14">
        <v>0.24403058480805701</v>
      </c>
      <c r="AD922" s="14">
        <v>0.25786922014205799</v>
      </c>
      <c r="AE922" s="14"/>
      <c r="AF922" s="14">
        <v>0.18797255641556601</v>
      </c>
      <c r="AG922" s="14">
        <v>0.21897034043843799</v>
      </c>
      <c r="AH922" s="14">
        <v>0.212518708138284</v>
      </c>
      <c r="AI922" s="14"/>
      <c r="AJ922" s="14">
        <v>0.21293650296707201</v>
      </c>
      <c r="AK922" s="14">
        <v>0.22646246255379299</v>
      </c>
      <c r="AL922" s="14"/>
      <c r="AM922" s="14">
        <v>0.17379574098165401</v>
      </c>
      <c r="AN922" s="14">
        <v>0.22193020156142301</v>
      </c>
      <c r="AO922" s="14">
        <v>0.17770239224034201</v>
      </c>
      <c r="AP922" s="14">
        <v>0.228005418121772</v>
      </c>
      <c r="AQ922" s="14">
        <v>0.142525245591067</v>
      </c>
      <c r="AR922" s="14">
        <v>0.237263107748175</v>
      </c>
      <c r="AS922" s="14">
        <v>0.13813398810865901</v>
      </c>
      <c r="AT922" s="14">
        <v>0.230168004302923</v>
      </c>
      <c r="AU922" s="14">
        <v>0.287120695505724</v>
      </c>
      <c r="AV922" s="14"/>
      <c r="AW922" s="14">
        <v>0.14171219968413301</v>
      </c>
      <c r="AX922" s="14">
        <v>0.25450096225093999</v>
      </c>
      <c r="AY922" s="14">
        <v>0.150751211864668</v>
      </c>
      <c r="AZ922" s="14">
        <v>0.260073930940045</v>
      </c>
      <c r="BA922" s="14">
        <v>0.16078948270377599</v>
      </c>
      <c r="BB922" s="14">
        <v>0.220927370271915</v>
      </c>
      <c r="BC922" s="14">
        <v>0.13709208971557299</v>
      </c>
      <c r="BD922" s="14">
        <v>0.30679641897765603</v>
      </c>
      <c r="BE922" s="14">
        <v>0.19453180954485699</v>
      </c>
      <c r="BF922" s="14">
        <v>0.29369692487798099</v>
      </c>
      <c r="BG922" s="14"/>
      <c r="BH922" s="14">
        <v>0.25795800916837403</v>
      </c>
      <c r="BI922" s="14">
        <v>0.177673375736736</v>
      </c>
    </row>
    <row r="923" spans="2:61" x14ac:dyDescent="0.35">
      <c r="B923" t="s">
        <v>321</v>
      </c>
      <c r="C923" s="14">
        <v>8.2772732533295604E-2</v>
      </c>
      <c r="D923" s="14">
        <v>9.0446834716579494E-2</v>
      </c>
      <c r="E923" s="14">
        <v>7.4739958705511395E-2</v>
      </c>
      <c r="F923" s="14"/>
      <c r="G923" s="14">
        <v>0.120811593444935</v>
      </c>
      <c r="H923" s="14">
        <v>0.10458114953202099</v>
      </c>
      <c r="I923" s="14">
        <v>6.6502105139470996E-2</v>
      </c>
      <c r="J923" s="14">
        <v>7.8676208295656705E-2</v>
      </c>
      <c r="K923" s="14">
        <v>7.0354291268274693E-2</v>
      </c>
      <c r="L923" s="14">
        <v>7.2746419426149095E-2</v>
      </c>
      <c r="M923" s="14"/>
      <c r="N923" s="14">
        <v>7.8464851727592197E-2</v>
      </c>
      <c r="O923" s="14">
        <v>8.5200932428435794E-2</v>
      </c>
      <c r="P923" s="14"/>
      <c r="Q923" s="14">
        <v>7.1828296322941701E-2</v>
      </c>
      <c r="R923" s="14">
        <v>8.39358427020927E-2</v>
      </c>
      <c r="S923" s="14">
        <v>9.8602018338916603E-2</v>
      </c>
      <c r="T923" s="14"/>
      <c r="U923" s="14">
        <v>7.9447453209521804E-2</v>
      </c>
      <c r="V923" s="14">
        <v>9.70592233393682E-2</v>
      </c>
      <c r="W923" s="14"/>
      <c r="X923" s="14">
        <v>3.3938483905563803E-2</v>
      </c>
      <c r="Y923" s="14">
        <v>9.4982448409878795E-2</v>
      </c>
      <c r="Z923" s="14">
        <v>8.9841399220669596E-2</v>
      </c>
      <c r="AA923" s="14"/>
      <c r="AB923" s="14">
        <v>6.0651097147425399E-2</v>
      </c>
      <c r="AC923" s="14">
        <v>8.6186611545832306E-2</v>
      </c>
      <c r="AD923" s="14">
        <v>0.109083486934618</v>
      </c>
      <c r="AE923" s="14"/>
      <c r="AF923" s="14">
        <v>8.89389266915281E-2</v>
      </c>
      <c r="AG923" s="14">
        <v>6.5034017407394104E-2</v>
      </c>
      <c r="AH923" s="14">
        <v>0.121407144284316</v>
      </c>
      <c r="AI923" s="14"/>
      <c r="AJ923" s="14">
        <v>7.9618100687950305E-2</v>
      </c>
      <c r="AK923" s="14">
        <v>8.2867861403219001E-2</v>
      </c>
      <c r="AL923" s="14"/>
      <c r="AM923" s="14">
        <v>0.11966221999523199</v>
      </c>
      <c r="AN923" s="14">
        <v>6.5559143560109001E-2</v>
      </c>
      <c r="AO923" s="14">
        <v>5.4442704408554803E-2</v>
      </c>
      <c r="AP923" s="14">
        <v>0.12088941483636501</v>
      </c>
      <c r="AQ923" s="14">
        <v>0.121838536563426</v>
      </c>
      <c r="AR923" s="14">
        <v>7.5817972811882905E-2</v>
      </c>
      <c r="AS923" s="14">
        <v>1.4986663524369901E-2</v>
      </c>
      <c r="AT923" s="14">
        <v>5.40276426350755E-2</v>
      </c>
      <c r="AU923" s="14">
        <v>8.9041682273678702E-2</v>
      </c>
      <c r="AV923" s="14"/>
      <c r="AW923" s="14">
        <v>0.12901638322292</v>
      </c>
      <c r="AX923" s="14">
        <v>7.5360997929161705E-2</v>
      </c>
      <c r="AY923" s="14">
        <v>7.2692630282761003E-2</v>
      </c>
      <c r="AZ923" s="14">
        <v>9.5075905285830695E-2</v>
      </c>
      <c r="BA923" s="14">
        <v>9.7614004716180494E-2</v>
      </c>
      <c r="BB923" s="14">
        <v>8.4828869584895994E-2</v>
      </c>
      <c r="BC923" s="14">
        <v>4.6820130116094497E-2</v>
      </c>
      <c r="BD923" s="14">
        <v>4.3299356379935199E-2</v>
      </c>
      <c r="BE923" s="14">
        <v>7.1241386363222206E-2</v>
      </c>
      <c r="BF923" s="14">
        <v>0.14582475445486701</v>
      </c>
      <c r="BG923" s="14"/>
      <c r="BH923" s="14">
        <v>8.5544169712044496E-2</v>
      </c>
      <c r="BI923" s="14">
        <v>8.6164134617953803E-2</v>
      </c>
    </row>
    <row r="924" spans="2:61" x14ac:dyDescent="0.35">
      <c r="B924" t="s">
        <v>322</v>
      </c>
      <c r="C924" s="14">
        <v>6.5569815378749799E-2</v>
      </c>
      <c r="D924" s="14">
        <v>4.6712467967977601E-2</v>
      </c>
      <c r="E924" s="14">
        <v>8.3932002096457695E-2</v>
      </c>
      <c r="F924" s="14"/>
      <c r="G924" s="14">
        <v>6.8927242015348902E-2</v>
      </c>
      <c r="H924" s="14">
        <v>4.9537503590301402E-2</v>
      </c>
      <c r="I924" s="14">
        <v>8.2716865193019698E-2</v>
      </c>
      <c r="J924" s="14">
        <v>6.7321822289095098E-2</v>
      </c>
      <c r="K924" s="14">
        <v>4.8199415584969998E-2</v>
      </c>
      <c r="L924" s="14">
        <v>7.0828911431980002E-2</v>
      </c>
      <c r="M924" s="14"/>
      <c r="N924" s="14">
        <v>4.8335837156869101E-2</v>
      </c>
      <c r="O924" s="14">
        <v>7.52839987553688E-2</v>
      </c>
      <c r="P924" s="14"/>
      <c r="Q924" s="14">
        <v>5.8227167534352198E-2</v>
      </c>
      <c r="R924" s="14">
        <v>5.3152792404910498E-2</v>
      </c>
      <c r="S924" s="14">
        <v>0.123075566948947</v>
      </c>
      <c r="T924" s="14"/>
      <c r="U924" s="14">
        <v>6.3322261067797703E-2</v>
      </c>
      <c r="V924" s="14">
        <v>7.5226045990717E-2</v>
      </c>
      <c r="W924" s="14"/>
      <c r="X924" s="14">
        <v>2.7643880885411601E-2</v>
      </c>
      <c r="Y924" s="14">
        <v>3.53879779697421E-2</v>
      </c>
      <c r="Z924" s="14">
        <v>0.125818544531306</v>
      </c>
      <c r="AA924" s="14"/>
      <c r="AB924" s="14">
        <v>3.7974668165830401E-2</v>
      </c>
      <c r="AC924" s="14">
        <v>3.6107981045729202E-2</v>
      </c>
      <c r="AD924" s="14">
        <v>0.20194717160238601</v>
      </c>
      <c r="AE924" s="14"/>
      <c r="AF924" s="14">
        <v>3.1124029138415801E-2</v>
      </c>
      <c r="AG924" s="14">
        <v>4.53470465235499E-2</v>
      </c>
      <c r="AH924" s="14">
        <v>0.122664250886932</v>
      </c>
      <c r="AI924" s="14"/>
      <c r="AJ924" s="14">
        <v>6.9724317709874806E-2</v>
      </c>
      <c r="AK924" s="14">
        <v>5.5425288936870098E-2</v>
      </c>
      <c r="AL924" s="14"/>
      <c r="AM924" s="14">
        <v>2.3628343759728599E-2</v>
      </c>
      <c r="AN924" s="14">
        <v>6.0790011976322403E-2</v>
      </c>
      <c r="AO924" s="14">
        <v>9.8882567894073597E-2</v>
      </c>
      <c r="AP924" s="14">
        <v>0.129429356119692</v>
      </c>
      <c r="AQ924" s="14">
        <v>3.23914695380592E-2</v>
      </c>
      <c r="AR924" s="14">
        <v>5.2764656374725397E-2</v>
      </c>
      <c r="AS924" s="14">
        <v>4.6512704966542702E-2</v>
      </c>
      <c r="AT924" s="14">
        <v>8.9747639123807593E-2</v>
      </c>
      <c r="AU924" s="14">
        <v>9.8358804635806193E-2</v>
      </c>
      <c r="AV924" s="14"/>
      <c r="AW924" s="14">
        <v>1.60735931227339E-2</v>
      </c>
      <c r="AX924" s="14">
        <v>4.7934090879084998E-2</v>
      </c>
      <c r="AY924" s="14">
        <v>4.9847635552854701E-2</v>
      </c>
      <c r="AZ924" s="14">
        <v>0.113439141257627</v>
      </c>
      <c r="BA924" s="14">
        <v>3.4474601647772003E-2</v>
      </c>
      <c r="BB924" s="14">
        <v>4.6963298494849398E-2</v>
      </c>
      <c r="BC924" s="14">
        <v>2.0142319833151599E-2</v>
      </c>
      <c r="BD924" s="14">
        <v>0.169246034110618</v>
      </c>
      <c r="BE924" s="14">
        <v>0.155353349005348</v>
      </c>
      <c r="BF924" s="14">
        <v>0.15797973021450701</v>
      </c>
      <c r="BG924" s="14"/>
      <c r="BH924" s="14">
        <v>7.3278582406784601E-2</v>
      </c>
      <c r="BI924" s="14">
        <v>6.00954612524549E-2</v>
      </c>
    </row>
    <row r="925" spans="2:61" x14ac:dyDescent="0.35">
      <c r="B925" t="s">
        <v>77</v>
      </c>
      <c r="C925" s="14">
        <v>5.1237693100689798E-2</v>
      </c>
      <c r="D925" s="14">
        <v>3.8826527187858798E-2</v>
      </c>
      <c r="E925" s="14">
        <v>6.3370195966692897E-2</v>
      </c>
      <c r="F925" s="14"/>
      <c r="G925" s="14">
        <v>1.9430237640980098E-2</v>
      </c>
      <c r="H925" s="14">
        <v>3.8299836184714102E-2</v>
      </c>
      <c r="I925" s="14">
        <v>0.100385366911702</v>
      </c>
      <c r="J925" s="14">
        <v>2.9693227177130001E-2</v>
      </c>
      <c r="K925" s="14">
        <v>4.3463039936516103E-2</v>
      </c>
      <c r="L925" s="14">
        <v>5.6566805751496897E-2</v>
      </c>
      <c r="M925" s="14"/>
      <c r="N925" s="14">
        <v>3.3650215423274302E-2</v>
      </c>
      <c r="O925" s="14">
        <v>6.1151131605195697E-2</v>
      </c>
      <c r="P925" s="14"/>
      <c r="Q925" s="14">
        <v>1.8779764818205601E-2</v>
      </c>
      <c r="R925" s="14">
        <v>6.6052534898727006E-2</v>
      </c>
      <c r="S925" s="14">
        <v>2.1719265911709799E-2</v>
      </c>
      <c r="T925" s="14"/>
      <c r="U925" s="14">
        <v>4.0755837075745101E-2</v>
      </c>
      <c r="V925" s="14">
        <v>9.6271185072426796E-2</v>
      </c>
      <c r="W925" s="14"/>
      <c r="X925" s="14">
        <v>1.5641558829860298E-2</v>
      </c>
      <c r="Y925" s="14">
        <v>2.9351534537288799E-2</v>
      </c>
      <c r="Z925" s="14">
        <v>6.33713509637924E-2</v>
      </c>
      <c r="AA925" s="14"/>
      <c r="AB925" s="14">
        <v>4.3335664684995098E-2</v>
      </c>
      <c r="AC925" s="14">
        <v>2.64943996317034E-2</v>
      </c>
      <c r="AD925" s="14">
        <v>7.6620095316081202E-2</v>
      </c>
      <c r="AE925" s="14"/>
      <c r="AF925" s="14">
        <v>2.3039138901285901E-2</v>
      </c>
      <c r="AG925" s="14">
        <v>3.84709166764165E-2</v>
      </c>
      <c r="AH925" s="14">
        <v>4.7523956374001398E-2</v>
      </c>
      <c r="AI925" s="14"/>
      <c r="AJ925" s="14">
        <v>2.32223983512727E-2</v>
      </c>
      <c r="AK925" s="14">
        <v>6.4182785038416901E-2</v>
      </c>
      <c r="AL925" s="14"/>
      <c r="AM925" s="14">
        <v>1.9339419242306598E-2</v>
      </c>
      <c r="AN925" s="14">
        <v>1.31341656785357E-2</v>
      </c>
      <c r="AO925" s="14">
        <v>3.7899500783672602E-2</v>
      </c>
      <c r="AP925" s="14">
        <v>1.48782470760808E-2</v>
      </c>
      <c r="AQ925" s="14">
        <v>5.2036019176667003E-2</v>
      </c>
      <c r="AR925" s="14">
        <v>3.97313472689634E-2</v>
      </c>
      <c r="AS925" s="14">
        <v>6.0315720368745301E-2</v>
      </c>
      <c r="AT925" s="14">
        <v>0.19514446699125401</v>
      </c>
      <c r="AU925" s="14">
        <v>8.6703624267404494E-2</v>
      </c>
      <c r="AV925" s="14"/>
      <c r="AW925" s="14">
        <v>1.2847635214507399E-2</v>
      </c>
      <c r="AX925" s="14">
        <v>4.4371009109382504E-3</v>
      </c>
      <c r="AY925" s="14">
        <v>3.7045037937727197E-2</v>
      </c>
      <c r="AZ925" s="14">
        <v>0</v>
      </c>
      <c r="BA925" s="14">
        <v>5.53825145334517E-2</v>
      </c>
      <c r="BB925" s="14">
        <v>3.88816083002358E-2</v>
      </c>
      <c r="BC925" s="14">
        <v>3.9610914608271097E-2</v>
      </c>
      <c r="BD925" s="14">
        <v>2.0146474182082701E-2</v>
      </c>
      <c r="BE925" s="14">
        <v>0.16920708782913299</v>
      </c>
      <c r="BF925" s="14">
        <v>7.6695226350272705E-2</v>
      </c>
      <c r="BG925" s="14"/>
      <c r="BH925" s="14">
        <v>4.6490083081875001E-2</v>
      </c>
      <c r="BI925" s="14">
        <v>3.3948917850271397E-2</v>
      </c>
    </row>
    <row r="926" spans="2:61" x14ac:dyDescent="0.35">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row>
    <row r="927" spans="2:61" x14ac:dyDescent="0.35">
      <c r="B927" s="6" t="s">
        <v>419</v>
      </c>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row>
    <row r="928" spans="2:61" x14ac:dyDescent="0.35">
      <c r="B928" s="21" t="s">
        <v>81</v>
      </c>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row>
    <row r="929" spans="2:61" x14ac:dyDescent="0.35">
      <c r="B929" t="s">
        <v>318</v>
      </c>
      <c r="C929" s="14">
        <v>0.13170557903795499</v>
      </c>
      <c r="D929" s="14">
        <v>0.107105575099089</v>
      </c>
      <c r="E929" s="14">
        <v>0.15008545473093299</v>
      </c>
      <c r="F929" s="14"/>
      <c r="G929" s="14">
        <v>0.188869599172899</v>
      </c>
      <c r="H929" s="14">
        <v>0.16200470845672499</v>
      </c>
      <c r="I929" s="14">
        <v>0.13721667293770901</v>
      </c>
      <c r="J929" s="14">
        <v>0.122303310784286</v>
      </c>
      <c r="K929" s="14">
        <v>9.0575322606109898E-2</v>
      </c>
      <c r="L929" s="14">
        <v>0.108744167007</v>
      </c>
      <c r="M929" s="14"/>
      <c r="N929" s="14">
        <v>0.15172237801962701</v>
      </c>
      <c r="O929" s="14">
        <v>0.120422818121267</v>
      </c>
      <c r="P929" s="14"/>
      <c r="Q929" s="14">
        <v>0.21478022603758401</v>
      </c>
      <c r="R929" s="14">
        <v>9.60596148841453E-2</v>
      </c>
      <c r="S929" s="14">
        <v>0.11257023016482499</v>
      </c>
      <c r="T929" s="14"/>
      <c r="U929" s="14">
        <v>0.149645660318941</v>
      </c>
      <c r="V929" s="14">
        <v>5.4629104755449402E-2</v>
      </c>
      <c r="W929" s="14"/>
      <c r="X929" s="14">
        <v>0.16633253270798201</v>
      </c>
      <c r="Y929" s="14">
        <v>0.15332095490567199</v>
      </c>
      <c r="Z929" s="14">
        <v>0.10756112342426601</v>
      </c>
      <c r="AA929" s="14"/>
      <c r="AB929" s="14">
        <v>0.189790062973375</v>
      </c>
      <c r="AC929" s="14">
        <v>0.121916118626062</v>
      </c>
      <c r="AD929" s="14">
        <v>7.7192128394458506E-2</v>
      </c>
      <c r="AE929" s="14"/>
      <c r="AF929" s="14">
        <v>0.19505517623365001</v>
      </c>
      <c r="AG929" s="14">
        <v>0.138826146475474</v>
      </c>
      <c r="AH929" s="14">
        <v>9.4851651072261997E-2</v>
      </c>
      <c r="AI929" s="14"/>
      <c r="AJ929" s="14">
        <v>0.13848519467545101</v>
      </c>
      <c r="AK929" s="14">
        <v>0.127718593209632</v>
      </c>
      <c r="AL929" s="14"/>
      <c r="AM929" s="14">
        <v>9.3412145360968799E-2</v>
      </c>
      <c r="AN929" s="14">
        <v>0.126656461756221</v>
      </c>
      <c r="AO929" s="14">
        <v>0.18672444464064999</v>
      </c>
      <c r="AP929" s="14">
        <v>0.128807053948611</v>
      </c>
      <c r="AQ929" s="14">
        <v>0.14426205026130501</v>
      </c>
      <c r="AR929" s="14">
        <v>0.13335288883348301</v>
      </c>
      <c r="AS929" s="14">
        <v>0.35233647856961797</v>
      </c>
      <c r="AT929" s="14">
        <v>0.10842867454661</v>
      </c>
      <c r="AU929" s="14">
        <v>0.114976445396183</v>
      </c>
      <c r="AV929" s="14"/>
      <c r="AW929" s="14">
        <v>9.4818624778677196E-2</v>
      </c>
      <c r="AX929" s="14">
        <v>0.133005922011493</v>
      </c>
      <c r="AY929" s="14">
        <v>0.229197026960655</v>
      </c>
      <c r="AZ929" s="14">
        <v>0.125475604450041</v>
      </c>
      <c r="BA929" s="14">
        <v>0.186672732320845</v>
      </c>
      <c r="BB929" s="14">
        <v>0.15073852734110099</v>
      </c>
      <c r="BC929" s="14">
        <v>0.26213987124499599</v>
      </c>
      <c r="BD929" s="14">
        <v>0.15545105701920001</v>
      </c>
      <c r="BE929" s="14">
        <v>7.8667494113916506E-2</v>
      </c>
      <c r="BF929" s="14">
        <v>3.3068481681033303E-2</v>
      </c>
      <c r="BG929" s="14"/>
      <c r="BH929" s="14">
        <v>0.126057369741924</v>
      </c>
      <c r="BI929" s="14">
        <v>0.152337768061861</v>
      </c>
    </row>
    <row r="930" spans="2:61" x14ac:dyDescent="0.35">
      <c r="B930" t="s">
        <v>319</v>
      </c>
      <c r="C930" s="14">
        <v>0.330762146252981</v>
      </c>
      <c r="D930" s="14">
        <v>0.318378804660919</v>
      </c>
      <c r="E930" s="14">
        <v>0.34450165571054198</v>
      </c>
      <c r="F930" s="14"/>
      <c r="G930" s="14">
        <v>0.33656243503326999</v>
      </c>
      <c r="H930" s="14">
        <v>0.34396837879369102</v>
      </c>
      <c r="I930" s="14">
        <v>0.32265906256446197</v>
      </c>
      <c r="J930" s="14">
        <v>0.33066528847743798</v>
      </c>
      <c r="K930" s="14">
        <v>0.29133607538711298</v>
      </c>
      <c r="L930" s="14">
        <v>0.35406098647303702</v>
      </c>
      <c r="M930" s="14"/>
      <c r="N930" s="14">
        <v>0.35802450828557503</v>
      </c>
      <c r="O930" s="14">
        <v>0.31539531796442299</v>
      </c>
      <c r="P930" s="14"/>
      <c r="Q930" s="14">
        <v>0.39061151385341802</v>
      </c>
      <c r="R930" s="14">
        <v>0.30696498475162898</v>
      </c>
      <c r="S930" s="14">
        <v>0.310102864190754</v>
      </c>
      <c r="T930" s="14"/>
      <c r="U930" s="14">
        <v>0.33410868929140197</v>
      </c>
      <c r="V930" s="14">
        <v>0.31638429955339198</v>
      </c>
      <c r="W930" s="14"/>
      <c r="X930" s="14">
        <v>0.37463718333381302</v>
      </c>
      <c r="Y930" s="14">
        <v>0.351681379562093</v>
      </c>
      <c r="Z930" s="14">
        <v>0.293174248182273</v>
      </c>
      <c r="AA930" s="14"/>
      <c r="AB930" s="14">
        <v>0.36425321059098698</v>
      </c>
      <c r="AC930" s="14">
        <v>0.34536464280587598</v>
      </c>
      <c r="AD930" s="14">
        <v>0.26704265283050399</v>
      </c>
      <c r="AE930" s="14"/>
      <c r="AF930" s="14">
        <v>0.31087437744951002</v>
      </c>
      <c r="AG930" s="14">
        <v>0.35902779979865301</v>
      </c>
      <c r="AH930" s="14">
        <v>0.30384044428785101</v>
      </c>
      <c r="AI930" s="14"/>
      <c r="AJ930" s="14">
        <v>0.36593501469781697</v>
      </c>
      <c r="AK930" s="14">
        <v>0.32408131098460202</v>
      </c>
      <c r="AL930" s="14"/>
      <c r="AM930" s="14">
        <v>0.37121893411891799</v>
      </c>
      <c r="AN930" s="14">
        <v>0.33000917682278402</v>
      </c>
      <c r="AO930" s="14">
        <v>0.27002287745278603</v>
      </c>
      <c r="AP930" s="14">
        <v>0.35262941706038198</v>
      </c>
      <c r="AQ930" s="14">
        <v>0.44501145847373502</v>
      </c>
      <c r="AR930" s="14">
        <v>0.36539616935104102</v>
      </c>
      <c r="AS930" s="14">
        <v>0.32876408328903001</v>
      </c>
      <c r="AT930" s="14">
        <v>0.116386186637795</v>
      </c>
      <c r="AU930" s="14">
        <v>0.27330563782568501</v>
      </c>
      <c r="AV930" s="14"/>
      <c r="AW930" s="14">
        <v>0.38016610024757302</v>
      </c>
      <c r="AX930" s="14">
        <v>0.30715828433296999</v>
      </c>
      <c r="AY930" s="14">
        <v>0.33133135164456701</v>
      </c>
      <c r="AZ930" s="14">
        <v>0.33662472151411998</v>
      </c>
      <c r="BA930" s="14">
        <v>0.42844398253341398</v>
      </c>
      <c r="BB930" s="14">
        <v>0.39075571805231502</v>
      </c>
      <c r="BC930" s="14">
        <v>0.360557986486712</v>
      </c>
      <c r="BD930" s="14">
        <v>0.106207234263363</v>
      </c>
      <c r="BE930" s="14">
        <v>0.34301408086961899</v>
      </c>
      <c r="BF930" s="14">
        <v>0.18548767021719301</v>
      </c>
      <c r="BG930" s="14"/>
      <c r="BH930" s="14">
        <v>0.31692877800248398</v>
      </c>
      <c r="BI930" s="14">
        <v>0.36107327368199399</v>
      </c>
    </row>
    <row r="931" spans="2:61" x14ac:dyDescent="0.35">
      <c r="B931" t="s">
        <v>320</v>
      </c>
      <c r="C931" s="14">
        <v>0.247522088056018</v>
      </c>
      <c r="D931" s="14">
        <v>0.26146949860645202</v>
      </c>
      <c r="E931" s="14">
        <v>0.23567084244992401</v>
      </c>
      <c r="F931" s="14"/>
      <c r="G931" s="14">
        <v>0.188705184349024</v>
      </c>
      <c r="H931" s="14">
        <v>0.19670726044860901</v>
      </c>
      <c r="I931" s="14">
        <v>0.24460388759974999</v>
      </c>
      <c r="J931" s="14">
        <v>0.29251658280204801</v>
      </c>
      <c r="K931" s="14">
        <v>0.328839605660735</v>
      </c>
      <c r="L931" s="14">
        <v>0.223369644005838</v>
      </c>
      <c r="M931" s="14"/>
      <c r="N931" s="14">
        <v>0.23309630650716801</v>
      </c>
      <c r="O931" s="14">
        <v>0.25565339038867702</v>
      </c>
      <c r="P931" s="14"/>
      <c r="Q931" s="14">
        <v>0.18435759891987299</v>
      </c>
      <c r="R931" s="14">
        <v>0.29034822666420501</v>
      </c>
      <c r="S931" s="14">
        <v>0.23359553580293799</v>
      </c>
      <c r="T931" s="14"/>
      <c r="U931" s="14">
        <v>0.237541073753337</v>
      </c>
      <c r="V931" s="14">
        <v>0.29040379969181002</v>
      </c>
      <c r="W931" s="14"/>
      <c r="X931" s="14">
        <v>0.26911469132535598</v>
      </c>
      <c r="Y931" s="14">
        <v>0.27349106317702099</v>
      </c>
      <c r="Z931" s="14">
        <v>0.19486451406772301</v>
      </c>
      <c r="AA931" s="14"/>
      <c r="AB931" s="14">
        <v>0.196029346454239</v>
      </c>
      <c r="AC931" s="14">
        <v>0.29219772823964102</v>
      </c>
      <c r="AD931" s="14">
        <v>0.19822838879683</v>
      </c>
      <c r="AE931" s="14"/>
      <c r="AF931" s="14">
        <v>0.197806480646425</v>
      </c>
      <c r="AG931" s="14">
        <v>0.27301090631174302</v>
      </c>
      <c r="AH931" s="14">
        <v>0.21367542672969</v>
      </c>
      <c r="AI931" s="14"/>
      <c r="AJ931" s="14">
        <v>0.248776707974562</v>
      </c>
      <c r="AK931" s="14">
        <v>0.24128095584447801</v>
      </c>
      <c r="AL931" s="14"/>
      <c r="AM931" s="14">
        <v>0.28151482661946597</v>
      </c>
      <c r="AN931" s="14">
        <v>0.27172759708820599</v>
      </c>
      <c r="AO931" s="14">
        <v>0.338668456782031</v>
      </c>
      <c r="AP931" s="14">
        <v>0.243135300743796</v>
      </c>
      <c r="AQ931" s="14">
        <v>0.25134289765014201</v>
      </c>
      <c r="AR931" s="14">
        <v>0.23113499165121201</v>
      </c>
      <c r="AS931" s="14">
        <v>0.201689303129129</v>
      </c>
      <c r="AT931" s="14">
        <v>0.217894053157243</v>
      </c>
      <c r="AU931" s="14">
        <v>0.20591438229734399</v>
      </c>
      <c r="AV931" s="14"/>
      <c r="AW931" s="14">
        <v>0.27909892964326399</v>
      </c>
      <c r="AX931" s="14">
        <v>0.31020250344792899</v>
      </c>
      <c r="AY931" s="14">
        <v>0.31809538517639802</v>
      </c>
      <c r="AZ931" s="14">
        <v>0.230730265577515</v>
      </c>
      <c r="BA931" s="14">
        <v>0.20085792307060901</v>
      </c>
      <c r="BB931" s="14">
        <v>0.184033802415484</v>
      </c>
      <c r="BC931" s="14">
        <v>0.23281300029839999</v>
      </c>
      <c r="BD931" s="14">
        <v>0.32368131586285798</v>
      </c>
      <c r="BE931" s="14">
        <v>0.128756492467445</v>
      </c>
      <c r="BF931" s="14">
        <v>0.206261386828726</v>
      </c>
      <c r="BG931" s="14"/>
      <c r="BH931" s="14">
        <v>0.24929875955075501</v>
      </c>
      <c r="BI931" s="14">
        <v>0.24600035829592901</v>
      </c>
    </row>
    <row r="932" spans="2:61" x14ac:dyDescent="0.35">
      <c r="B932" t="s">
        <v>321</v>
      </c>
      <c r="C932" s="14">
        <v>0.117852885017176</v>
      </c>
      <c r="D932" s="14">
        <v>0.130933718421545</v>
      </c>
      <c r="E932" s="14">
        <v>0.106070068552218</v>
      </c>
      <c r="F932" s="14"/>
      <c r="G932" s="14">
        <v>0.16230872180383701</v>
      </c>
      <c r="H932" s="14">
        <v>0.109481153305224</v>
      </c>
      <c r="I932" s="14">
        <v>0.10845031599293101</v>
      </c>
      <c r="J932" s="14">
        <v>8.5973771754227601E-2</v>
      </c>
      <c r="K932" s="14">
        <v>0.142645186859199</v>
      </c>
      <c r="L932" s="14">
        <v>0.119183245253484</v>
      </c>
      <c r="M932" s="14"/>
      <c r="N932" s="14">
        <v>9.9818883882292597E-2</v>
      </c>
      <c r="O932" s="14">
        <v>0.128018012986062</v>
      </c>
      <c r="P932" s="14"/>
      <c r="Q932" s="14">
        <v>0.10684914099444601</v>
      </c>
      <c r="R932" s="14">
        <v>0.11677123383897201</v>
      </c>
      <c r="S932" s="14">
        <v>0.14033192638458</v>
      </c>
      <c r="T932" s="14"/>
      <c r="U932" s="14">
        <v>0.123432356048152</v>
      </c>
      <c r="V932" s="14">
        <v>9.3881647167501206E-2</v>
      </c>
      <c r="W932" s="14"/>
      <c r="X932" s="14">
        <v>6.0508206306448903E-2</v>
      </c>
      <c r="Y932" s="14">
        <v>0.13168158094419599</v>
      </c>
      <c r="Z932" s="14">
        <v>0.12859712866099801</v>
      </c>
      <c r="AA932" s="14"/>
      <c r="AB932" s="14">
        <v>0.13386510269229299</v>
      </c>
      <c r="AC932" s="14">
        <v>0.113194235643509</v>
      </c>
      <c r="AD932" s="14">
        <v>0.11669322659905999</v>
      </c>
      <c r="AE932" s="14"/>
      <c r="AF932" s="14">
        <v>0.126504172285717</v>
      </c>
      <c r="AG932" s="14">
        <v>0.11345190407981499</v>
      </c>
      <c r="AH932" s="14">
        <v>0.135723432900998</v>
      </c>
      <c r="AI932" s="14"/>
      <c r="AJ932" s="14">
        <v>0.12666495165650901</v>
      </c>
      <c r="AK932" s="14">
        <v>0.11292003772447801</v>
      </c>
      <c r="AL932" s="14"/>
      <c r="AM932" s="14">
        <v>0.14540402839592001</v>
      </c>
      <c r="AN932" s="14">
        <v>0.104604959199102</v>
      </c>
      <c r="AO932" s="14">
        <v>0.147522596180057</v>
      </c>
      <c r="AP932" s="14">
        <v>0.11784171224181</v>
      </c>
      <c r="AQ932" s="14">
        <v>0.14402758809782501</v>
      </c>
      <c r="AR932" s="14">
        <v>0.103599785986434</v>
      </c>
      <c r="AS932" s="14">
        <v>8.4628155848719702E-2</v>
      </c>
      <c r="AT932" s="14">
        <v>0.10583355755306401</v>
      </c>
      <c r="AU932" s="14">
        <v>0.138385215648788</v>
      </c>
      <c r="AV932" s="14"/>
      <c r="AW932" s="14">
        <v>0.15782515896012</v>
      </c>
      <c r="AX932" s="14">
        <v>0.105984228571132</v>
      </c>
      <c r="AY932" s="14">
        <v>8.4331198280652303E-2</v>
      </c>
      <c r="AZ932" s="14">
        <v>0.119405278985074</v>
      </c>
      <c r="BA932" s="14">
        <v>0.14419366888777599</v>
      </c>
      <c r="BB932" s="14">
        <v>0.107335839721507</v>
      </c>
      <c r="BC932" s="14">
        <v>0.103531081910285</v>
      </c>
      <c r="BD932" s="14">
        <v>0.133481775675411</v>
      </c>
      <c r="BE932" s="14">
        <v>9.3569850079607497E-2</v>
      </c>
      <c r="BF932" s="14">
        <v>0.23035784707586199</v>
      </c>
      <c r="BG932" s="14"/>
      <c r="BH932" s="14">
        <v>0.133090056840967</v>
      </c>
      <c r="BI932" s="14">
        <v>9.8424253346301602E-2</v>
      </c>
    </row>
    <row r="933" spans="2:61" x14ac:dyDescent="0.35">
      <c r="B933" t="s">
        <v>322</v>
      </c>
      <c r="C933" s="14">
        <v>0.10501856224871201</v>
      </c>
      <c r="D933" s="14">
        <v>0.11635514057752699</v>
      </c>
      <c r="E933" s="14">
        <v>9.4823752352662799E-2</v>
      </c>
      <c r="F933" s="14"/>
      <c r="G933" s="14">
        <v>9.6585749297382201E-2</v>
      </c>
      <c r="H933" s="14">
        <v>0.13201444575322699</v>
      </c>
      <c r="I933" s="14">
        <v>9.4128246887381001E-2</v>
      </c>
      <c r="J933" s="14">
        <v>0.112037417709295</v>
      </c>
      <c r="K933" s="14">
        <v>9.7190372233588507E-2</v>
      </c>
      <c r="L933" s="14">
        <v>9.8412825835256901E-2</v>
      </c>
      <c r="M933" s="14"/>
      <c r="N933" s="14">
        <v>0.10027113871899899</v>
      </c>
      <c r="O933" s="14">
        <v>0.107694516815926</v>
      </c>
      <c r="P933" s="14"/>
      <c r="Q933" s="14">
        <v>6.5173852144559202E-2</v>
      </c>
      <c r="R933" s="14">
        <v>0.101931933866185</v>
      </c>
      <c r="S933" s="14">
        <v>0.183403076256065</v>
      </c>
      <c r="T933" s="14"/>
      <c r="U933" s="14">
        <v>0.10071979232482001</v>
      </c>
      <c r="V933" s="14">
        <v>0.123487488018656</v>
      </c>
      <c r="W933" s="14"/>
      <c r="X933" s="14">
        <v>6.5043397309906395E-2</v>
      </c>
      <c r="Y933" s="14">
        <v>6.1115005268768799E-2</v>
      </c>
      <c r="Z933" s="14">
        <v>0.188595593961907</v>
      </c>
      <c r="AA933" s="14"/>
      <c r="AB933" s="14">
        <v>6.8778125336953405E-2</v>
      </c>
      <c r="AC933" s="14">
        <v>7.6298852018972699E-2</v>
      </c>
      <c r="AD933" s="14">
        <v>0.25152790879685799</v>
      </c>
      <c r="AE933" s="14"/>
      <c r="AF933" s="14">
        <v>0.123355455200662</v>
      </c>
      <c r="AG933" s="14">
        <v>6.5210082567128597E-2</v>
      </c>
      <c r="AH933" s="14">
        <v>0.17896152284515801</v>
      </c>
      <c r="AI933" s="14"/>
      <c r="AJ933" s="14">
        <v>8.3526019700454604E-2</v>
      </c>
      <c r="AK933" s="14">
        <v>0.113180284494558</v>
      </c>
      <c r="AL933" s="14"/>
      <c r="AM933" s="14">
        <v>7.8394917415534199E-2</v>
      </c>
      <c r="AN933" s="14">
        <v>0.118153115688425</v>
      </c>
      <c r="AO933" s="14">
        <v>1.9162124160803502E-2</v>
      </c>
      <c r="AP933" s="14">
        <v>0.13346235524710001</v>
      </c>
      <c r="AQ933" s="14">
        <v>1.53560055169931E-2</v>
      </c>
      <c r="AR933" s="14">
        <v>9.6464474527587205E-2</v>
      </c>
      <c r="AS933" s="14">
        <v>0</v>
      </c>
      <c r="AT933" s="14">
        <v>0.23836960158193199</v>
      </c>
      <c r="AU933" s="14">
        <v>0.15792374321416999</v>
      </c>
      <c r="AV933" s="14"/>
      <c r="AW933" s="14">
        <v>7.9844247884759606E-2</v>
      </c>
      <c r="AX933" s="14">
        <v>0.104950023404139</v>
      </c>
      <c r="AY933" s="14">
        <v>0</v>
      </c>
      <c r="AZ933" s="14">
        <v>0.17723735907103499</v>
      </c>
      <c r="BA933" s="14">
        <v>1.63435676321293E-2</v>
      </c>
      <c r="BB933" s="14">
        <v>0.10265995504676</v>
      </c>
      <c r="BC933" s="14">
        <v>2.0142319833151599E-2</v>
      </c>
      <c r="BD933" s="14">
        <v>0.23428710476134901</v>
      </c>
      <c r="BE933" s="14">
        <v>0.125001495714539</v>
      </c>
      <c r="BF933" s="14">
        <v>0.23291888641698999</v>
      </c>
      <c r="BG933" s="14"/>
      <c r="BH933" s="14">
        <v>0.107449864254704</v>
      </c>
      <c r="BI933" s="14">
        <v>9.6349175637488405E-2</v>
      </c>
    </row>
    <row r="934" spans="2:61" x14ac:dyDescent="0.35">
      <c r="B934" t="s">
        <v>77</v>
      </c>
      <c r="C934" s="14">
        <v>6.7138739387158405E-2</v>
      </c>
      <c r="D934" s="14">
        <v>6.5757262634467795E-2</v>
      </c>
      <c r="E934" s="14">
        <v>6.8848226203719207E-2</v>
      </c>
      <c r="F934" s="14"/>
      <c r="G934" s="14">
        <v>2.6968310343588299E-2</v>
      </c>
      <c r="H934" s="14">
        <v>5.5824053242524103E-2</v>
      </c>
      <c r="I934" s="14">
        <v>9.2941814017765995E-2</v>
      </c>
      <c r="J934" s="14">
        <v>5.6503628472705798E-2</v>
      </c>
      <c r="K934" s="14">
        <v>4.94134372532537E-2</v>
      </c>
      <c r="L934" s="14">
        <v>9.6229131425384598E-2</v>
      </c>
      <c r="M934" s="14"/>
      <c r="N934" s="14">
        <v>5.7066784586337599E-2</v>
      </c>
      <c r="O934" s="14">
        <v>7.2815943723645901E-2</v>
      </c>
      <c r="P934" s="14"/>
      <c r="Q934" s="14">
        <v>3.8227668050119901E-2</v>
      </c>
      <c r="R934" s="14">
        <v>8.7924005994863705E-2</v>
      </c>
      <c r="S934" s="14">
        <v>1.9996367200838101E-2</v>
      </c>
      <c r="T934" s="14"/>
      <c r="U934" s="14">
        <v>5.4552428263348898E-2</v>
      </c>
      <c r="V934" s="14">
        <v>0.12121366081319</v>
      </c>
      <c r="W934" s="14"/>
      <c r="X934" s="14">
        <v>6.4363989016493595E-2</v>
      </c>
      <c r="Y934" s="14">
        <v>2.87100161422486E-2</v>
      </c>
      <c r="Z934" s="14">
        <v>8.7207391702833204E-2</v>
      </c>
      <c r="AA934" s="14"/>
      <c r="AB934" s="14">
        <v>4.7284151952152402E-2</v>
      </c>
      <c r="AC934" s="14">
        <v>5.1028422665940099E-2</v>
      </c>
      <c r="AD934" s="14">
        <v>8.9315694582288302E-2</v>
      </c>
      <c r="AE934" s="14"/>
      <c r="AF934" s="14">
        <v>4.6404338184035998E-2</v>
      </c>
      <c r="AG934" s="14">
        <v>5.0473160767186602E-2</v>
      </c>
      <c r="AH934" s="14">
        <v>7.2947522164040199E-2</v>
      </c>
      <c r="AI934" s="14"/>
      <c r="AJ934" s="14">
        <v>3.6612111295205703E-2</v>
      </c>
      <c r="AK934" s="14">
        <v>8.0818817742251595E-2</v>
      </c>
      <c r="AL934" s="14"/>
      <c r="AM934" s="14">
        <v>3.0055148089193601E-2</v>
      </c>
      <c r="AN934" s="14">
        <v>4.88486894452618E-2</v>
      </c>
      <c r="AO934" s="14">
        <v>3.7899500783672602E-2</v>
      </c>
      <c r="AP934" s="14">
        <v>2.4124160758300602E-2</v>
      </c>
      <c r="AQ934" s="14">
        <v>0</v>
      </c>
      <c r="AR934" s="14">
        <v>7.0051689650242902E-2</v>
      </c>
      <c r="AS934" s="14">
        <v>3.2581979163503597E-2</v>
      </c>
      <c r="AT934" s="14">
        <v>0.21308792652335501</v>
      </c>
      <c r="AU934" s="14">
        <v>0.10949457561783001</v>
      </c>
      <c r="AV934" s="14"/>
      <c r="AW934" s="14">
        <v>8.2469384856063994E-3</v>
      </c>
      <c r="AX934" s="14">
        <v>3.8699038232336898E-2</v>
      </c>
      <c r="AY934" s="14">
        <v>3.7045037937727197E-2</v>
      </c>
      <c r="AZ934" s="14">
        <v>1.05267704022152E-2</v>
      </c>
      <c r="BA934" s="14">
        <v>2.34881255552272E-2</v>
      </c>
      <c r="BB934" s="14">
        <v>6.4476157422833802E-2</v>
      </c>
      <c r="BC934" s="14">
        <v>2.08157402264551E-2</v>
      </c>
      <c r="BD934" s="14">
        <v>4.6891512417819498E-2</v>
      </c>
      <c r="BE934" s="14">
        <v>0.230990586754873</v>
      </c>
      <c r="BF934" s="14">
        <v>0.111905727780196</v>
      </c>
      <c r="BG934" s="14"/>
      <c r="BH934" s="14">
        <v>6.7175171609166195E-2</v>
      </c>
      <c r="BI934" s="14">
        <v>4.5815170976426102E-2</v>
      </c>
    </row>
    <row r="935" spans="2:61" x14ac:dyDescent="0.35">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row>
    <row r="936" spans="2:61" x14ac:dyDescent="0.35">
      <c r="B936" s="6" t="s">
        <v>420</v>
      </c>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row>
    <row r="937" spans="2:61" x14ac:dyDescent="0.35">
      <c r="B937" s="21" t="s">
        <v>81</v>
      </c>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row>
    <row r="938" spans="2:61" x14ac:dyDescent="0.35">
      <c r="B938" t="s">
        <v>318</v>
      </c>
      <c r="C938" s="14">
        <v>0.14671437950751601</v>
      </c>
      <c r="D938" s="14">
        <v>0.152293560575853</v>
      </c>
      <c r="E938" s="14">
        <v>0.142252464692421</v>
      </c>
      <c r="F938" s="14"/>
      <c r="G938" s="14">
        <v>0.19014118082349399</v>
      </c>
      <c r="H938" s="14">
        <v>0.14692363824653801</v>
      </c>
      <c r="I938" s="14">
        <v>0.114928072988115</v>
      </c>
      <c r="J938" s="14">
        <v>0.151136618185571</v>
      </c>
      <c r="K938" s="14">
        <v>0.12076100258099</v>
      </c>
      <c r="L938" s="14">
        <v>0.168270575193985</v>
      </c>
      <c r="M938" s="14"/>
      <c r="N938" s="14">
        <v>0.15501729456887101</v>
      </c>
      <c r="O938" s="14">
        <v>0.14203432024156601</v>
      </c>
      <c r="P938" s="14"/>
      <c r="Q938" s="14">
        <v>0.21425281417561901</v>
      </c>
      <c r="R938" s="14">
        <v>0.121658525081354</v>
      </c>
      <c r="S938" s="14">
        <v>0.101166690080746</v>
      </c>
      <c r="T938" s="14"/>
      <c r="U938" s="14">
        <v>0.16377738031763001</v>
      </c>
      <c r="V938" s="14">
        <v>7.3406130647072299E-2</v>
      </c>
      <c r="W938" s="14"/>
      <c r="X938" s="14">
        <v>0.20389156011729201</v>
      </c>
      <c r="Y938" s="14">
        <v>0.172854713778029</v>
      </c>
      <c r="Z938" s="14">
        <v>0.107571282921371</v>
      </c>
      <c r="AA938" s="14"/>
      <c r="AB938" s="14">
        <v>0.23355904480717199</v>
      </c>
      <c r="AC938" s="14">
        <v>0.13212060294724901</v>
      </c>
      <c r="AD938" s="14">
        <v>5.7447001753651201E-2</v>
      </c>
      <c r="AE938" s="14"/>
      <c r="AF938" s="14">
        <v>0.188021168434056</v>
      </c>
      <c r="AG938" s="14">
        <v>0.171227409629093</v>
      </c>
      <c r="AH938" s="14">
        <v>9.0179907173610505E-2</v>
      </c>
      <c r="AI938" s="14"/>
      <c r="AJ938" s="14">
        <v>0.15798831179664399</v>
      </c>
      <c r="AK938" s="14">
        <v>0.14572729066458401</v>
      </c>
      <c r="AL938" s="14"/>
      <c r="AM938" s="14">
        <v>0.19945158458669199</v>
      </c>
      <c r="AN938" s="14">
        <v>0.14027439242852099</v>
      </c>
      <c r="AO938" s="14">
        <v>0.18981913137120701</v>
      </c>
      <c r="AP938" s="14">
        <v>0.122392968787574</v>
      </c>
      <c r="AQ938" s="14">
        <v>0.237943613148767</v>
      </c>
      <c r="AR938" s="14">
        <v>0.13895567577839801</v>
      </c>
      <c r="AS938" s="14">
        <v>0.22358640194909801</v>
      </c>
      <c r="AT938" s="14">
        <v>0.132061213479887</v>
      </c>
      <c r="AU938" s="14">
        <v>0.10170828606002499</v>
      </c>
      <c r="AV938" s="14"/>
      <c r="AW938" s="14">
        <v>0.210353581075923</v>
      </c>
      <c r="AX938" s="14">
        <v>0.12195143226742899</v>
      </c>
      <c r="AY938" s="14">
        <v>0.25092659755960101</v>
      </c>
      <c r="AZ938" s="14">
        <v>0.122023626394303</v>
      </c>
      <c r="BA938" s="14">
        <v>0.27182194108871299</v>
      </c>
      <c r="BB938" s="14">
        <v>0.14328613217376801</v>
      </c>
      <c r="BC938" s="14">
        <v>0.17262970289275101</v>
      </c>
      <c r="BD938" s="14">
        <v>0.17512132707594</v>
      </c>
      <c r="BE938" s="14">
        <v>9.6668325203178598E-2</v>
      </c>
      <c r="BF938" s="14">
        <v>0.115439281951141</v>
      </c>
      <c r="BG938" s="14"/>
      <c r="BH938" s="14">
        <v>0.14964822140432801</v>
      </c>
      <c r="BI938" s="14">
        <v>0.15731573238658</v>
      </c>
    </row>
    <row r="939" spans="2:61" x14ac:dyDescent="0.35">
      <c r="B939" t="s">
        <v>319</v>
      </c>
      <c r="C939" s="14">
        <v>0.34122669017914797</v>
      </c>
      <c r="D939" s="14">
        <v>0.34116739772336602</v>
      </c>
      <c r="E939" s="14">
        <v>0.33975543165063499</v>
      </c>
      <c r="F939" s="14"/>
      <c r="G939" s="14">
        <v>0.34216144333496101</v>
      </c>
      <c r="H939" s="14">
        <v>0.32188812595193</v>
      </c>
      <c r="I939" s="14">
        <v>0.37689659441899898</v>
      </c>
      <c r="J939" s="14">
        <v>0.33657056150535902</v>
      </c>
      <c r="K939" s="14">
        <v>0.32838596044726498</v>
      </c>
      <c r="L939" s="14">
        <v>0.33479896854907798</v>
      </c>
      <c r="M939" s="14"/>
      <c r="N939" s="14">
        <v>0.38153482663635102</v>
      </c>
      <c r="O939" s="14">
        <v>0.31850642071647001</v>
      </c>
      <c r="P939" s="14"/>
      <c r="Q939" s="14">
        <v>0.38182314751788399</v>
      </c>
      <c r="R939" s="14">
        <v>0.346464353814743</v>
      </c>
      <c r="S939" s="14">
        <v>0.276694988774075</v>
      </c>
      <c r="T939" s="14"/>
      <c r="U939" s="14">
        <v>0.349309400913561</v>
      </c>
      <c r="V939" s="14">
        <v>0.306500713395854</v>
      </c>
      <c r="W939" s="14"/>
      <c r="X939" s="14">
        <v>0.45569696130987802</v>
      </c>
      <c r="Y939" s="14">
        <v>0.36559411915849399</v>
      </c>
      <c r="Z939" s="14">
        <v>0.28450291913303399</v>
      </c>
      <c r="AA939" s="14"/>
      <c r="AB939" s="14">
        <v>0.37951089967246299</v>
      </c>
      <c r="AC939" s="14">
        <v>0.381162385630822</v>
      </c>
      <c r="AD939" s="14">
        <v>0.206776235159364</v>
      </c>
      <c r="AE939" s="14"/>
      <c r="AF939" s="14">
        <v>0.40113439948082003</v>
      </c>
      <c r="AG939" s="14">
        <v>0.37021601577425001</v>
      </c>
      <c r="AH939" s="14">
        <v>0.30407283458484002</v>
      </c>
      <c r="AI939" s="14"/>
      <c r="AJ939" s="14">
        <v>0.34645228080107598</v>
      </c>
      <c r="AK939" s="14">
        <v>0.33798666240469899</v>
      </c>
      <c r="AL939" s="14"/>
      <c r="AM939" s="14">
        <v>0.36647892370257201</v>
      </c>
      <c r="AN939" s="14">
        <v>0.41153385961446798</v>
      </c>
      <c r="AO939" s="14">
        <v>0.33729853620007799</v>
      </c>
      <c r="AP939" s="14">
        <v>0.22154812469270599</v>
      </c>
      <c r="AQ939" s="14">
        <v>0.39867980605747799</v>
      </c>
      <c r="AR939" s="14">
        <v>0.35194863391176101</v>
      </c>
      <c r="AS939" s="14">
        <v>0.48542497782129301</v>
      </c>
      <c r="AT939" s="14">
        <v>0.18206066740062399</v>
      </c>
      <c r="AU939" s="14">
        <v>0.265308467751451</v>
      </c>
      <c r="AV939" s="14"/>
      <c r="AW939" s="14">
        <v>0.34614887745529399</v>
      </c>
      <c r="AX939" s="14">
        <v>0.41682972481661601</v>
      </c>
      <c r="AY939" s="14">
        <v>0.40229017282718599</v>
      </c>
      <c r="AZ939" s="14">
        <v>0.230068589666723</v>
      </c>
      <c r="BA939" s="14">
        <v>0.36634786672341402</v>
      </c>
      <c r="BB939" s="14">
        <v>0.377389723933855</v>
      </c>
      <c r="BC939" s="14">
        <v>0.44975530165715999</v>
      </c>
      <c r="BD939" s="14">
        <v>0.24348929655127599</v>
      </c>
      <c r="BE939" s="14">
        <v>0.20105537738680301</v>
      </c>
      <c r="BF939" s="14">
        <v>0.17049121061619699</v>
      </c>
      <c r="BG939" s="14"/>
      <c r="BH939" s="14">
        <v>0.31983507751954998</v>
      </c>
      <c r="BI939" s="14">
        <v>0.36984263044337001</v>
      </c>
    </row>
    <row r="940" spans="2:61" x14ac:dyDescent="0.35">
      <c r="B940" t="s">
        <v>320</v>
      </c>
      <c r="C940" s="14">
        <v>0.26853845391699899</v>
      </c>
      <c r="D940" s="14">
        <v>0.27593461988468698</v>
      </c>
      <c r="E940" s="14">
        <v>0.263056124129321</v>
      </c>
      <c r="F940" s="14"/>
      <c r="G940" s="14">
        <v>0.194585467321858</v>
      </c>
      <c r="H940" s="14">
        <v>0.27778318124377299</v>
      </c>
      <c r="I940" s="14">
        <v>0.23832463282910399</v>
      </c>
      <c r="J940" s="14">
        <v>0.30211359007877098</v>
      </c>
      <c r="K940" s="14">
        <v>0.34174924081823999</v>
      </c>
      <c r="L940" s="14">
        <v>0.24825043316484</v>
      </c>
      <c r="M940" s="14"/>
      <c r="N940" s="14">
        <v>0.23450992836612</v>
      </c>
      <c r="O940" s="14">
        <v>0.28771912903341001</v>
      </c>
      <c r="P940" s="14"/>
      <c r="Q940" s="14">
        <v>0.23362043371046001</v>
      </c>
      <c r="R940" s="14">
        <v>0.290446133191466</v>
      </c>
      <c r="S940" s="14">
        <v>0.30912630884202102</v>
      </c>
      <c r="T940" s="14"/>
      <c r="U940" s="14">
        <v>0.25894576734063601</v>
      </c>
      <c r="V940" s="14">
        <v>0.30975178225274003</v>
      </c>
      <c r="W940" s="14"/>
      <c r="X940" s="14">
        <v>0.15106464539198999</v>
      </c>
      <c r="Y940" s="14">
        <v>0.29399753546406698</v>
      </c>
      <c r="Z940" s="14">
        <v>0.26685069640999098</v>
      </c>
      <c r="AA940" s="14"/>
      <c r="AB940" s="14">
        <v>0.22983913897788399</v>
      </c>
      <c r="AC940" s="14">
        <v>0.27627768459025198</v>
      </c>
      <c r="AD940" s="14">
        <v>0.30638696765302498</v>
      </c>
      <c r="AE940" s="14"/>
      <c r="AF940" s="14">
        <v>0.25313608761275103</v>
      </c>
      <c r="AG940" s="14">
        <v>0.24964683817084801</v>
      </c>
      <c r="AH940" s="14">
        <v>0.29307139853226899</v>
      </c>
      <c r="AI940" s="14"/>
      <c r="AJ940" s="14">
        <v>0.27848152578545998</v>
      </c>
      <c r="AK940" s="14">
        <v>0.27482481361885702</v>
      </c>
      <c r="AL940" s="14"/>
      <c r="AM940" s="14">
        <v>0.241566130652454</v>
      </c>
      <c r="AN940" s="14">
        <v>0.26618238576359898</v>
      </c>
      <c r="AO940" s="14">
        <v>0.35685027825287202</v>
      </c>
      <c r="AP940" s="14">
        <v>0.30486813815562203</v>
      </c>
      <c r="AQ940" s="14">
        <v>0.236187045251083</v>
      </c>
      <c r="AR940" s="14">
        <v>0.29552764171200402</v>
      </c>
      <c r="AS940" s="14">
        <v>0.11673363853037801</v>
      </c>
      <c r="AT940" s="14">
        <v>0.156811571686853</v>
      </c>
      <c r="AU940" s="14">
        <v>0.309989640685367</v>
      </c>
      <c r="AV940" s="14"/>
      <c r="AW940" s="14">
        <v>0.25128923121754099</v>
      </c>
      <c r="AX940" s="14">
        <v>0.27393162941910298</v>
      </c>
      <c r="AY940" s="14">
        <v>0.218893125136261</v>
      </c>
      <c r="AZ940" s="14">
        <v>0.34680615246869101</v>
      </c>
      <c r="BA940" s="14">
        <v>0.23503293412949</v>
      </c>
      <c r="BB940" s="14">
        <v>0.28571052674762898</v>
      </c>
      <c r="BC940" s="14">
        <v>0.20974058862228301</v>
      </c>
      <c r="BD940" s="14">
        <v>0.15640489456218201</v>
      </c>
      <c r="BE940" s="14">
        <v>0.27155279469940802</v>
      </c>
      <c r="BF940" s="14">
        <v>0.24008264400858401</v>
      </c>
      <c r="BG940" s="14"/>
      <c r="BH940" s="14">
        <v>0.27993304331290397</v>
      </c>
      <c r="BI940" s="14">
        <v>0.25871218575170102</v>
      </c>
    </row>
    <row r="941" spans="2:61" x14ac:dyDescent="0.35">
      <c r="B941" t="s">
        <v>321</v>
      </c>
      <c r="C941" s="14">
        <v>0.10155905727515201</v>
      </c>
      <c r="D941" s="14">
        <v>9.7748529454914301E-2</v>
      </c>
      <c r="E941" s="14">
        <v>0.105785604901871</v>
      </c>
      <c r="F941" s="14"/>
      <c r="G941" s="14">
        <v>0.119216680271945</v>
      </c>
      <c r="H941" s="14">
        <v>0.102501175960675</v>
      </c>
      <c r="I941" s="14">
        <v>8.7057641071870903E-2</v>
      </c>
      <c r="J941" s="14">
        <v>9.0317173479350907E-2</v>
      </c>
      <c r="K941" s="14">
        <v>9.8511857850630893E-2</v>
      </c>
      <c r="L941" s="14">
        <v>0.117457222765527</v>
      </c>
      <c r="M941" s="14"/>
      <c r="N941" s="14">
        <v>9.3596402776565002E-2</v>
      </c>
      <c r="O941" s="14">
        <v>0.10604732370836099</v>
      </c>
      <c r="P941" s="14"/>
      <c r="Q941" s="14">
        <v>8.2991701804928805E-2</v>
      </c>
      <c r="R941" s="14">
        <v>8.4228108328133003E-2</v>
      </c>
      <c r="S941" s="14">
        <v>0.16304296780327501</v>
      </c>
      <c r="T941" s="14"/>
      <c r="U941" s="14">
        <v>0.100285776415988</v>
      </c>
      <c r="V941" s="14">
        <v>0.10702948953566301</v>
      </c>
      <c r="W941" s="14"/>
      <c r="X941" s="14">
        <v>9.9538880185204306E-2</v>
      </c>
      <c r="Y941" s="14">
        <v>0.103629851240806</v>
      </c>
      <c r="Z941" s="14">
        <v>0.101681566741801</v>
      </c>
      <c r="AA941" s="14"/>
      <c r="AB941" s="14">
        <v>6.9367645973533495E-2</v>
      </c>
      <c r="AC941" s="14">
        <v>0.118210706869029</v>
      </c>
      <c r="AD941" s="14">
        <v>0.12666811833501401</v>
      </c>
      <c r="AE941" s="14"/>
      <c r="AF941" s="14">
        <v>7.4517312800388702E-2</v>
      </c>
      <c r="AG941" s="14">
        <v>0.103408662238373</v>
      </c>
      <c r="AH941" s="14">
        <v>0.112144472817547</v>
      </c>
      <c r="AI941" s="14"/>
      <c r="AJ941" s="14">
        <v>9.4664485908895493E-2</v>
      </c>
      <c r="AK941" s="14">
        <v>0.105425979600556</v>
      </c>
      <c r="AL941" s="14"/>
      <c r="AM941" s="14">
        <v>0.10124063320641701</v>
      </c>
      <c r="AN941" s="14">
        <v>0.11804598945808301</v>
      </c>
      <c r="AO941" s="14">
        <v>2.5073774013015401E-2</v>
      </c>
      <c r="AP941" s="14">
        <v>0.130819872482176</v>
      </c>
      <c r="AQ941" s="14">
        <v>8.6940441567245799E-2</v>
      </c>
      <c r="AR941" s="14">
        <v>9.3568055140302003E-2</v>
      </c>
      <c r="AS941" s="14">
        <v>0.101313848114406</v>
      </c>
      <c r="AT941" s="14">
        <v>0.134076633889775</v>
      </c>
      <c r="AU941" s="14">
        <v>8.8515261946020607E-2</v>
      </c>
      <c r="AV941" s="14"/>
      <c r="AW941" s="14">
        <v>0.123362192313424</v>
      </c>
      <c r="AX941" s="14">
        <v>0.121163597793322</v>
      </c>
      <c r="AY941" s="14">
        <v>7.0772480297318002E-2</v>
      </c>
      <c r="AZ941" s="14">
        <v>0.130945180896754</v>
      </c>
      <c r="BA941" s="14">
        <v>6.0471573686745599E-2</v>
      </c>
      <c r="BB941" s="14">
        <v>9.1718966929371495E-2</v>
      </c>
      <c r="BC941" s="14">
        <v>7.5774264953899897E-2</v>
      </c>
      <c r="BD941" s="14">
        <v>0.18339378301363099</v>
      </c>
      <c r="BE941" s="14">
        <v>5.5106886439117299E-2</v>
      </c>
      <c r="BF941" s="14">
        <v>0.14345253819409501</v>
      </c>
      <c r="BG941" s="14"/>
      <c r="BH941" s="14">
        <v>0.107085450789912</v>
      </c>
      <c r="BI941" s="14">
        <v>9.9556179485173396E-2</v>
      </c>
    </row>
    <row r="942" spans="2:61" x14ac:dyDescent="0.35">
      <c r="B942" t="s">
        <v>322</v>
      </c>
      <c r="C942" s="14">
        <v>7.9009145325910496E-2</v>
      </c>
      <c r="D942" s="14">
        <v>8.5085429180732003E-2</v>
      </c>
      <c r="E942" s="14">
        <v>7.3677614155106694E-2</v>
      </c>
      <c r="F942" s="14"/>
      <c r="G942" s="14">
        <v>9.5759397380514602E-2</v>
      </c>
      <c r="H942" s="14">
        <v>7.4760973178718104E-2</v>
      </c>
      <c r="I942" s="14">
        <v>0.101197446775792</v>
      </c>
      <c r="J942" s="14">
        <v>8.1854386145673502E-2</v>
      </c>
      <c r="K942" s="14">
        <v>5.1972174737662802E-2</v>
      </c>
      <c r="L942" s="14">
        <v>6.85316738259929E-2</v>
      </c>
      <c r="M942" s="14"/>
      <c r="N942" s="14">
        <v>7.2352094265325906E-2</v>
      </c>
      <c r="O942" s="14">
        <v>8.2761489324345697E-2</v>
      </c>
      <c r="P942" s="14"/>
      <c r="Q942" s="14">
        <v>4.8661385425608703E-2</v>
      </c>
      <c r="R942" s="14">
        <v>8.7633331287958693E-2</v>
      </c>
      <c r="S942" s="14">
        <v>0.10269308804977199</v>
      </c>
      <c r="T942" s="14"/>
      <c r="U942" s="14">
        <v>7.7597798248872293E-2</v>
      </c>
      <c r="V942" s="14">
        <v>8.5072755349925297E-2</v>
      </c>
      <c r="W942" s="14"/>
      <c r="X942" s="14">
        <v>4.1783878870795599E-2</v>
      </c>
      <c r="Y942" s="14">
        <v>2.82621107423131E-2</v>
      </c>
      <c r="Z942" s="14">
        <v>0.165620829872963</v>
      </c>
      <c r="AA942" s="14"/>
      <c r="AB942" s="14">
        <v>3.6513037118204097E-2</v>
      </c>
      <c r="AC942" s="14">
        <v>5.0432674011369798E-2</v>
      </c>
      <c r="AD942" s="14">
        <v>0.224553930715606</v>
      </c>
      <c r="AE942" s="14"/>
      <c r="AF942" s="14">
        <v>4.2655251633121803E-2</v>
      </c>
      <c r="AG942" s="14">
        <v>5.3849959489436203E-2</v>
      </c>
      <c r="AH942" s="14">
        <v>0.14681468633443501</v>
      </c>
      <c r="AI942" s="14"/>
      <c r="AJ942" s="14">
        <v>8.8427499699525902E-2</v>
      </c>
      <c r="AK942" s="14">
        <v>6.6323595226926296E-2</v>
      </c>
      <c r="AL942" s="14"/>
      <c r="AM942" s="14">
        <v>6.2075019865512997E-2</v>
      </c>
      <c r="AN942" s="14">
        <v>3.8841938197010997E-2</v>
      </c>
      <c r="AO942" s="14">
        <v>0</v>
      </c>
      <c r="AP942" s="14">
        <v>0.17668671248471299</v>
      </c>
      <c r="AQ942" s="14">
        <v>4.0249093975426101E-2</v>
      </c>
      <c r="AR942" s="14">
        <v>8.1211980141993101E-2</v>
      </c>
      <c r="AS942" s="14">
        <v>1.6646480419199399E-2</v>
      </c>
      <c r="AT942" s="14">
        <v>0.146381532610589</v>
      </c>
      <c r="AU942" s="14">
        <v>0.119488200411835</v>
      </c>
      <c r="AV942" s="14"/>
      <c r="AW942" s="14">
        <v>5.5435249388862198E-2</v>
      </c>
      <c r="AX942" s="14">
        <v>4.2998561449852701E-2</v>
      </c>
      <c r="AY942" s="14">
        <v>0</v>
      </c>
      <c r="AZ942" s="14">
        <v>0.14180613395096101</v>
      </c>
      <c r="BA942" s="14">
        <v>4.2837558816409702E-2</v>
      </c>
      <c r="BB942" s="14">
        <v>7.3256666852501803E-2</v>
      </c>
      <c r="BC942" s="14">
        <v>7.1284401647451201E-2</v>
      </c>
      <c r="BD942" s="14">
        <v>0.16881953254180501</v>
      </c>
      <c r="BE942" s="14">
        <v>0.125001495714539</v>
      </c>
      <c r="BF942" s="14">
        <v>0.19260404676349999</v>
      </c>
      <c r="BG942" s="14"/>
      <c r="BH942" s="14">
        <v>8.8988869652131694E-2</v>
      </c>
      <c r="BI942" s="14">
        <v>6.6456562181264306E-2</v>
      </c>
    </row>
    <row r="943" spans="2:61" x14ac:dyDescent="0.35">
      <c r="B943" t="s">
        <v>77</v>
      </c>
      <c r="C943" s="14">
        <v>6.2952273795274793E-2</v>
      </c>
      <c r="D943" s="14">
        <v>4.7770463180447503E-2</v>
      </c>
      <c r="E943" s="14">
        <v>7.5472760470645106E-2</v>
      </c>
      <c r="F943" s="14"/>
      <c r="G943" s="14">
        <v>5.8135830867226797E-2</v>
      </c>
      <c r="H943" s="14">
        <v>7.6142905418365894E-2</v>
      </c>
      <c r="I943" s="14">
        <v>8.1595611916119207E-2</v>
      </c>
      <c r="J943" s="14">
        <v>3.8007670605275601E-2</v>
      </c>
      <c r="K943" s="14">
        <v>5.8619763565211903E-2</v>
      </c>
      <c r="L943" s="14">
        <v>6.2691126500576705E-2</v>
      </c>
      <c r="M943" s="14"/>
      <c r="N943" s="14">
        <v>6.2989453386766106E-2</v>
      </c>
      <c r="O943" s="14">
        <v>6.2931316975847196E-2</v>
      </c>
      <c r="P943" s="14"/>
      <c r="Q943" s="14">
        <v>3.8650517365499799E-2</v>
      </c>
      <c r="R943" s="14">
        <v>6.9569548296345499E-2</v>
      </c>
      <c r="S943" s="14">
        <v>4.72759564501102E-2</v>
      </c>
      <c r="T943" s="14"/>
      <c r="U943" s="14">
        <v>5.0083876763312198E-2</v>
      </c>
      <c r="V943" s="14">
        <v>0.118239128818746</v>
      </c>
      <c r="W943" s="14"/>
      <c r="X943" s="14">
        <v>4.80240741248395E-2</v>
      </c>
      <c r="Y943" s="14">
        <v>3.5661669616291802E-2</v>
      </c>
      <c r="Z943" s="14">
        <v>7.3772704920839802E-2</v>
      </c>
      <c r="AA943" s="14"/>
      <c r="AB943" s="14">
        <v>5.12102334507437E-2</v>
      </c>
      <c r="AC943" s="14">
        <v>4.1795945951278703E-2</v>
      </c>
      <c r="AD943" s="14">
        <v>7.8167746383339801E-2</v>
      </c>
      <c r="AE943" s="14"/>
      <c r="AF943" s="14">
        <v>4.0535780038862101E-2</v>
      </c>
      <c r="AG943" s="14">
        <v>5.1651114697999601E-2</v>
      </c>
      <c r="AH943" s="14">
        <v>5.37167005572982E-2</v>
      </c>
      <c r="AI943" s="14"/>
      <c r="AJ943" s="14">
        <v>3.3985896008399699E-2</v>
      </c>
      <c r="AK943" s="14">
        <v>6.97116584843777E-2</v>
      </c>
      <c r="AL943" s="14"/>
      <c r="AM943" s="14">
        <v>2.9187707986352E-2</v>
      </c>
      <c r="AN943" s="14">
        <v>2.5121434538318301E-2</v>
      </c>
      <c r="AO943" s="14">
        <v>9.0958280162827101E-2</v>
      </c>
      <c r="AP943" s="14">
        <v>4.3684183397208101E-2</v>
      </c>
      <c r="AQ943" s="14">
        <v>0</v>
      </c>
      <c r="AR943" s="14">
        <v>3.87880133155422E-2</v>
      </c>
      <c r="AS943" s="14">
        <v>5.6294653165626103E-2</v>
      </c>
      <c r="AT943" s="14">
        <v>0.248608380932272</v>
      </c>
      <c r="AU943" s="14">
        <v>0.114990143145302</v>
      </c>
      <c r="AV943" s="14"/>
      <c r="AW943" s="14">
        <v>1.34108685489551E-2</v>
      </c>
      <c r="AX943" s="14">
        <v>2.31250542536773E-2</v>
      </c>
      <c r="AY943" s="14">
        <v>5.7117624179633897E-2</v>
      </c>
      <c r="AZ943" s="14">
        <v>2.8350316622567401E-2</v>
      </c>
      <c r="BA943" s="14">
        <v>2.34881255552272E-2</v>
      </c>
      <c r="BB943" s="14">
        <v>2.8637983362875302E-2</v>
      </c>
      <c r="BC943" s="14">
        <v>2.08157402264551E-2</v>
      </c>
      <c r="BD943" s="14">
        <v>7.2771166255166206E-2</v>
      </c>
      <c r="BE943" s="14">
        <v>0.25061512055695401</v>
      </c>
      <c r="BF943" s="14">
        <v>0.13793027846648401</v>
      </c>
      <c r="BG943" s="14"/>
      <c r="BH943" s="14">
        <v>5.4509337321174599E-2</v>
      </c>
      <c r="BI943" s="14">
        <v>4.8116709751911499E-2</v>
      </c>
    </row>
    <row r="944" spans="2:61" x14ac:dyDescent="0.35">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row>
    <row r="945" spans="2:61" x14ac:dyDescent="0.35">
      <c r="B945" s="6" t="s">
        <v>421</v>
      </c>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row>
    <row r="946" spans="2:61" x14ac:dyDescent="0.35">
      <c r="B946" s="21" t="s">
        <v>81</v>
      </c>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row>
    <row r="947" spans="2:61" x14ac:dyDescent="0.35">
      <c r="B947" t="s">
        <v>318</v>
      </c>
      <c r="C947" s="14">
        <v>0.115165328210525</v>
      </c>
      <c r="D947" s="14">
        <v>0.11268522651948901</v>
      </c>
      <c r="E947" s="14">
        <v>0.115880866046474</v>
      </c>
      <c r="F947" s="14"/>
      <c r="G947" s="14">
        <v>0.14403912360663099</v>
      </c>
      <c r="H947" s="14">
        <v>0.14540625557402201</v>
      </c>
      <c r="I947" s="14">
        <v>0.128142873840422</v>
      </c>
      <c r="J947" s="14">
        <v>9.2888676992264399E-2</v>
      </c>
      <c r="K947" s="14">
        <v>8.4688854013257403E-2</v>
      </c>
      <c r="L947" s="14">
        <v>0.104718544884658</v>
      </c>
      <c r="M947" s="14"/>
      <c r="N947" s="14">
        <v>0.14382868131036</v>
      </c>
      <c r="O947" s="14">
        <v>9.9008810857667801E-2</v>
      </c>
      <c r="P947" s="14"/>
      <c r="Q947" s="14">
        <v>0.15862404366371499</v>
      </c>
      <c r="R947" s="14">
        <v>9.5306609226430597E-2</v>
      </c>
      <c r="S947" s="14">
        <v>0.106424381371734</v>
      </c>
      <c r="T947" s="14"/>
      <c r="U947" s="14">
        <v>0.136121425207678</v>
      </c>
      <c r="V947" s="14">
        <v>2.5131061031664601E-2</v>
      </c>
      <c r="W947" s="14"/>
      <c r="X947" s="14">
        <v>0.140586240179566</v>
      </c>
      <c r="Y947" s="14">
        <v>0.13682163398998101</v>
      </c>
      <c r="Z947" s="14">
        <v>8.8708707993781902E-2</v>
      </c>
      <c r="AA947" s="14"/>
      <c r="AB947" s="14">
        <v>0.203612316868232</v>
      </c>
      <c r="AC947" s="14">
        <v>9.2282316836983805E-2</v>
      </c>
      <c r="AD947" s="14">
        <v>4.4850462124533197E-2</v>
      </c>
      <c r="AE947" s="14"/>
      <c r="AF947" s="14">
        <v>0.19426277214250201</v>
      </c>
      <c r="AG947" s="14">
        <v>0.114006805090207</v>
      </c>
      <c r="AH947" s="14">
        <v>9.7999464399806294E-2</v>
      </c>
      <c r="AI947" s="14"/>
      <c r="AJ947" s="14">
        <v>0.139137517683357</v>
      </c>
      <c r="AK947" s="14">
        <v>9.9639124218639297E-2</v>
      </c>
      <c r="AL947" s="14"/>
      <c r="AM947" s="14">
        <v>0.111473108700104</v>
      </c>
      <c r="AN947" s="14">
        <v>0.116758906760996</v>
      </c>
      <c r="AO947" s="14">
        <v>5.3647327028605397E-2</v>
      </c>
      <c r="AP947" s="14">
        <v>8.7412462737908495E-2</v>
      </c>
      <c r="AQ947" s="14">
        <v>0.219849952099122</v>
      </c>
      <c r="AR947" s="14">
        <v>0.119049692862204</v>
      </c>
      <c r="AS947" s="14">
        <v>0.170907234871987</v>
      </c>
      <c r="AT947" s="14">
        <v>0.12258273885642</v>
      </c>
      <c r="AU947" s="14">
        <v>0.10048311748910201</v>
      </c>
      <c r="AV947" s="14"/>
      <c r="AW947" s="14">
        <v>0.12206119077227499</v>
      </c>
      <c r="AX947" s="14">
        <v>0.12884474897332601</v>
      </c>
      <c r="AY947" s="14">
        <v>6.6041528620833095E-2</v>
      </c>
      <c r="AZ947" s="14">
        <v>0.13763137980703899</v>
      </c>
      <c r="BA947" s="14">
        <v>0.24142440653748801</v>
      </c>
      <c r="BB947" s="14">
        <v>0.106206804439992</v>
      </c>
      <c r="BC947" s="14">
        <v>0.150481091305672</v>
      </c>
      <c r="BD947" s="14">
        <v>0.15242152209114099</v>
      </c>
      <c r="BE947" s="14">
        <v>0.173133147580773</v>
      </c>
      <c r="BF947" s="14">
        <v>5.2938168741334203E-2</v>
      </c>
      <c r="BG947" s="14"/>
      <c r="BH947" s="14">
        <v>0.11647314859949499</v>
      </c>
      <c r="BI947" s="14">
        <v>0.12532283401703301</v>
      </c>
    </row>
    <row r="948" spans="2:61" x14ac:dyDescent="0.35">
      <c r="B948" t="s">
        <v>319</v>
      </c>
      <c r="C948" s="14">
        <v>0.35397129805460897</v>
      </c>
      <c r="D948" s="14">
        <v>0.33990892312151999</v>
      </c>
      <c r="E948" s="14">
        <v>0.36824742474604</v>
      </c>
      <c r="F948" s="14"/>
      <c r="G948" s="14">
        <v>0.36599446296139299</v>
      </c>
      <c r="H948" s="14">
        <v>0.34950205970626602</v>
      </c>
      <c r="I948" s="14">
        <v>0.36944110182838302</v>
      </c>
      <c r="J948" s="14">
        <v>0.35018336019455498</v>
      </c>
      <c r="K948" s="14">
        <v>0.38346658982044801</v>
      </c>
      <c r="L948" s="14">
        <v>0.31727552527784297</v>
      </c>
      <c r="M948" s="14"/>
      <c r="N948" s="14">
        <v>0.38481185398831402</v>
      </c>
      <c r="O948" s="14">
        <v>0.33658756854539301</v>
      </c>
      <c r="P948" s="14"/>
      <c r="Q948" s="14">
        <v>0.44682154254173101</v>
      </c>
      <c r="R948" s="14">
        <v>0.32873681775172903</v>
      </c>
      <c r="S948" s="14">
        <v>0.29428840017830599</v>
      </c>
      <c r="T948" s="14"/>
      <c r="U948" s="14">
        <v>0.36930865997930301</v>
      </c>
      <c r="V948" s="14">
        <v>0.28807695992788201</v>
      </c>
      <c r="W948" s="14"/>
      <c r="X948" s="14">
        <v>0.37660064528554099</v>
      </c>
      <c r="Y948" s="14">
        <v>0.408283593323089</v>
      </c>
      <c r="Z948" s="14">
        <v>0.30066155830385799</v>
      </c>
      <c r="AA948" s="14"/>
      <c r="AB948" s="14">
        <v>0.38387020651257803</v>
      </c>
      <c r="AC948" s="14">
        <v>0.41253128374042097</v>
      </c>
      <c r="AD948" s="14">
        <v>0.164739528255962</v>
      </c>
      <c r="AE948" s="14"/>
      <c r="AF948" s="14">
        <v>0.2530250345924</v>
      </c>
      <c r="AG948" s="14">
        <v>0.40236734436607902</v>
      </c>
      <c r="AH948" s="14">
        <v>0.30878433721221998</v>
      </c>
      <c r="AI948" s="14"/>
      <c r="AJ948" s="14">
        <v>0.37574033364420301</v>
      </c>
      <c r="AK948" s="14">
        <v>0.34666917329457603</v>
      </c>
      <c r="AL948" s="14"/>
      <c r="AM948" s="14">
        <v>0.42695645982656599</v>
      </c>
      <c r="AN948" s="14">
        <v>0.36240088606353099</v>
      </c>
      <c r="AO948" s="14">
        <v>0.50906126760262804</v>
      </c>
      <c r="AP948" s="14">
        <v>0.29516257307839</v>
      </c>
      <c r="AQ948" s="14">
        <v>0.33407151820762299</v>
      </c>
      <c r="AR948" s="14">
        <v>0.34705015834366598</v>
      </c>
      <c r="AS948" s="14">
        <v>0.45443020624719199</v>
      </c>
      <c r="AT948" s="14">
        <v>0.332474813666856</v>
      </c>
      <c r="AU948" s="14">
        <v>0.28796339507863</v>
      </c>
      <c r="AV948" s="14"/>
      <c r="AW948" s="14">
        <v>0.46037232353848301</v>
      </c>
      <c r="AX948" s="14">
        <v>0.33844428006201799</v>
      </c>
      <c r="AY948" s="14">
        <v>0.46535676598911502</v>
      </c>
      <c r="AZ948" s="14">
        <v>0.260805883302973</v>
      </c>
      <c r="BA948" s="14">
        <v>0.30146258189401398</v>
      </c>
      <c r="BB948" s="14">
        <v>0.38286380569070799</v>
      </c>
      <c r="BC948" s="14">
        <v>0.43957891817445599</v>
      </c>
      <c r="BD948" s="14">
        <v>0.36663248184104502</v>
      </c>
      <c r="BE948" s="14">
        <v>0.14012146850108201</v>
      </c>
      <c r="BF948" s="14">
        <v>0.20418413913792199</v>
      </c>
      <c r="BG948" s="14"/>
      <c r="BH948" s="14">
        <v>0.33151288800191098</v>
      </c>
      <c r="BI948" s="14">
        <v>0.38233975000888798</v>
      </c>
    </row>
    <row r="949" spans="2:61" x14ac:dyDescent="0.35">
      <c r="B949" t="s">
        <v>320</v>
      </c>
      <c r="C949" s="14">
        <v>0.23658183852051601</v>
      </c>
      <c r="D949" s="14">
        <v>0.25923737998315499</v>
      </c>
      <c r="E949" s="14">
        <v>0.21636414016984801</v>
      </c>
      <c r="F949" s="14"/>
      <c r="G949" s="14">
        <v>0.242651862319928</v>
      </c>
      <c r="H949" s="14">
        <v>0.17232528749284101</v>
      </c>
      <c r="I949" s="14">
        <v>0.19228500387377301</v>
      </c>
      <c r="J949" s="14">
        <v>0.24603837937942399</v>
      </c>
      <c r="K949" s="14">
        <v>0.28343661801079101</v>
      </c>
      <c r="L949" s="14">
        <v>0.284533376986848</v>
      </c>
      <c r="M949" s="14"/>
      <c r="N949" s="14">
        <v>0.220223529987081</v>
      </c>
      <c r="O949" s="14">
        <v>0.245802437895728</v>
      </c>
      <c r="P949" s="14"/>
      <c r="Q949" s="14">
        <v>0.17836857795005101</v>
      </c>
      <c r="R949" s="14">
        <v>0.26800302165807899</v>
      </c>
      <c r="S949" s="14">
        <v>0.244670812690816</v>
      </c>
      <c r="T949" s="14"/>
      <c r="U949" s="14">
        <v>0.23099478536055701</v>
      </c>
      <c r="V949" s="14">
        <v>0.26058565168355902</v>
      </c>
      <c r="W949" s="14"/>
      <c r="X949" s="14">
        <v>0.28331431836947302</v>
      </c>
      <c r="Y949" s="14">
        <v>0.22374436652975599</v>
      </c>
      <c r="Z949" s="14">
        <v>0.20790840405518099</v>
      </c>
      <c r="AA949" s="14"/>
      <c r="AB949" s="14">
        <v>0.242452461846105</v>
      </c>
      <c r="AC949" s="14">
        <v>0.23484212106341901</v>
      </c>
      <c r="AD949" s="14">
        <v>0.210445859375123</v>
      </c>
      <c r="AE949" s="14"/>
      <c r="AF949" s="14">
        <v>0.24519259445873501</v>
      </c>
      <c r="AG949" s="14">
        <v>0.25630199999549302</v>
      </c>
      <c r="AH949" s="14">
        <v>0.201940315398345</v>
      </c>
      <c r="AI949" s="14"/>
      <c r="AJ949" s="14">
        <v>0.222870537256736</v>
      </c>
      <c r="AK949" s="14">
        <v>0.245701081204178</v>
      </c>
      <c r="AL949" s="14"/>
      <c r="AM949" s="14">
        <v>0.23493959641369</v>
      </c>
      <c r="AN949" s="14">
        <v>0.23366722535883599</v>
      </c>
      <c r="AO949" s="14">
        <v>0.23253122715548499</v>
      </c>
      <c r="AP949" s="14">
        <v>0.25897179569161899</v>
      </c>
      <c r="AQ949" s="14">
        <v>0.35127164600574001</v>
      </c>
      <c r="AR949" s="14">
        <v>0.25347977568116198</v>
      </c>
      <c r="AS949" s="14">
        <v>0.16790102120660499</v>
      </c>
      <c r="AT949" s="14">
        <v>8.1179544357257494E-2</v>
      </c>
      <c r="AU949" s="14">
        <v>0.218453446814561</v>
      </c>
      <c r="AV949" s="14"/>
      <c r="AW949" s="14">
        <v>0.19892553793097201</v>
      </c>
      <c r="AX949" s="14">
        <v>0.245151068815361</v>
      </c>
      <c r="AY949" s="14">
        <v>0.31332031251036802</v>
      </c>
      <c r="AZ949" s="14">
        <v>0.27822822556098697</v>
      </c>
      <c r="BA949" s="14">
        <v>0.33272086420736302</v>
      </c>
      <c r="BB949" s="14">
        <v>0.23772481522945099</v>
      </c>
      <c r="BC949" s="14">
        <v>0.17565756253137499</v>
      </c>
      <c r="BD949" s="14">
        <v>0.14235887259136401</v>
      </c>
      <c r="BE949" s="14">
        <v>0.253464560918921</v>
      </c>
      <c r="BF949" s="14">
        <v>0.18722483355618599</v>
      </c>
      <c r="BG949" s="14"/>
      <c r="BH949" s="14">
        <v>0.26250763535548</v>
      </c>
      <c r="BI949" s="14">
        <v>0.20488606210180099</v>
      </c>
    </row>
    <row r="950" spans="2:61" x14ac:dyDescent="0.35">
      <c r="B950" t="s">
        <v>321</v>
      </c>
      <c r="C950" s="14">
        <v>0.128510359514281</v>
      </c>
      <c r="D950" s="14">
        <v>0.13624991418030299</v>
      </c>
      <c r="E950" s="14">
        <v>0.1218823144284</v>
      </c>
      <c r="F950" s="14"/>
      <c r="G950" s="14">
        <v>0.13620697011046801</v>
      </c>
      <c r="H950" s="14">
        <v>0.135049253712694</v>
      </c>
      <c r="I950" s="14">
        <v>0.149261551965992</v>
      </c>
      <c r="J950" s="14">
        <v>0.109974589997583</v>
      </c>
      <c r="K950" s="14">
        <v>0.124141697298119</v>
      </c>
      <c r="L950" s="14">
        <v>0.118629358307663</v>
      </c>
      <c r="M950" s="14"/>
      <c r="N950" s="14">
        <v>0.109573626929863</v>
      </c>
      <c r="O950" s="14">
        <v>0.13918432524121299</v>
      </c>
      <c r="P950" s="14"/>
      <c r="Q950" s="14">
        <v>0.102911470714424</v>
      </c>
      <c r="R950" s="14">
        <v>0.130364453798573</v>
      </c>
      <c r="S950" s="14">
        <v>0.175528861305141</v>
      </c>
      <c r="T950" s="14"/>
      <c r="U950" s="14">
        <v>0.11427773096228599</v>
      </c>
      <c r="V950" s="14">
        <v>0.189658400672991</v>
      </c>
      <c r="W950" s="14"/>
      <c r="X950" s="14">
        <v>7.8622775648416798E-2</v>
      </c>
      <c r="Y950" s="14">
        <v>0.13570740751079199</v>
      </c>
      <c r="Z950" s="14">
        <v>0.149321129849836</v>
      </c>
      <c r="AA950" s="14"/>
      <c r="AB950" s="14">
        <v>9.4633088229897896E-2</v>
      </c>
      <c r="AC950" s="14">
        <v>0.13598986550942699</v>
      </c>
      <c r="AD950" s="14">
        <v>0.19146036048575599</v>
      </c>
      <c r="AE950" s="14"/>
      <c r="AF950" s="14">
        <v>0.129127781219052</v>
      </c>
      <c r="AG950" s="14">
        <v>0.110080173161736</v>
      </c>
      <c r="AH950" s="14">
        <v>0.16639240507330899</v>
      </c>
      <c r="AI950" s="14"/>
      <c r="AJ950" s="14">
        <v>0.13374145522391501</v>
      </c>
      <c r="AK950" s="14">
        <v>0.128201939328418</v>
      </c>
      <c r="AL950" s="14"/>
      <c r="AM950" s="14">
        <v>9.7686472487261505E-2</v>
      </c>
      <c r="AN950" s="14">
        <v>0.16944551612182701</v>
      </c>
      <c r="AO950" s="14">
        <v>8.4459420786988995E-2</v>
      </c>
      <c r="AP950" s="14">
        <v>0.13343238185471301</v>
      </c>
      <c r="AQ950" s="14">
        <v>9.4806883687514998E-2</v>
      </c>
      <c r="AR950" s="14">
        <v>0.13716179834156</v>
      </c>
      <c r="AS950" s="14">
        <v>0.12766685354417101</v>
      </c>
      <c r="AT950" s="14">
        <v>4.6327824040576199E-2</v>
      </c>
      <c r="AU950" s="14">
        <v>0.14935566679385101</v>
      </c>
      <c r="AV950" s="14"/>
      <c r="AW950" s="14">
        <v>9.6696585740754806E-2</v>
      </c>
      <c r="AX950" s="14">
        <v>0.18075630044066601</v>
      </c>
      <c r="AY950" s="14">
        <v>6.8483992225587501E-2</v>
      </c>
      <c r="AZ950" s="14">
        <v>0.12196128774729199</v>
      </c>
      <c r="BA950" s="14">
        <v>0.100904021805908</v>
      </c>
      <c r="BB950" s="14">
        <v>0.139478759249971</v>
      </c>
      <c r="BC950" s="14">
        <v>0.17868910813543501</v>
      </c>
      <c r="BD950" s="14">
        <v>8.6375323385140104E-2</v>
      </c>
      <c r="BE950" s="14">
        <v>0</v>
      </c>
      <c r="BF950" s="14">
        <v>0.236650199303788</v>
      </c>
      <c r="BG950" s="14"/>
      <c r="BH950" s="14">
        <v>0.13649483645280799</v>
      </c>
      <c r="BI950" s="14">
        <v>0.13191730386582601</v>
      </c>
    </row>
    <row r="951" spans="2:61" x14ac:dyDescent="0.35">
      <c r="B951" t="s">
        <v>322</v>
      </c>
      <c r="C951" s="14">
        <v>0.102725837394254</v>
      </c>
      <c r="D951" s="14">
        <v>9.9682334898025499E-2</v>
      </c>
      <c r="E951" s="14">
        <v>0.10622790531863099</v>
      </c>
      <c r="F951" s="14"/>
      <c r="G951" s="14">
        <v>5.4815955536471603E-2</v>
      </c>
      <c r="H951" s="14">
        <v>0.13760140012025601</v>
      </c>
      <c r="I951" s="14">
        <v>8.1473866642687395E-2</v>
      </c>
      <c r="J951" s="14">
        <v>0.127942805034614</v>
      </c>
      <c r="K951" s="14">
        <v>7.1031121504052205E-2</v>
      </c>
      <c r="L951" s="14">
        <v>0.12342544647043301</v>
      </c>
      <c r="M951" s="14"/>
      <c r="N951" s="14">
        <v>8.7584465702801706E-2</v>
      </c>
      <c r="O951" s="14">
        <v>0.11126049255574</v>
      </c>
      <c r="P951" s="14"/>
      <c r="Q951" s="14">
        <v>7.8984375951094199E-2</v>
      </c>
      <c r="R951" s="14">
        <v>9.5622961943507501E-2</v>
      </c>
      <c r="S951" s="14">
        <v>0.16238099088233099</v>
      </c>
      <c r="T951" s="14"/>
      <c r="U951" s="14">
        <v>9.5973029695944095E-2</v>
      </c>
      <c r="V951" s="14">
        <v>0.131738114470451</v>
      </c>
      <c r="W951" s="14"/>
      <c r="X951" s="14">
        <v>8.9585063767450596E-2</v>
      </c>
      <c r="Y951" s="14">
        <v>5.9021725459436403E-2</v>
      </c>
      <c r="Z951" s="14">
        <v>0.170884256866255</v>
      </c>
      <c r="AA951" s="14"/>
      <c r="AB951" s="14">
        <v>3.8198170651640703E-2</v>
      </c>
      <c r="AC951" s="14">
        <v>7.5729776662803699E-2</v>
      </c>
      <c r="AD951" s="14">
        <v>0.28506502089406999</v>
      </c>
      <c r="AE951" s="14"/>
      <c r="AF951" s="14">
        <v>0.140200911609492</v>
      </c>
      <c r="AG951" s="14">
        <v>6.5428173178265103E-2</v>
      </c>
      <c r="AH951" s="14">
        <v>0.16895058644274699</v>
      </c>
      <c r="AI951" s="14"/>
      <c r="AJ951" s="14">
        <v>8.9619911424060103E-2</v>
      </c>
      <c r="AK951" s="14">
        <v>0.10950146215710101</v>
      </c>
      <c r="AL951" s="14"/>
      <c r="AM951" s="14">
        <v>7.8251801064839296E-2</v>
      </c>
      <c r="AN951" s="14">
        <v>9.8480448067651105E-2</v>
      </c>
      <c r="AO951" s="14">
        <v>8.2401256642619602E-2</v>
      </c>
      <c r="AP951" s="14">
        <v>0.171810745743357</v>
      </c>
      <c r="AQ951" s="14">
        <v>0</v>
      </c>
      <c r="AR951" s="14">
        <v>8.3213913312038201E-2</v>
      </c>
      <c r="AS951" s="14">
        <v>2.9866224547343299E-2</v>
      </c>
      <c r="AT951" s="14">
        <v>0.236917508834047</v>
      </c>
      <c r="AU951" s="14">
        <v>0.120606865173394</v>
      </c>
      <c r="AV951" s="14"/>
      <c r="AW951" s="14">
        <v>9.0823965291895695E-2</v>
      </c>
      <c r="AX951" s="14">
        <v>9.7933581304914502E-2</v>
      </c>
      <c r="AY951" s="14">
        <v>4.9752362716369E-2</v>
      </c>
      <c r="AZ951" s="14">
        <v>0.16434272470592401</v>
      </c>
      <c r="BA951" s="14">
        <v>0</v>
      </c>
      <c r="BB951" s="14">
        <v>8.1646180973426102E-2</v>
      </c>
      <c r="BC951" s="14">
        <v>3.4777579626606402E-2</v>
      </c>
      <c r="BD951" s="14">
        <v>0.23206532590922699</v>
      </c>
      <c r="BE951" s="14">
        <v>0.18266570244226901</v>
      </c>
      <c r="BF951" s="14">
        <v>0.22154179977004401</v>
      </c>
      <c r="BG951" s="14"/>
      <c r="BH951" s="14">
        <v>0.101702719686244</v>
      </c>
      <c r="BI951" s="14">
        <v>0.106173447669742</v>
      </c>
    </row>
    <row r="952" spans="2:61" x14ac:dyDescent="0.35">
      <c r="B952" t="s">
        <v>77</v>
      </c>
      <c r="C952" s="14">
        <v>6.3045338305815504E-2</v>
      </c>
      <c r="D952" s="14">
        <v>5.2236221297507199E-2</v>
      </c>
      <c r="E952" s="14">
        <v>7.1397349290605802E-2</v>
      </c>
      <c r="F952" s="14"/>
      <c r="G952" s="14">
        <v>5.6291625465107797E-2</v>
      </c>
      <c r="H952" s="14">
        <v>6.01157433939222E-2</v>
      </c>
      <c r="I952" s="14">
        <v>7.9395601848742295E-2</v>
      </c>
      <c r="J952" s="14">
        <v>7.2972188401559404E-2</v>
      </c>
      <c r="K952" s="14">
        <v>5.3235119353331903E-2</v>
      </c>
      <c r="L952" s="14">
        <v>5.14177480725551E-2</v>
      </c>
      <c r="M952" s="14"/>
      <c r="N952" s="14">
        <v>5.3977842081579401E-2</v>
      </c>
      <c r="O952" s="14">
        <v>6.8156364904259206E-2</v>
      </c>
      <c r="P952" s="14"/>
      <c r="Q952" s="14">
        <v>3.4289989178984903E-2</v>
      </c>
      <c r="R952" s="14">
        <v>8.1966135621681604E-2</v>
      </c>
      <c r="S952" s="14">
        <v>1.6706553571673201E-2</v>
      </c>
      <c r="T952" s="14"/>
      <c r="U952" s="14">
        <v>5.3324368794231899E-2</v>
      </c>
      <c r="V952" s="14">
        <v>0.10480981221345199</v>
      </c>
      <c r="W952" s="14"/>
      <c r="X952" s="14">
        <v>3.1290956749552103E-2</v>
      </c>
      <c r="Y952" s="14">
        <v>3.64212731869459E-2</v>
      </c>
      <c r="Z952" s="14">
        <v>8.2515942931087494E-2</v>
      </c>
      <c r="AA952" s="14"/>
      <c r="AB952" s="14">
        <v>3.7233755891546802E-2</v>
      </c>
      <c r="AC952" s="14">
        <v>4.8624636186945701E-2</v>
      </c>
      <c r="AD952" s="14">
        <v>0.103438768864555</v>
      </c>
      <c r="AE952" s="14"/>
      <c r="AF952" s="14">
        <v>3.8190905977818698E-2</v>
      </c>
      <c r="AG952" s="14">
        <v>5.18155042082196E-2</v>
      </c>
      <c r="AH952" s="14">
        <v>5.5932891473573103E-2</v>
      </c>
      <c r="AI952" s="14"/>
      <c r="AJ952" s="14">
        <v>3.8890244767728899E-2</v>
      </c>
      <c r="AK952" s="14">
        <v>7.02872197970872E-2</v>
      </c>
      <c r="AL952" s="14"/>
      <c r="AM952" s="14">
        <v>5.0692561507538703E-2</v>
      </c>
      <c r="AN952" s="14">
        <v>1.92470176271579E-2</v>
      </c>
      <c r="AO952" s="14">
        <v>3.7899500783672602E-2</v>
      </c>
      <c r="AP952" s="14">
        <v>5.3210040894012302E-2</v>
      </c>
      <c r="AQ952" s="14">
        <v>0</v>
      </c>
      <c r="AR952" s="14">
        <v>6.0044661459370298E-2</v>
      </c>
      <c r="AS952" s="14">
        <v>4.9228459582702999E-2</v>
      </c>
      <c r="AT952" s="14">
        <v>0.180517570244843</v>
      </c>
      <c r="AU952" s="14">
        <v>0.123137508650462</v>
      </c>
      <c r="AV952" s="14"/>
      <c r="AW952" s="14">
        <v>3.1120396725619299E-2</v>
      </c>
      <c r="AX952" s="14">
        <v>8.8700204037144795E-3</v>
      </c>
      <c r="AY952" s="14">
        <v>3.7045037937727197E-2</v>
      </c>
      <c r="AZ952" s="14">
        <v>3.7030498875784898E-2</v>
      </c>
      <c r="BA952" s="14">
        <v>2.34881255552272E-2</v>
      </c>
      <c r="BB952" s="14">
        <v>5.2079634416452102E-2</v>
      </c>
      <c r="BC952" s="14">
        <v>2.08157402264551E-2</v>
      </c>
      <c r="BD952" s="14">
        <v>2.0146474182082701E-2</v>
      </c>
      <c r="BE952" s="14">
        <v>0.25061512055695401</v>
      </c>
      <c r="BF952" s="14">
        <v>9.7460859490725901E-2</v>
      </c>
      <c r="BG952" s="14"/>
      <c r="BH952" s="14">
        <v>5.1308771904061398E-2</v>
      </c>
      <c r="BI952" s="14">
        <v>4.9360602336709497E-2</v>
      </c>
    </row>
    <row r="953" spans="2:61" x14ac:dyDescent="0.35">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row>
    <row r="954" spans="2:61" x14ac:dyDescent="0.35">
      <c r="B954" s="6" t="s">
        <v>422</v>
      </c>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row>
    <row r="955" spans="2:61" x14ac:dyDescent="0.35">
      <c r="B955" s="21" t="s">
        <v>81</v>
      </c>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row>
    <row r="956" spans="2:61" x14ac:dyDescent="0.35">
      <c r="B956" t="s">
        <v>318</v>
      </c>
      <c r="C956" s="14">
        <v>0.14129444853030401</v>
      </c>
      <c r="D956" s="14">
        <v>0.16125069659523</v>
      </c>
      <c r="E956" s="14">
        <v>0.120771388914376</v>
      </c>
      <c r="F956" s="14"/>
      <c r="G956" s="14">
        <v>0.150884271724817</v>
      </c>
      <c r="H956" s="14">
        <v>0.17314621075744699</v>
      </c>
      <c r="I956" s="14">
        <v>0.16552755834852401</v>
      </c>
      <c r="J956" s="14">
        <v>0.12985909320487299</v>
      </c>
      <c r="K956" s="14">
        <v>0.119618836214717</v>
      </c>
      <c r="L956" s="14">
        <v>0.11314266548652099</v>
      </c>
      <c r="M956" s="14"/>
      <c r="N956" s="14">
        <v>0.182171672476831</v>
      </c>
      <c r="O956" s="14">
        <v>0.118253404597712</v>
      </c>
      <c r="P956" s="14"/>
      <c r="Q956" s="14">
        <v>0.22628842815598599</v>
      </c>
      <c r="R956" s="14">
        <v>0.109229282047939</v>
      </c>
      <c r="S956" s="14">
        <v>8.71781390342906E-2</v>
      </c>
      <c r="T956" s="14"/>
      <c r="U956" s="14">
        <v>0.15596081316609001</v>
      </c>
      <c r="V956" s="14">
        <v>7.8282934871998194E-2</v>
      </c>
      <c r="W956" s="14"/>
      <c r="X956" s="14">
        <v>0.220015843722625</v>
      </c>
      <c r="Y956" s="14">
        <v>0.165451343726676</v>
      </c>
      <c r="Z956" s="14">
        <v>9.2117881031021698E-2</v>
      </c>
      <c r="AA956" s="14"/>
      <c r="AB956" s="14">
        <v>0.23585052309491</v>
      </c>
      <c r="AC956" s="14">
        <v>0.11883365547725599</v>
      </c>
      <c r="AD956" s="14">
        <v>5.1188763207563499E-2</v>
      </c>
      <c r="AE956" s="14"/>
      <c r="AF956" s="14">
        <v>0.22791575689253299</v>
      </c>
      <c r="AG956" s="14">
        <v>0.14744621417557599</v>
      </c>
      <c r="AH956" s="14">
        <v>0.108372538297792</v>
      </c>
      <c r="AI956" s="14"/>
      <c r="AJ956" s="14">
        <v>0.174679081719394</v>
      </c>
      <c r="AK956" s="14">
        <v>0.12667562119558201</v>
      </c>
      <c r="AL956" s="14"/>
      <c r="AM956" s="14">
        <v>0.12452330173436001</v>
      </c>
      <c r="AN956" s="14">
        <v>0.12760214218486199</v>
      </c>
      <c r="AO956" s="14">
        <v>0.35603734383915198</v>
      </c>
      <c r="AP956" s="14">
        <v>0.10812089120976</v>
      </c>
      <c r="AQ956" s="14">
        <v>0.25914906603013099</v>
      </c>
      <c r="AR956" s="14">
        <v>0.121114514803787</v>
      </c>
      <c r="AS956" s="14">
        <v>0.36819527691536702</v>
      </c>
      <c r="AT956" s="14">
        <v>0.1157213330466</v>
      </c>
      <c r="AU956" s="14">
        <v>0.103921037394268</v>
      </c>
      <c r="AV956" s="14"/>
      <c r="AW956" s="14">
        <v>0.139149299322567</v>
      </c>
      <c r="AX956" s="14">
        <v>0.101446561448953</v>
      </c>
      <c r="AY956" s="14">
        <v>0.44483390481462398</v>
      </c>
      <c r="AZ956" s="14">
        <v>0.13123577288736099</v>
      </c>
      <c r="BA956" s="14">
        <v>0.252041216244211</v>
      </c>
      <c r="BB956" s="14">
        <v>0.117354443762179</v>
      </c>
      <c r="BC956" s="14">
        <v>0.26591974465433699</v>
      </c>
      <c r="BD956" s="14">
        <v>0.10146370314039201</v>
      </c>
      <c r="BE956" s="14">
        <v>0.24637330403614899</v>
      </c>
      <c r="BF956" s="14">
        <v>6.79536404035187E-2</v>
      </c>
      <c r="BG956" s="14"/>
      <c r="BH956" s="14">
        <v>0.11317580190066701</v>
      </c>
      <c r="BI956" s="14">
        <v>0.18027579633726901</v>
      </c>
    </row>
    <row r="957" spans="2:61" x14ac:dyDescent="0.35">
      <c r="B957" t="s">
        <v>319</v>
      </c>
      <c r="C957" s="14">
        <v>0.30646745264632202</v>
      </c>
      <c r="D957" s="14">
        <v>0.29917535243286503</v>
      </c>
      <c r="E957" s="14">
        <v>0.31168897540975199</v>
      </c>
      <c r="F957" s="14"/>
      <c r="G957" s="14">
        <v>0.323666176261662</v>
      </c>
      <c r="H957" s="14">
        <v>0.28631547380428601</v>
      </c>
      <c r="I957" s="14">
        <v>0.28261538580855</v>
      </c>
      <c r="J957" s="14">
        <v>0.34148582747390099</v>
      </c>
      <c r="K957" s="14">
        <v>0.27685400268358601</v>
      </c>
      <c r="L957" s="14">
        <v>0.326260957589178</v>
      </c>
      <c r="M957" s="14"/>
      <c r="N957" s="14">
        <v>0.35707660027922999</v>
      </c>
      <c r="O957" s="14">
        <v>0.27794086787808397</v>
      </c>
      <c r="P957" s="14"/>
      <c r="Q957" s="14">
        <v>0.38101166170523498</v>
      </c>
      <c r="R957" s="14">
        <v>0.26911059666938197</v>
      </c>
      <c r="S957" s="14">
        <v>0.30775157237042899</v>
      </c>
      <c r="T957" s="14"/>
      <c r="U957" s="14">
        <v>0.31514524089722801</v>
      </c>
      <c r="V957" s="14">
        <v>0.26918482764177898</v>
      </c>
      <c r="W957" s="14"/>
      <c r="X957" s="14">
        <v>0.36064656120879302</v>
      </c>
      <c r="Y957" s="14">
        <v>0.36078426520127999</v>
      </c>
      <c r="Z957" s="14">
        <v>0.23383118924697299</v>
      </c>
      <c r="AA957" s="14"/>
      <c r="AB957" s="14">
        <v>0.36356880422378701</v>
      </c>
      <c r="AC957" s="14">
        <v>0.338240073984312</v>
      </c>
      <c r="AD957" s="14">
        <v>0.17133529023716801</v>
      </c>
      <c r="AE957" s="14"/>
      <c r="AF957" s="14">
        <v>0.35816782718996198</v>
      </c>
      <c r="AG957" s="14">
        <v>0.33954804323533799</v>
      </c>
      <c r="AH957" s="14">
        <v>0.24437026387156599</v>
      </c>
      <c r="AI957" s="14"/>
      <c r="AJ957" s="14">
        <v>0.32637359419316397</v>
      </c>
      <c r="AK957" s="14">
        <v>0.29643082446343</v>
      </c>
      <c r="AL957" s="14"/>
      <c r="AM957" s="14">
        <v>0.32450234220970697</v>
      </c>
      <c r="AN957" s="14">
        <v>0.42984107369718499</v>
      </c>
      <c r="AO957" s="14">
        <v>0.26303963897333699</v>
      </c>
      <c r="AP957" s="14">
        <v>0.19719388171044999</v>
      </c>
      <c r="AQ957" s="14">
        <v>0.29800787425973002</v>
      </c>
      <c r="AR957" s="14">
        <v>0.30923717095576903</v>
      </c>
      <c r="AS957" s="14">
        <v>0.39095734029364598</v>
      </c>
      <c r="AT957" s="14">
        <v>0.225548328227554</v>
      </c>
      <c r="AU957" s="14">
        <v>0.22348418045396701</v>
      </c>
      <c r="AV957" s="14"/>
      <c r="AW957" s="14">
        <v>0.35610278813226198</v>
      </c>
      <c r="AX957" s="14">
        <v>0.452158997325045</v>
      </c>
      <c r="AY957" s="14">
        <v>0.22928198415540699</v>
      </c>
      <c r="AZ957" s="14">
        <v>0.22205713513370101</v>
      </c>
      <c r="BA957" s="14">
        <v>0.29430446231698798</v>
      </c>
      <c r="BB957" s="14">
        <v>0.31594445676121502</v>
      </c>
      <c r="BC957" s="14">
        <v>0.33225982701745699</v>
      </c>
      <c r="BD957" s="14">
        <v>0.30375343489165602</v>
      </c>
      <c r="BE957" s="14">
        <v>9.0320688319909498E-2</v>
      </c>
      <c r="BF957" s="14">
        <v>0.189693039200339</v>
      </c>
      <c r="BG957" s="14"/>
      <c r="BH957" s="14">
        <v>0.31164562661351802</v>
      </c>
      <c r="BI957" s="14">
        <v>0.31215746401383099</v>
      </c>
    </row>
    <row r="958" spans="2:61" x14ac:dyDescent="0.35">
      <c r="B958" t="s">
        <v>320</v>
      </c>
      <c r="C958" s="14">
        <v>0.29571674128790898</v>
      </c>
      <c r="D958" s="14">
        <v>0.29194509191124401</v>
      </c>
      <c r="E958" s="14">
        <v>0.30104087470594798</v>
      </c>
      <c r="F958" s="14"/>
      <c r="G958" s="14">
        <v>0.22762966376729099</v>
      </c>
      <c r="H958" s="14">
        <v>0.297635063689282</v>
      </c>
      <c r="I958" s="14">
        <v>0.326490617611565</v>
      </c>
      <c r="J958" s="14">
        <v>0.25909459004107599</v>
      </c>
      <c r="K958" s="14">
        <v>0.31751007557226901</v>
      </c>
      <c r="L958" s="14">
        <v>0.31959297583078999</v>
      </c>
      <c r="M958" s="14"/>
      <c r="N958" s="14">
        <v>0.242270124051231</v>
      </c>
      <c r="O958" s="14">
        <v>0.32584270721479502</v>
      </c>
      <c r="P958" s="14"/>
      <c r="Q958" s="14">
        <v>0.22969870483958801</v>
      </c>
      <c r="R958" s="14">
        <v>0.34357682903187098</v>
      </c>
      <c r="S958" s="14">
        <v>0.26857168299853701</v>
      </c>
      <c r="T958" s="14"/>
      <c r="U958" s="14">
        <v>0.291031923599534</v>
      </c>
      <c r="V958" s="14">
        <v>0.31584425489393803</v>
      </c>
      <c r="W958" s="14"/>
      <c r="X958" s="14">
        <v>0.35264624258263899</v>
      </c>
      <c r="Y958" s="14">
        <v>0.28164327562394897</v>
      </c>
      <c r="Z958" s="14">
        <v>0.28624369629233398</v>
      </c>
      <c r="AA958" s="14"/>
      <c r="AB958" s="14">
        <v>0.234599963468445</v>
      </c>
      <c r="AC958" s="14">
        <v>0.34294454918418499</v>
      </c>
      <c r="AD958" s="14">
        <v>0.28657717247147002</v>
      </c>
      <c r="AE958" s="14"/>
      <c r="AF958" s="14">
        <v>0.31593752639115702</v>
      </c>
      <c r="AG958" s="14">
        <v>0.31151338485295998</v>
      </c>
      <c r="AH958" s="14">
        <v>0.27796184764274101</v>
      </c>
      <c r="AI958" s="14"/>
      <c r="AJ958" s="14">
        <v>0.28216131626802299</v>
      </c>
      <c r="AK958" s="14">
        <v>0.31348361563768701</v>
      </c>
      <c r="AL958" s="14"/>
      <c r="AM958" s="14">
        <v>0.31387312573133902</v>
      </c>
      <c r="AN958" s="14">
        <v>0.29683468005532898</v>
      </c>
      <c r="AO958" s="14">
        <v>0.19161204697091899</v>
      </c>
      <c r="AP958" s="14">
        <v>0.36376968107355601</v>
      </c>
      <c r="AQ958" s="14">
        <v>0.27481164634949501</v>
      </c>
      <c r="AR958" s="14">
        <v>0.32666599804020502</v>
      </c>
      <c r="AS958" s="14">
        <v>0.136015121807086</v>
      </c>
      <c r="AT958" s="14">
        <v>0.14294443801933801</v>
      </c>
      <c r="AU958" s="14">
        <v>0.30451391658293497</v>
      </c>
      <c r="AV958" s="14"/>
      <c r="AW958" s="14">
        <v>0.29744025728261497</v>
      </c>
      <c r="AX958" s="14">
        <v>0.33965323083900301</v>
      </c>
      <c r="AY958" s="14">
        <v>0.219436782781818</v>
      </c>
      <c r="AZ958" s="14">
        <v>0.31097905649273899</v>
      </c>
      <c r="BA958" s="14">
        <v>0.27733484872545899</v>
      </c>
      <c r="BB958" s="14">
        <v>0.33253012415553201</v>
      </c>
      <c r="BC958" s="14">
        <v>0.21551468770958701</v>
      </c>
      <c r="BD958" s="14">
        <v>0.303146782178356</v>
      </c>
      <c r="BE958" s="14">
        <v>0.33874557080946099</v>
      </c>
      <c r="BF958" s="14">
        <v>0.22266903506639499</v>
      </c>
      <c r="BG958" s="14"/>
      <c r="BH958" s="14">
        <v>0.30286930407551499</v>
      </c>
      <c r="BI958" s="14">
        <v>0.29102191330958799</v>
      </c>
    </row>
    <row r="959" spans="2:61" x14ac:dyDescent="0.35">
      <c r="B959" t="s">
        <v>321</v>
      </c>
      <c r="C959" s="14">
        <v>0.11034561781325</v>
      </c>
      <c r="D959" s="14">
        <v>0.11094556106602201</v>
      </c>
      <c r="E959" s="14">
        <v>0.110418476509139</v>
      </c>
      <c r="F959" s="14"/>
      <c r="G959" s="14">
        <v>0.167557947398602</v>
      </c>
      <c r="H959" s="14">
        <v>0.112085330698465</v>
      </c>
      <c r="I959" s="14">
        <v>8.9291191316725901E-2</v>
      </c>
      <c r="J959" s="14">
        <v>0.11143232194130601</v>
      </c>
      <c r="K959" s="14">
        <v>0.149127160743875</v>
      </c>
      <c r="L959" s="14">
        <v>6.7713119264539906E-2</v>
      </c>
      <c r="M959" s="14"/>
      <c r="N959" s="14">
        <v>0.10194721535808</v>
      </c>
      <c r="O959" s="14">
        <v>0.115079499942484</v>
      </c>
      <c r="P959" s="14"/>
      <c r="Q959" s="14">
        <v>7.3889553540814001E-2</v>
      </c>
      <c r="R959" s="14">
        <v>0.11698272388144999</v>
      </c>
      <c r="S959" s="14">
        <v>0.15898286780760201</v>
      </c>
      <c r="T959" s="14"/>
      <c r="U959" s="14">
        <v>0.111709674523768</v>
      </c>
      <c r="V959" s="14">
        <v>0.104485182717029</v>
      </c>
      <c r="W959" s="14"/>
      <c r="X959" s="14">
        <v>2.6387053630075898E-2</v>
      </c>
      <c r="Y959" s="14">
        <v>0.122389973333824</v>
      </c>
      <c r="Z959" s="14">
        <v>0.14068562384438399</v>
      </c>
      <c r="AA959" s="14"/>
      <c r="AB959" s="14">
        <v>7.2217130120632397E-2</v>
      </c>
      <c r="AC959" s="14">
        <v>0.114190761328644</v>
      </c>
      <c r="AD959" s="14">
        <v>0.161308471099258</v>
      </c>
      <c r="AE959" s="14"/>
      <c r="AF959" s="14">
        <v>3.8230993999243401E-2</v>
      </c>
      <c r="AG959" s="14">
        <v>0.10201827120724601</v>
      </c>
      <c r="AH959" s="14">
        <v>0.15346359669395501</v>
      </c>
      <c r="AI959" s="14"/>
      <c r="AJ959" s="14">
        <v>0.112891823505648</v>
      </c>
      <c r="AK959" s="14">
        <v>0.104912769078445</v>
      </c>
      <c r="AL959" s="14"/>
      <c r="AM959" s="14">
        <v>0.159200123236242</v>
      </c>
      <c r="AN959" s="14">
        <v>7.9451857971487599E-2</v>
      </c>
      <c r="AO959" s="14">
        <v>0.133088786924764</v>
      </c>
      <c r="AP959" s="14">
        <v>0.11047730233033801</v>
      </c>
      <c r="AQ959" s="14">
        <v>0.115995394183977</v>
      </c>
      <c r="AR959" s="14">
        <v>0.103308497746124</v>
      </c>
      <c r="AS959" s="14">
        <v>2.7870060195956E-2</v>
      </c>
      <c r="AT959" s="14">
        <v>0.16723121484984199</v>
      </c>
      <c r="AU959" s="14">
        <v>0.119917519809803</v>
      </c>
      <c r="AV959" s="14"/>
      <c r="AW959" s="14">
        <v>0.15058904906963699</v>
      </c>
      <c r="AX959" s="14">
        <v>6.4770372456392195E-2</v>
      </c>
      <c r="AY959" s="14">
        <v>5.1492701672041903E-2</v>
      </c>
      <c r="AZ959" s="14">
        <v>0.13700680922140501</v>
      </c>
      <c r="BA959" s="14">
        <v>9.7448832624663195E-2</v>
      </c>
      <c r="BB959" s="14">
        <v>0.121908094073695</v>
      </c>
      <c r="BC959" s="14">
        <v>0.12655250617719599</v>
      </c>
      <c r="BD959" s="14">
        <v>0.16541510343006</v>
      </c>
      <c r="BE959" s="14">
        <v>0</v>
      </c>
      <c r="BF959" s="14">
        <v>0.15011880371081299</v>
      </c>
      <c r="BG959" s="14"/>
      <c r="BH959" s="14">
        <v>0.10298689189313801</v>
      </c>
      <c r="BI959" s="14">
        <v>0.12512314243102299</v>
      </c>
    </row>
    <row r="960" spans="2:61" x14ac:dyDescent="0.35">
      <c r="B960" t="s">
        <v>322</v>
      </c>
      <c r="C960" s="14">
        <v>7.2903468264057497E-2</v>
      </c>
      <c r="D960" s="14">
        <v>8.1716616265376102E-2</v>
      </c>
      <c r="E960" s="14">
        <v>6.4926870865795003E-2</v>
      </c>
      <c r="F960" s="14"/>
      <c r="G960" s="14">
        <v>7.7675811312985205E-2</v>
      </c>
      <c r="H960" s="14">
        <v>7.5870880523565706E-2</v>
      </c>
      <c r="I960" s="14">
        <v>4.9382335621414003E-2</v>
      </c>
      <c r="J960" s="14">
        <v>8.0290669405277404E-2</v>
      </c>
      <c r="K960" s="14">
        <v>5.1729474814388401E-2</v>
      </c>
      <c r="L960" s="14">
        <v>9.9804318001442793E-2</v>
      </c>
      <c r="M960" s="14"/>
      <c r="N960" s="14">
        <v>6.8274382281214296E-2</v>
      </c>
      <c r="O960" s="14">
        <v>7.5512720145691103E-2</v>
      </c>
      <c r="P960" s="14"/>
      <c r="Q960" s="14">
        <v>4.9951660835986803E-2</v>
      </c>
      <c r="R960" s="14">
        <v>6.3323613695737704E-2</v>
      </c>
      <c r="S960" s="14">
        <v>0.15124093425103499</v>
      </c>
      <c r="T960" s="14"/>
      <c r="U960" s="14">
        <v>6.3558654753556598E-2</v>
      </c>
      <c r="V960" s="14">
        <v>0.113051852596091</v>
      </c>
      <c r="W960" s="14"/>
      <c r="X960" s="14">
        <v>1.18872544761444E-2</v>
      </c>
      <c r="Y960" s="14">
        <v>3.9685059790922898E-2</v>
      </c>
      <c r="Z960" s="14">
        <v>0.145434654844598</v>
      </c>
      <c r="AA960" s="14"/>
      <c r="AB960" s="14">
        <v>3.46269927353113E-2</v>
      </c>
      <c r="AC960" s="14">
        <v>3.5363279181500597E-2</v>
      </c>
      <c r="AD960" s="14">
        <v>0.23789838718786099</v>
      </c>
      <c r="AE960" s="14"/>
      <c r="AF960" s="14">
        <v>2.9391636817352101E-2</v>
      </c>
      <c r="AG960" s="14">
        <v>4.6094940202231503E-2</v>
      </c>
      <c r="AH960" s="14">
        <v>0.140356727782879</v>
      </c>
      <c r="AI960" s="14"/>
      <c r="AJ960" s="14">
        <v>7.3845493412802304E-2</v>
      </c>
      <c r="AK960" s="14">
        <v>6.9107727233999799E-2</v>
      </c>
      <c r="AL960" s="14"/>
      <c r="AM960" s="14">
        <v>2.4334168172542602E-2</v>
      </c>
      <c r="AN960" s="14">
        <v>5.3539715840523298E-2</v>
      </c>
      <c r="AO960" s="14">
        <v>1.83226825081561E-2</v>
      </c>
      <c r="AP960" s="14">
        <v>0.13510396742010899</v>
      </c>
      <c r="AQ960" s="14">
        <v>0</v>
      </c>
      <c r="AR960" s="14">
        <v>8.5878360233969595E-2</v>
      </c>
      <c r="AS960" s="14">
        <v>0</v>
      </c>
      <c r="AT960" s="14">
        <v>0.18155354587505099</v>
      </c>
      <c r="AU960" s="14">
        <v>0.107763817192381</v>
      </c>
      <c r="AV960" s="14"/>
      <c r="AW960" s="14">
        <v>3.0268319369737201E-2</v>
      </c>
      <c r="AX960" s="14">
        <v>3.7537918437830199E-2</v>
      </c>
      <c r="AY960" s="14">
        <v>1.7909588638381001E-2</v>
      </c>
      <c r="AZ960" s="14">
        <v>0.135217490419964</v>
      </c>
      <c r="BA960" s="14">
        <v>0</v>
      </c>
      <c r="BB960" s="14">
        <v>8.4053069850458795E-2</v>
      </c>
      <c r="BC960" s="14">
        <v>2.0142319833151599E-2</v>
      </c>
      <c r="BD960" s="14">
        <v>0.126220976359535</v>
      </c>
      <c r="BE960" s="14">
        <v>0.123921703370416</v>
      </c>
      <c r="BF960" s="14">
        <v>0.18403151089502701</v>
      </c>
      <c r="BG960" s="14"/>
      <c r="BH960" s="14">
        <v>9.1243659941017893E-2</v>
      </c>
      <c r="BI960" s="14">
        <v>4.5787952317819597E-2</v>
      </c>
    </row>
    <row r="961" spans="2:61" x14ac:dyDescent="0.35">
      <c r="B961" t="s">
        <v>77</v>
      </c>
      <c r="C961" s="14">
        <v>7.3272271458156596E-2</v>
      </c>
      <c r="D961" s="14">
        <v>5.4966681729263403E-2</v>
      </c>
      <c r="E961" s="14">
        <v>9.1153413594989505E-2</v>
      </c>
      <c r="F961" s="14"/>
      <c r="G961" s="14">
        <v>5.2586129534642902E-2</v>
      </c>
      <c r="H961" s="14">
        <v>5.4947040526954198E-2</v>
      </c>
      <c r="I961" s="14">
        <v>8.6692911293220806E-2</v>
      </c>
      <c r="J961" s="14">
        <v>7.7837497933567507E-2</v>
      </c>
      <c r="K961" s="14">
        <v>8.5160449971164495E-2</v>
      </c>
      <c r="L961" s="14">
        <v>7.34859638275287E-2</v>
      </c>
      <c r="M961" s="14"/>
      <c r="N961" s="14">
        <v>4.82600055534129E-2</v>
      </c>
      <c r="O961" s="14">
        <v>8.7370800221234196E-2</v>
      </c>
      <c r="P961" s="14"/>
      <c r="Q961" s="14">
        <v>3.9159990922390198E-2</v>
      </c>
      <c r="R961" s="14">
        <v>9.77769546736212E-2</v>
      </c>
      <c r="S961" s="14">
        <v>2.6274803538106201E-2</v>
      </c>
      <c r="T961" s="14"/>
      <c r="U961" s="14">
        <v>6.2593693059823097E-2</v>
      </c>
      <c r="V961" s="14">
        <v>0.119150947279164</v>
      </c>
      <c r="W961" s="14"/>
      <c r="X961" s="14">
        <v>2.84170443797221E-2</v>
      </c>
      <c r="Y961" s="14">
        <v>3.00460823233481E-2</v>
      </c>
      <c r="Z961" s="14">
        <v>0.10168695474069001</v>
      </c>
      <c r="AA961" s="14"/>
      <c r="AB961" s="14">
        <v>5.9136586356915301E-2</v>
      </c>
      <c r="AC961" s="14">
        <v>5.04276808441022E-2</v>
      </c>
      <c r="AD961" s="14">
        <v>9.1691915796679402E-2</v>
      </c>
      <c r="AE961" s="14"/>
      <c r="AF961" s="14">
        <v>3.0356258709751699E-2</v>
      </c>
      <c r="AG961" s="14">
        <v>5.3379146326648703E-2</v>
      </c>
      <c r="AH961" s="14">
        <v>7.5475025711065999E-2</v>
      </c>
      <c r="AI961" s="14"/>
      <c r="AJ961" s="14">
        <v>3.00486909009696E-2</v>
      </c>
      <c r="AK961" s="14">
        <v>8.9389442390856194E-2</v>
      </c>
      <c r="AL961" s="14"/>
      <c r="AM961" s="14">
        <v>5.3566938915809402E-2</v>
      </c>
      <c r="AN961" s="14">
        <v>1.27305302506136E-2</v>
      </c>
      <c r="AO961" s="14">
        <v>3.7899500783672602E-2</v>
      </c>
      <c r="AP961" s="14">
        <v>8.5334276255787295E-2</v>
      </c>
      <c r="AQ961" s="14">
        <v>5.2036019176667003E-2</v>
      </c>
      <c r="AR961" s="14">
        <v>5.37954582201461E-2</v>
      </c>
      <c r="AS961" s="14">
        <v>7.6962200787944704E-2</v>
      </c>
      <c r="AT961" s="14">
        <v>0.167001139981615</v>
      </c>
      <c r="AU961" s="14">
        <v>0.140399528566647</v>
      </c>
      <c r="AV961" s="14"/>
      <c r="AW961" s="14">
        <v>2.64502868231823E-2</v>
      </c>
      <c r="AX961" s="14">
        <v>4.43291949277623E-3</v>
      </c>
      <c r="AY961" s="14">
        <v>3.7045037937727197E-2</v>
      </c>
      <c r="AZ961" s="14">
        <v>6.3503735844829198E-2</v>
      </c>
      <c r="BA961" s="14">
        <v>7.8870640088678903E-2</v>
      </c>
      <c r="BB961" s="14">
        <v>2.8209811396920699E-2</v>
      </c>
      <c r="BC961" s="14">
        <v>3.9610914608271097E-2</v>
      </c>
      <c r="BD961" s="14">
        <v>0</v>
      </c>
      <c r="BE961" s="14">
        <v>0.200638733464064</v>
      </c>
      <c r="BF961" s="14">
        <v>0.18553397072390801</v>
      </c>
      <c r="BG961" s="14"/>
      <c r="BH961" s="14">
        <v>7.8078715576143598E-2</v>
      </c>
      <c r="BI961" s="14">
        <v>4.5633731590469802E-2</v>
      </c>
    </row>
    <row r="962" spans="2:61" x14ac:dyDescent="0.35">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row>
    <row r="963" spans="2:61" x14ac:dyDescent="0.35">
      <c r="B963" s="6" t="s">
        <v>424</v>
      </c>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row>
    <row r="964" spans="2:61" x14ac:dyDescent="0.35">
      <c r="B964" s="21" t="s">
        <v>81</v>
      </c>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row>
    <row r="965" spans="2:61" x14ac:dyDescent="0.35">
      <c r="B965" t="s">
        <v>423</v>
      </c>
      <c r="C965" s="14">
        <v>9.4105060116678796E-2</v>
      </c>
      <c r="D965" s="14">
        <v>8.5472379004039506E-2</v>
      </c>
      <c r="E965" s="14">
        <v>0.101685747944794</v>
      </c>
      <c r="F965" s="14"/>
      <c r="G965" s="14">
        <v>0.114092716404136</v>
      </c>
      <c r="H965" s="14">
        <v>0.12917172081818801</v>
      </c>
      <c r="I965" s="14">
        <v>8.1166625449274499E-2</v>
      </c>
      <c r="J965" s="14">
        <v>0.103539622380968</v>
      </c>
      <c r="K965" s="14">
        <v>8.4452053077684303E-2</v>
      </c>
      <c r="L965" s="14">
        <v>6.6195134815782999E-2</v>
      </c>
      <c r="M965" s="14"/>
      <c r="N965" s="14">
        <v>7.9364963910116104E-2</v>
      </c>
      <c r="O965" s="14">
        <v>0.10241353049398</v>
      </c>
      <c r="P965" s="14"/>
      <c r="Q965" s="14">
        <v>9.1882504310772203E-2</v>
      </c>
      <c r="R965" s="14">
        <v>9.6905212703071897E-2</v>
      </c>
      <c r="S965" s="14">
        <v>9.8639010514333603E-2</v>
      </c>
      <c r="T965" s="14"/>
      <c r="U965" s="14">
        <v>0.10351707247006101</v>
      </c>
      <c r="V965" s="14">
        <v>5.3667967511585299E-2</v>
      </c>
      <c r="W965" s="14"/>
      <c r="X965" s="14">
        <v>0.145119313338091</v>
      </c>
      <c r="Y965" s="14">
        <v>0.101022849358441</v>
      </c>
      <c r="Z965" s="14">
        <v>6.9755875214773E-2</v>
      </c>
      <c r="AA965" s="14"/>
      <c r="AB965" s="14">
        <v>0.12595444325608801</v>
      </c>
      <c r="AC965" s="14">
        <v>8.2529483691019798E-2</v>
      </c>
      <c r="AD965" s="14">
        <v>9.0339914840687999E-2</v>
      </c>
      <c r="AE965" s="14"/>
      <c r="AF965" s="14">
        <v>0.15497716751501001</v>
      </c>
      <c r="AG965" s="14">
        <v>9.8219780661177397E-2</v>
      </c>
      <c r="AH965" s="14">
        <v>7.0388134794211299E-2</v>
      </c>
      <c r="AI965" s="14"/>
      <c r="AJ965" s="14">
        <v>0.109178026327077</v>
      </c>
      <c r="AK965" s="14">
        <v>8.7432517865108E-2</v>
      </c>
      <c r="AL965" s="14"/>
      <c r="AM965" s="14">
        <v>8.00574420095337E-2</v>
      </c>
      <c r="AN965" s="14">
        <v>0.12967571080989601</v>
      </c>
      <c r="AO965" s="14">
        <v>0.11546832927019</v>
      </c>
      <c r="AP965" s="14">
        <v>4.5478600412838598E-2</v>
      </c>
      <c r="AQ965" s="14">
        <v>6.2158615623056003E-2</v>
      </c>
      <c r="AR965" s="14">
        <v>8.7995682458773802E-2</v>
      </c>
      <c r="AS965" s="14">
        <v>0.29191179077065499</v>
      </c>
      <c r="AT965" s="14">
        <v>9.5291243465695494E-2</v>
      </c>
      <c r="AU965" s="14">
        <v>5.40110105974137E-2</v>
      </c>
      <c r="AV965" s="14"/>
      <c r="AW965" s="14">
        <v>7.2820851025019895E-2</v>
      </c>
      <c r="AX965" s="14">
        <v>0.122868624692009</v>
      </c>
      <c r="AY965" s="14">
        <v>0.124628632129286</v>
      </c>
      <c r="AZ965" s="14">
        <v>3.0316579559279199E-2</v>
      </c>
      <c r="BA965" s="14">
        <v>2.8456481169739301E-2</v>
      </c>
      <c r="BB965" s="14">
        <v>0.104860395754463</v>
      </c>
      <c r="BC965" s="14">
        <v>0.19615145423146799</v>
      </c>
      <c r="BD965" s="14">
        <v>8.9715112708347394E-2</v>
      </c>
      <c r="BE965" s="14">
        <v>9.6668325203178598E-2</v>
      </c>
      <c r="BF965" s="14">
        <v>8.4855662910127402E-2</v>
      </c>
      <c r="BG965" s="14"/>
      <c r="BH965" s="14">
        <v>7.9245286810614907E-2</v>
      </c>
      <c r="BI965" s="14">
        <v>0.11109030975581299</v>
      </c>
    </row>
    <row r="966" spans="2:61" x14ac:dyDescent="0.35">
      <c r="B966" t="s">
        <v>270</v>
      </c>
      <c r="C966" s="14">
        <v>0.39262529308250299</v>
      </c>
      <c r="D966" s="14">
        <v>0.37546080663283399</v>
      </c>
      <c r="E966" s="14">
        <v>0.40664063948349199</v>
      </c>
      <c r="F966" s="14"/>
      <c r="G966" s="14">
        <v>0.35690058535866198</v>
      </c>
      <c r="H966" s="14">
        <v>0.40691053722978698</v>
      </c>
      <c r="I966" s="14">
        <v>0.30300377786709498</v>
      </c>
      <c r="J966" s="14">
        <v>0.40061953217068702</v>
      </c>
      <c r="K966" s="14">
        <v>0.371111772977329</v>
      </c>
      <c r="L966" s="14">
        <v>0.49785934630163797</v>
      </c>
      <c r="M966" s="14"/>
      <c r="N966" s="14">
        <v>0.45796279202102902</v>
      </c>
      <c r="O966" s="14">
        <v>0.355796858121812</v>
      </c>
      <c r="P966" s="14"/>
      <c r="Q966" s="14">
        <v>0.50899553383751095</v>
      </c>
      <c r="R966" s="14">
        <v>0.36447513577665602</v>
      </c>
      <c r="S966" s="14">
        <v>0.29910594846904698</v>
      </c>
      <c r="T966" s="14"/>
      <c r="U966" s="14">
        <v>0.40759944449179702</v>
      </c>
      <c r="V966" s="14">
        <v>0.32829142647822801</v>
      </c>
      <c r="W966" s="14"/>
      <c r="X966" s="14">
        <v>0.49508493225200501</v>
      </c>
      <c r="Y966" s="14">
        <v>0.45739191658675998</v>
      </c>
      <c r="Z966" s="14">
        <v>0.29587761659010098</v>
      </c>
      <c r="AA966" s="14"/>
      <c r="AB966" s="14">
        <v>0.51134758340481101</v>
      </c>
      <c r="AC966" s="14">
        <v>0.407445653525771</v>
      </c>
      <c r="AD966" s="14">
        <v>0.19722048600956099</v>
      </c>
      <c r="AE966" s="14"/>
      <c r="AF966" s="14">
        <v>0.40530143474545799</v>
      </c>
      <c r="AG966" s="14">
        <v>0.454530080130221</v>
      </c>
      <c r="AH966" s="14">
        <v>0.287724270379146</v>
      </c>
      <c r="AI966" s="14"/>
      <c r="AJ966" s="14">
        <v>0.42060499327155199</v>
      </c>
      <c r="AK966" s="14">
        <v>0.382815899601123</v>
      </c>
      <c r="AL966" s="14"/>
      <c r="AM966" s="14">
        <v>0.47528437560492398</v>
      </c>
      <c r="AN966" s="14">
        <v>0.42642954020491802</v>
      </c>
      <c r="AO966" s="14">
        <v>0.36541918142114999</v>
      </c>
      <c r="AP966" s="14">
        <v>0.319944757853864</v>
      </c>
      <c r="AQ966" s="14">
        <v>0.70697330655077495</v>
      </c>
      <c r="AR966" s="14">
        <v>0.34703658831214301</v>
      </c>
      <c r="AS966" s="14">
        <v>0.396967604756919</v>
      </c>
      <c r="AT966" s="14">
        <v>0.42433926363868701</v>
      </c>
      <c r="AU966" s="14">
        <v>0.32073940150421398</v>
      </c>
      <c r="AV966" s="14"/>
      <c r="AW966" s="14">
        <v>0.49513874611742797</v>
      </c>
      <c r="AX966" s="14">
        <v>0.42539737587172999</v>
      </c>
      <c r="AY966" s="14">
        <v>0.49266780005427002</v>
      </c>
      <c r="AZ966" s="14">
        <v>0.350716742621699</v>
      </c>
      <c r="BA966" s="14">
        <v>0.75861994470007099</v>
      </c>
      <c r="BB966" s="14">
        <v>0.35627450093193103</v>
      </c>
      <c r="BC966" s="14">
        <v>0.38699686637588598</v>
      </c>
      <c r="BD966" s="14">
        <v>0.34204817133259802</v>
      </c>
      <c r="BE966" s="14">
        <v>0.26776245345774402</v>
      </c>
      <c r="BF966" s="14">
        <v>0.185010980073915</v>
      </c>
      <c r="BG966" s="14"/>
      <c r="BH966" s="14">
        <v>0.377134991592049</v>
      </c>
      <c r="BI966" s="14">
        <v>0.43382810421964502</v>
      </c>
    </row>
    <row r="967" spans="2:61" x14ac:dyDescent="0.35">
      <c r="B967" t="s">
        <v>271</v>
      </c>
      <c r="C967" s="14">
        <v>0.30773403237998398</v>
      </c>
      <c r="D967" s="14">
        <v>0.34514754433227801</v>
      </c>
      <c r="E967" s="14">
        <v>0.27386158138088901</v>
      </c>
      <c r="F967" s="14"/>
      <c r="G967" s="14">
        <v>0.305416331496491</v>
      </c>
      <c r="H967" s="14">
        <v>0.21956689128887599</v>
      </c>
      <c r="I967" s="14">
        <v>0.396251485368942</v>
      </c>
      <c r="J967" s="14">
        <v>0.31121627791073703</v>
      </c>
      <c r="K967" s="14">
        <v>0.365728877297682</v>
      </c>
      <c r="L967" s="14">
        <v>0.24652519373301701</v>
      </c>
      <c r="M967" s="14"/>
      <c r="N967" s="14">
        <v>0.30502285321241801</v>
      </c>
      <c r="O967" s="14">
        <v>0.30926222809089599</v>
      </c>
      <c r="P967" s="14"/>
      <c r="Q967" s="14">
        <v>0.25120079349355301</v>
      </c>
      <c r="R967" s="14">
        <v>0.35116979849958002</v>
      </c>
      <c r="S967" s="14">
        <v>0.29910990662908199</v>
      </c>
      <c r="T967" s="14"/>
      <c r="U967" s="14">
        <v>0.305791759324269</v>
      </c>
      <c r="V967" s="14">
        <v>0.31607867457439598</v>
      </c>
      <c r="W967" s="14"/>
      <c r="X967" s="14">
        <v>0.27986879856693198</v>
      </c>
      <c r="Y967" s="14">
        <v>0.30198939735874197</v>
      </c>
      <c r="Z967" s="14">
        <v>0.332097787421195</v>
      </c>
      <c r="AA967" s="14"/>
      <c r="AB967" s="14">
        <v>0.25856499393189403</v>
      </c>
      <c r="AC967" s="14">
        <v>0.35853341422946799</v>
      </c>
      <c r="AD967" s="14">
        <v>0.258196236795318</v>
      </c>
      <c r="AE967" s="14"/>
      <c r="AF967" s="14">
        <v>0.26908632506668501</v>
      </c>
      <c r="AG967" s="14">
        <v>0.30009894221102401</v>
      </c>
      <c r="AH967" s="14">
        <v>0.35595407519910899</v>
      </c>
      <c r="AI967" s="14"/>
      <c r="AJ967" s="14">
        <v>0.30648114398718501</v>
      </c>
      <c r="AK967" s="14">
        <v>0.307236041199281</v>
      </c>
      <c r="AL967" s="14"/>
      <c r="AM967" s="14">
        <v>0.26123404388382598</v>
      </c>
      <c r="AN967" s="14">
        <v>0.319470766235188</v>
      </c>
      <c r="AO967" s="14">
        <v>0.29010382416779801</v>
      </c>
      <c r="AP967" s="14">
        <v>0.317353988581008</v>
      </c>
      <c r="AQ967" s="14">
        <v>0.18198584365903001</v>
      </c>
      <c r="AR967" s="14">
        <v>0.34140712403294299</v>
      </c>
      <c r="AS967" s="14">
        <v>0.220164814615668</v>
      </c>
      <c r="AT967" s="14">
        <v>0.32202272501607399</v>
      </c>
      <c r="AU967" s="14">
        <v>0.335239015310213</v>
      </c>
      <c r="AV967" s="14"/>
      <c r="AW967" s="14">
        <v>0.27942722600988601</v>
      </c>
      <c r="AX967" s="14">
        <v>0.34270142240416301</v>
      </c>
      <c r="AY967" s="14">
        <v>0.222807622657379</v>
      </c>
      <c r="AZ967" s="14">
        <v>0.30503594571352399</v>
      </c>
      <c r="BA967" s="14">
        <v>0.153126081098962</v>
      </c>
      <c r="BB967" s="14">
        <v>0.31948270451229999</v>
      </c>
      <c r="BC967" s="14">
        <v>0.31733517424222601</v>
      </c>
      <c r="BD967" s="14">
        <v>0.39311401002593999</v>
      </c>
      <c r="BE967" s="14">
        <v>0.14717479944646</v>
      </c>
      <c r="BF967" s="14">
        <v>0.36728164112311001</v>
      </c>
      <c r="BG967" s="14"/>
      <c r="BH967" s="14">
        <v>0.303963767008532</v>
      </c>
      <c r="BI967" s="14">
        <v>0.30465102413921402</v>
      </c>
    </row>
    <row r="968" spans="2:61" x14ac:dyDescent="0.35">
      <c r="B968" t="s">
        <v>272</v>
      </c>
      <c r="C968" s="14">
        <v>8.4115972578412995E-2</v>
      </c>
      <c r="D968" s="14">
        <v>8.3108612496693796E-2</v>
      </c>
      <c r="E968" s="14">
        <v>8.55679831492622E-2</v>
      </c>
      <c r="F968" s="14"/>
      <c r="G968" s="14">
        <v>0.103995899519246</v>
      </c>
      <c r="H968" s="14">
        <v>0.109422118671591</v>
      </c>
      <c r="I968" s="14">
        <v>9.0436187654530306E-2</v>
      </c>
      <c r="J968" s="14">
        <v>6.4257033731034294E-2</v>
      </c>
      <c r="K968" s="14">
        <v>8.3337162972179302E-2</v>
      </c>
      <c r="L968" s="14">
        <v>6.5126821225224701E-2</v>
      </c>
      <c r="M968" s="14"/>
      <c r="N968" s="14">
        <v>8.8651566788823993E-2</v>
      </c>
      <c r="O968" s="14">
        <v>8.1559418698942301E-2</v>
      </c>
      <c r="P968" s="14"/>
      <c r="Q968" s="14">
        <v>5.5291605982013603E-2</v>
      </c>
      <c r="R968" s="14">
        <v>7.4823884735487706E-2</v>
      </c>
      <c r="S968" s="14">
        <v>0.15747641814380001</v>
      </c>
      <c r="T968" s="14"/>
      <c r="U968" s="14">
        <v>8.6874807106654794E-2</v>
      </c>
      <c r="V968" s="14">
        <v>7.2263114431605893E-2</v>
      </c>
      <c r="W968" s="14"/>
      <c r="X968" s="14">
        <v>6.6707420465657294E-2</v>
      </c>
      <c r="Y968" s="14">
        <v>6.8908043178783601E-2</v>
      </c>
      <c r="Z968" s="14">
        <v>0.119814302752814</v>
      </c>
      <c r="AA968" s="14"/>
      <c r="AB968" s="14">
        <v>4.6797313312621103E-2</v>
      </c>
      <c r="AC968" s="14">
        <v>8.3811794067789894E-2</v>
      </c>
      <c r="AD968" s="14">
        <v>0.15896684011290099</v>
      </c>
      <c r="AE968" s="14"/>
      <c r="AF968" s="14">
        <v>7.6408494238902405E-2</v>
      </c>
      <c r="AG968" s="14">
        <v>6.6104979613308801E-2</v>
      </c>
      <c r="AH968" s="14">
        <v>0.12251557341045601</v>
      </c>
      <c r="AI968" s="14"/>
      <c r="AJ968" s="14">
        <v>8.1541454740307898E-2</v>
      </c>
      <c r="AK968" s="14">
        <v>8.5525329305562697E-2</v>
      </c>
      <c r="AL968" s="14"/>
      <c r="AM968" s="14">
        <v>0.104994438862079</v>
      </c>
      <c r="AN968" s="14">
        <v>6.6934685784359196E-2</v>
      </c>
      <c r="AO968" s="14">
        <v>0.11054927897127199</v>
      </c>
      <c r="AP968" s="14">
        <v>0.126645894161379</v>
      </c>
      <c r="AQ968" s="14">
        <v>4.8882234167139001E-2</v>
      </c>
      <c r="AR968" s="14">
        <v>8.6803369524338203E-2</v>
      </c>
      <c r="AS968" s="14">
        <v>0</v>
      </c>
      <c r="AT968" s="14">
        <v>5.9262255537910098E-2</v>
      </c>
      <c r="AU968" s="14">
        <v>8.1787525340554099E-2</v>
      </c>
      <c r="AV968" s="14"/>
      <c r="AW968" s="14">
        <v>0.10235537666531599</v>
      </c>
      <c r="AX968" s="14">
        <v>5.5880959048031802E-2</v>
      </c>
      <c r="AY968" s="14">
        <v>5.7536829637855801E-2</v>
      </c>
      <c r="AZ968" s="14">
        <v>0.115937055725698</v>
      </c>
      <c r="BA968" s="14">
        <v>3.6309367476000803E-2</v>
      </c>
      <c r="BB968" s="14">
        <v>0.105745776769058</v>
      </c>
      <c r="BC968" s="14">
        <v>5.5091831848267901E-2</v>
      </c>
      <c r="BD968" s="14">
        <v>4.5043724409121702E-2</v>
      </c>
      <c r="BE968" s="14">
        <v>3.1094509682782601E-2</v>
      </c>
      <c r="BF968" s="14">
        <v>0.12712478615356901</v>
      </c>
      <c r="BG968" s="14"/>
      <c r="BH968" s="14">
        <v>9.3103908248043099E-2</v>
      </c>
      <c r="BI968" s="14">
        <v>7.8729676915345798E-2</v>
      </c>
    </row>
    <row r="969" spans="2:61" x14ac:dyDescent="0.35">
      <c r="B969" t="s">
        <v>273</v>
      </c>
      <c r="C969" s="14">
        <v>4.6886135965610101E-2</v>
      </c>
      <c r="D969" s="14">
        <v>4.2109002380133403E-2</v>
      </c>
      <c r="E969" s="14">
        <v>5.1714758815077103E-2</v>
      </c>
      <c r="F969" s="14"/>
      <c r="G969" s="14">
        <v>6.3686301939820306E-2</v>
      </c>
      <c r="H969" s="14">
        <v>5.1639170602129601E-2</v>
      </c>
      <c r="I969" s="14">
        <v>3.1368002589935398E-2</v>
      </c>
      <c r="J969" s="14">
        <v>2.62474878061499E-2</v>
      </c>
      <c r="K969" s="14">
        <v>3.9972406070101101E-2</v>
      </c>
      <c r="L969" s="14">
        <v>7.2587176179149601E-2</v>
      </c>
      <c r="M969" s="14"/>
      <c r="N969" s="14">
        <v>2.7515624035216599E-2</v>
      </c>
      <c r="O969" s="14">
        <v>5.7804607752462302E-2</v>
      </c>
      <c r="P969" s="14"/>
      <c r="Q969" s="14">
        <v>3.7326429613767503E-2</v>
      </c>
      <c r="R969" s="14">
        <v>3.3939832686821499E-2</v>
      </c>
      <c r="S969" s="14">
        <v>0.10830821662684</v>
      </c>
      <c r="T969" s="14"/>
      <c r="U969" s="14">
        <v>4.1828617942343597E-2</v>
      </c>
      <c r="V969" s="14">
        <v>6.8614892471678096E-2</v>
      </c>
      <c r="W969" s="14"/>
      <c r="X969" s="14">
        <v>0</v>
      </c>
      <c r="Y969" s="14">
        <v>2.9990355166894699E-2</v>
      </c>
      <c r="Z969" s="14">
        <v>9.3571416234173602E-2</v>
      </c>
      <c r="AA969" s="14"/>
      <c r="AB969" s="14">
        <v>1.52009410530614E-2</v>
      </c>
      <c r="AC969" s="14">
        <v>1.6798106387766999E-2</v>
      </c>
      <c r="AD969" s="14">
        <v>0.187819778630682</v>
      </c>
      <c r="AE969" s="14"/>
      <c r="AF969" s="14">
        <v>3.2317141422546498E-2</v>
      </c>
      <c r="AG969" s="14">
        <v>2.9021576107461901E-2</v>
      </c>
      <c r="AH969" s="14">
        <v>9.2222231081225806E-2</v>
      </c>
      <c r="AI969" s="14"/>
      <c r="AJ969" s="14">
        <v>4.9958103774737202E-2</v>
      </c>
      <c r="AK969" s="14">
        <v>4.1311860243700198E-2</v>
      </c>
      <c r="AL969" s="14"/>
      <c r="AM969" s="14">
        <v>3.7016156341720501E-2</v>
      </c>
      <c r="AN969" s="14">
        <v>1.65266146563951E-2</v>
      </c>
      <c r="AO969" s="14">
        <v>8.0559885385917504E-2</v>
      </c>
      <c r="AP969" s="14">
        <v>8.3492121595013194E-2</v>
      </c>
      <c r="AQ969" s="14">
        <v>0</v>
      </c>
      <c r="AR969" s="14">
        <v>4.9099273572387497E-2</v>
      </c>
      <c r="AS969" s="14">
        <v>2.1695941210026801E-2</v>
      </c>
      <c r="AT969" s="14">
        <v>9.9084512341632805E-2</v>
      </c>
      <c r="AU969" s="14">
        <v>7.9818854747293305E-2</v>
      </c>
      <c r="AV969" s="14"/>
      <c r="AW969" s="14">
        <v>1.8777999574409902E-2</v>
      </c>
      <c r="AX969" s="14">
        <v>1.2729512647445399E-2</v>
      </c>
      <c r="AY969" s="14">
        <v>3.1938046914473703E-2</v>
      </c>
      <c r="AZ969" s="14">
        <v>0.11293071457459999</v>
      </c>
      <c r="BA969" s="14">
        <v>0</v>
      </c>
      <c r="BB969" s="14">
        <v>4.2064468372695903E-2</v>
      </c>
      <c r="BC969" s="14">
        <v>3.4845673246682897E-2</v>
      </c>
      <c r="BD969" s="14">
        <v>6.8409892499544003E-2</v>
      </c>
      <c r="BE969" s="14">
        <v>0.18713970015921499</v>
      </c>
      <c r="BF969" s="14">
        <v>0.14643712035034301</v>
      </c>
      <c r="BG969" s="14"/>
      <c r="BH969" s="14">
        <v>6.4990180674972697E-2</v>
      </c>
      <c r="BI969" s="14">
        <v>2.8197940783958202E-2</v>
      </c>
    </row>
    <row r="970" spans="2:61" x14ac:dyDescent="0.35">
      <c r="B970" t="s">
        <v>77</v>
      </c>
      <c r="C970" s="14">
        <v>7.4533505876810499E-2</v>
      </c>
      <c r="D970" s="14">
        <v>6.8701655154020505E-2</v>
      </c>
      <c r="E970" s="14">
        <v>8.0529289226485903E-2</v>
      </c>
      <c r="F970" s="14"/>
      <c r="G970" s="14">
        <v>5.5908165281644703E-2</v>
      </c>
      <c r="H970" s="14">
        <v>8.3289561389429403E-2</v>
      </c>
      <c r="I970" s="14">
        <v>9.7773921070222203E-2</v>
      </c>
      <c r="J970" s="14">
        <v>9.4120046000423396E-2</v>
      </c>
      <c r="K970" s="14">
        <v>5.5397727605024302E-2</v>
      </c>
      <c r="L970" s="14">
        <v>5.17063277451877E-2</v>
      </c>
      <c r="M970" s="14"/>
      <c r="N970" s="14">
        <v>4.1482200032396797E-2</v>
      </c>
      <c r="O970" s="14">
        <v>9.3163356841907102E-2</v>
      </c>
      <c r="P970" s="14"/>
      <c r="Q970" s="14">
        <v>5.5303132762382898E-2</v>
      </c>
      <c r="R970" s="14">
        <v>7.8686135598382598E-2</v>
      </c>
      <c r="S970" s="14">
        <v>3.7360499616897198E-2</v>
      </c>
      <c r="T970" s="14"/>
      <c r="U970" s="14">
        <v>5.4388298664874601E-2</v>
      </c>
      <c r="V970" s="14">
        <v>0.161083924532507</v>
      </c>
      <c r="W970" s="14"/>
      <c r="X970" s="14">
        <v>1.3219535377314399E-2</v>
      </c>
      <c r="Y970" s="14">
        <v>4.0697438350378999E-2</v>
      </c>
      <c r="Z970" s="14">
        <v>8.88830017869435E-2</v>
      </c>
      <c r="AA970" s="14"/>
      <c r="AB970" s="14">
        <v>4.2134725041524199E-2</v>
      </c>
      <c r="AC970" s="14">
        <v>5.0881548098184598E-2</v>
      </c>
      <c r="AD970" s="14">
        <v>0.10745674361085</v>
      </c>
      <c r="AE970" s="14"/>
      <c r="AF970" s="14">
        <v>6.19094370113977E-2</v>
      </c>
      <c r="AG970" s="14">
        <v>5.2024641276807601E-2</v>
      </c>
      <c r="AH970" s="14">
        <v>7.1195715135851795E-2</v>
      </c>
      <c r="AI970" s="14"/>
      <c r="AJ970" s="14">
        <v>3.2236277899141103E-2</v>
      </c>
      <c r="AK970" s="14">
        <v>9.5678351785224894E-2</v>
      </c>
      <c r="AL970" s="14"/>
      <c r="AM970" s="14">
        <v>4.1413543297917702E-2</v>
      </c>
      <c r="AN970" s="14">
        <v>4.0962682309244297E-2</v>
      </c>
      <c r="AO970" s="14">
        <v>3.7899500783672602E-2</v>
      </c>
      <c r="AP970" s="14">
        <v>0.10708463739589601</v>
      </c>
      <c r="AQ970" s="14">
        <v>0</v>
      </c>
      <c r="AR970" s="14">
        <v>8.7657962099414399E-2</v>
      </c>
      <c r="AS970" s="14">
        <v>6.9259848646732305E-2</v>
      </c>
      <c r="AT970" s="14">
        <v>0</v>
      </c>
      <c r="AU970" s="14">
        <v>0.12840419250031199</v>
      </c>
      <c r="AV970" s="14"/>
      <c r="AW970" s="14">
        <v>3.1479800607940499E-2</v>
      </c>
      <c r="AX970" s="14">
        <v>4.0422105336620898E-2</v>
      </c>
      <c r="AY970" s="14">
        <v>7.0421068606734999E-2</v>
      </c>
      <c r="AZ970" s="14">
        <v>8.5062961805198997E-2</v>
      </c>
      <c r="BA970" s="14">
        <v>2.34881255552272E-2</v>
      </c>
      <c r="BB970" s="14">
        <v>7.1572153659551094E-2</v>
      </c>
      <c r="BC970" s="14">
        <v>9.5790000554696192E-3</v>
      </c>
      <c r="BD970" s="14">
        <v>6.16690890244488E-2</v>
      </c>
      <c r="BE970" s="14">
        <v>0.27016021205062002</v>
      </c>
      <c r="BF970" s="14">
        <v>8.9289809388935604E-2</v>
      </c>
      <c r="BG970" s="14"/>
      <c r="BH970" s="14">
        <v>8.1561865665789005E-2</v>
      </c>
      <c r="BI970" s="14">
        <v>4.3502944186024101E-2</v>
      </c>
    </row>
    <row r="971" spans="2:61" x14ac:dyDescent="0.35">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row>
    <row r="972" spans="2:61" x14ac:dyDescent="0.35">
      <c r="B972" s="6" t="s">
        <v>152</v>
      </c>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row>
    <row r="973" spans="2:61" x14ac:dyDescent="0.35">
      <c r="B973" s="21" t="s">
        <v>81</v>
      </c>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row>
    <row r="974" spans="2:61" x14ac:dyDescent="0.35">
      <c r="B974" t="s">
        <v>425</v>
      </c>
      <c r="C974" s="14">
        <v>0.41687815169123399</v>
      </c>
      <c r="D974" s="14">
        <v>0.43680163494455299</v>
      </c>
      <c r="E974" s="14">
        <v>0.39911906098719802</v>
      </c>
      <c r="F974" s="14"/>
      <c r="G974" s="14">
        <v>0.38464746647553599</v>
      </c>
      <c r="H974" s="14">
        <v>0.415388294493863</v>
      </c>
      <c r="I974" s="14">
        <v>0.41199582610907298</v>
      </c>
      <c r="J974" s="14">
        <v>0.40107802634350498</v>
      </c>
      <c r="K974" s="14">
        <v>0.45134005132495603</v>
      </c>
      <c r="L974" s="14">
        <v>0.42996067023497803</v>
      </c>
      <c r="M974" s="14"/>
      <c r="N974" s="14">
        <v>0.41879460887466502</v>
      </c>
      <c r="O974" s="14">
        <v>0.41579791262666099</v>
      </c>
      <c r="P974" s="14"/>
      <c r="Q974" s="14">
        <v>0.445525462015469</v>
      </c>
      <c r="R974" s="14">
        <v>0.42376960690396798</v>
      </c>
      <c r="S974" s="14">
        <v>0.36220503826917799</v>
      </c>
      <c r="T974" s="14"/>
      <c r="U974" s="14">
        <v>0.44553141137084901</v>
      </c>
      <c r="V974" s="14">
        <v>0.2937743486362</v>
      </c>
      <c r="W974" s="14"/>
      <c r="X974" s="14">
        <v>0.46150945679122402</v>
      </c>
      <c r="Y974" s="14">
        <v>0.44276253155852002</v>
      </c>
      <c r="Z974" s="14">
        <v>0.39705960025893</v>
      </c>
      <c r="AA974" s="14"/>
      <c r="AB974" s="14">
        <v>0.49317818890286003</v>
      </c>
      <c r="AC974" s="14">
        <v>0.43194565325722301</v>
      </c>
      <c r="AD974" s="14">
        <v>0.30547543131117399</v>
      </c>
      <c r="AE974" s="14"/>
      <c r="AF974" s="14">
        <v>0.41244952485145697</v>
      </c>
      <c r="AG974" s="14">
        <v>0.43310750617244897</v>
      </c>
      <c r="AH974" s="14">
        <v>0.41538820192472198</v>
      </c>
      <c r="AI974" s="14"/>
      <c r="AJ974" s="14">
        <v>0.38143176771665499</v>
      </c>
      <c r="AK974" s="14">
        <v>0.45004611751402501</v>
      </c>
      <c r="AL974" s="14"/>
      <c r="AM974" s="14">
        <v>0.50004756279676998</v>
      </c>
      <c r="AN974" s="14">
        <v>0.400041563907231</v>
      </c>
      <c r="AO974" s="14">
        <v>0.34963533553317799</v>
      </c>
      <c r="AP974" s="14">
        <v>0.37604103552041601</v>
      </c>
      <c r="AQ974" s="14">
        <v>0.52673136701200896</v>
      </c>
      <c r="AR974" s="14">
        <v>0.43550649571584299</v>
      </c>
      <c r="AS974" s="14">
        <v>0.31685286441663002</v>
      </c>
      <c r="AT974" s="14">
        <v>0.46518025533734297</v>
      </c>
      <c r="AU974" s="14">
        <v>0.39123641187950198</v>
      </c>
      <c r="AV974" s="14"/>
      <c r="AW974" s="14">
        <v>0.50728488628620305</v>
      </c>
      <c r="AX974" s="14">
        <v>0.412617682373286</v>
      </c>
      <c r="AY974" s="14">
        <v>0.29681123855900698</v>
      </c>
      <c r="AZ974" s="14">
        <v>0.40477094415277598</v>
      </c>
      <c r="BA974" s="14">
        <v>0.56231397805883099</v>
      </c>
      <c r="BB974" s="14">
        <v>0.465675930162814</v>
      </c>
      <c r="BC974" s="14">
        <v>0.33326549982208897</v>
      </c>
      <c r="BD974" s="14">
        <v>0.48059489534926703</v>
      </c>
      <c r="BE974" s="14">
        <v>9.7473947456021698E-2</v>
      </c>
      <c r="BF974" s="14">
        <v>0.42782442510260399</v>
      </c>
      <c r="BG974" s="14"/>
      <c r="BH974" s="14">
        <v>0.41708491613398901</v>
      </c>
      <c r="BI974" s="14">
        <v>0.43924346312335999</v>
      </c>
    </row>
    <row r="975" spans="2:61" x14ac:dyDescent="0.35">
      <c r="B975" t="s">
        <v>426</v>
      </c>
      <c r="C975" s="14">
        <v>0.38878338578908</v>
      </c>
      <c r="D975" s="14">
        <v>0.41092048613457799</v>
      </c>
      <c r="E975" s="14">
        <v>0.36530530718343202</v>
      </c>
      <c r="F975" s="14"/>
      <c r="G975" s="14">
        <v>0.45577573521378301</v>
      </c>
      <c r="H975" s="14">
        <v>0.381423112253652</v>
      </c>
      <c r="I975" s="14">
        <v>0.38885340859513101</v>
      </c>
      <c r="J975" s="14">
        <v>0.38276110249581202</v>
      </c>
      <c r="K975" s="14">
        <v>0.42943308531583102</v>
      </c>
      <c r="L975" s="14">
        <v>0.33222128598335698</v>
      </c>
      <c r="M975" s="14"/>
      <c r="N975" s="14">
        <v>0.458335648071795</v>
      </c>
      <c r="O975" s="14">
        <v>0.349579237949599</v>
      </c>
      <c r="P975" s="14"/>
      <c r="Q975" s="14">
        <v>0.420627302509895</v>
      </c>
      <c r="R975" s="14">
        <v>0.39641318038915002</v>
      </c>
      <c r="S975" s="14">
        <v>0.33745739888364901</v>
      </c>
      <c r="T975" s="14"/>
      <c r="U975" s="14">
        <v>0.39186764589190998</v>
      </c>
      <c r="V975" s="14">
        <v>0.37553239262060001</v>
      </c>
      <c r="W975" s="14"/>
      <c r="X975" s="14">
        <v>0.40786042142363199</v>
      </c>
      <c r="Y975" s="14">
        <v>0.43244211724426401</v>
      </c>
      <c r="Z975" s="14">
        <v>0.33879919556562699</v>
      </c>
      <c r="AA975" s="14"/>
      <c r="AB975" s="14">
        <v>0.43095345709101401</v>
      </c>
      <c r="AC975" s="14">
        <v>0.40136757757227298</v>
      </c>
      <c r="AD975" s="14">
        <v>0.30375688386302302</v>
      </c>
      <c r="AE975" s="14"/>
      <c r="AF975" s="14">
        <v>0.459937567559145</v>
      </c>
      <c r="AG975" s="14">
        <v>0.40925405590354602</v>
      </c>
      <c r="AH975" s="14">
        <v>0.34811894681600097</v>
      </c>
      <c r="AI975" s="14"/>
      <c r="AJ975" s="14">
        <v>0.50616169688152302</v>
      </c>
      <c r="AK975" s="14">
        <v>0.32359757916264797</v>
      </c>
      <c r="AL975" s="14"/>
      <c r="AM975" s="14">
        <v>0.38491185788736398</v>
      </c>
      <c r="AN975" s="14">
        <v>0.404735694160962</v>
      </c>
      <c r="AO975" s="14">
        <v>0.47612772115618901</v>
      </c>
      <c r="AP975" s="14">
        <v>0.41020852270849001</v>
      </c>
      <c r="AQ975" s="14">
        <v>0.44255662195400503</v>
      </c>
      <c r="AR975" s="14">
        <v>0.39389325876505199</v>
      </c>
      <c r="AS975" s="14">
        <v>0.55058039653546698</v>
      </c>
      <c r="AT975" s="14">
        <v>0.33128010146210501</v>
      </c>
      <c r="AU975" s="14">
        <v>0.31513887018405101</v>
      </c>
      <c r="AV975" s="14"/>
      <c r="AW975" s="14">
        <v>0.37055383858931501</v>
      </c>
      <c r="AX975" s="14">
        <v>0.40887731631797802</v>
      </c>
      <c r="AY975" s="14">
        <v>0.51823414952939195</v>
      </c>
      <c r="AZ975" s="14">
        <v>0.39936721352423898</v>
      </c>
      <c r="BA975" s="14">
        <v>0.39785432875381199</v>
      </c>
      <c r="BB975" s="14">
        <v>0.37292061279090799</v>
      </c>
      <c r="BC975" s="14">
        <v>0.58961158786191703</v>
      </c>
      <c r="BD975" s="14">
        <v>0.22144877995263501</v>
      </c>
      <c r="BE975" s="14">
        <v>0.38344264140840301</v>
      </c>
      <c r="BF975" s="14">
        <v>0.23594596278218699</v>
      </c>
      <c r="BG975" s="14"/>
      <c r="BH975" s="14">
        <v>0.37414086542736402</v>
      </c>
      <c r="BI975" s="14">
        <v>0.41515665743463598</v>
      </c>
    </row>
    <row r="976" spans="2:61" x14ac:dyDescent="0.35">
      <c r="B976" t="s">
        <v>427</v>
      </c>
      <c r="C976" s="14">
        <v>9.9643866863846103E-2</v>
      </c>
      <c r="D976" s="14">
        <v>8.2012828846296904E-2</v>
      </c>
      <c r="E976" s="14">
        <v>0.11703599201599001</v>
      </c>
      <c r="F976" s="14"/>
      <c r="G976" s="14">
        <v>6.13636385241376E-2</v>
      </c>
      <c r="H976" s="14">
        <v>0.106810493910782</v>
      </c>
      <c r="I976" s="14">
        <v>0.109976075296933</v>
      </c>
      <c r="J976" s="14">
        <v>0.101069392090051</v>
      </c>
      <c r="K976" s="14">
        <v>5.6729362541775602E-2</v>
      </c>
      <c r="L976" s="14">
        <v>0.135778148844833</v>
      </c>
      <c r="M976" s="14"/>
      <c r="N976" s="14">
        <v>5.4235250824532899E-2</v>
      </c>
      <c r="O976" s="14">
        <v>0.125239096090975</v>
      </c>
      <c r="P976" s="14"/>
      <c r="Q976" s="14">
        <v>7.2395553768851303E-2</v>
      </c>
      <c r="R976" s="14">
        <v>7.8325202678902806E-2</v>
      </c>
      <c r="S976" s="14">
        <v>0.21426102147953699</v>
      </c>
      <c r="T976" s="14"/>
      <c r="U976" s="14">
        <v>8.6537219814036795E-2</v>
      </c>
      <c r="V976" s="14">
        <v>0.155954322119989</v>
      </c>
      <c r="W976" s="14"/>
      <c r="X976" s="14">
        <v>7.2045027395692504E-2</v>
      </c>
      <c r="Y976" s="14">
        <v>6.91198139708179E-2</v>
      </c>
      <c r="Z976" s="14">
        <v>0.15663678515992899</v>
      </c>
      <c r="AA976" s="14"/>
      <c r="AB976" s="14">
        <v>2.9730629457120499E-2</v>
      </c>
      <c r="AC976" s="14">
        <v>8.5365367934856398E-2</v>
      </c>
      <c r="AD976" s="14">
        <v>0.271670179900525</v>
      </c>
      <c r="AE976" s="14"/>
      <c r="AF976" s="14">
        <v>7.5706632227045795E-2</v>
      </c>
      <c r="AG976" s="14">
        <v>7.8420085899691599E-2</v>
      </c>
      <c r="AH976" s="14">
        <v>0.14612426713012699</v>
      </c>
      <c r="AI976" s="14"/>
      <c r="AJ976" s="14">
        <v>8.5248315059922503E-2</v>
      </c>
      <c r="AK976" s="14">
        <v>0.10214596334799</v>
      </c>
      <c r="AL976" s="14"/>
      <c r="AM976" s="14">
        <v>5.0547735125270297E-2</v>
      </c>
      <c r="AN976" s="14">
        <v>0.112816006806109</v>
      </c>
      <c r="AO976" s="14">
        <v>0.10199315737329499</v>
      </c>
      <c r="AP976" s="14">
        <v>0.125919612485583</v>
      </c>
      <c r="AQ976" s="14">
        <v>1.53560055169931E-2</v>
      </c>
      <c r="AR976" s="14">
        <v>0.101772693952683</v>
      </c>
      <c r="AS976" s="14">
        <v>0</v>
      </c>
      <c r="AT976" s="14">
        <v>0.16098115147751399</v>
      </c>
      <c r="AU976" s="14">
        <v>0.13839803270213</v>
      </c>
      <c r="AV976" s="14"/>
      <c r="AW976" s="14">
        <v>7.2416857689706404E-2</v>
      </c>
      <c r="AX976" s="14">
        <v>0.107933823573205</v>
      </c>
      <c r="AY976" s="14">
        <v>8.0963566915894999E-2</v>
      </c>
      <c r="AZ976" s="14">
        <v>0.13294064147113599</v>
      </c>
      <c r="BA976" s="14">
        <v>0</v>
      </c>
      <c r="BB976" s="14">
        <v>0.10564429995086499</v>
      </c>
      <c r="BC976" s="14">
        <v>0</v>
      </c>
      <c r="BD976" s="14">
        <v>0.27780985051601498</v>
      </c>
      <c r="BE976" s="14">
        <v>0.22886664574357499</v>
      </c>
      <c r="BF976" s="14">
        <v>0.171459549606338</v>
      </c>
      <c r="BG976" s="14"/>
      <c r="BH976" s="14">
        <v>0.11927998078051399</v>
      </c>
      <c r="BI976" s="14">
        <v>7.3431776486449704E-2</v>
      </c>
    </row>
    <row r="977" spans="2:61" x14ac:dyDescent="0.35">
      <c r="B977" t="s">
        <v>428</v>
      </c>
      <c r="C977" s="14">
        <v>9.4694595655839306E-2</v>
      </c>
      <c r="D977" s="14">
        <v>7.0265050074571997E-2</v>
      </c>
      <c r="E977" s="14">
        <v>0.118539639813381</v>
      </c>
      <c r="F977" s="14"/>
      <c r="G977" s="14">
        <v>9.8213159786543394E-2</v>
      </c>
      <c r="H977" s="14">
        <v>9.6378099341702703E-2</v>
      </c>
      <c r="I977" s="14">
        <v>8.91746899988623E-2</v>
      </c>
      <c r="J977" s="14">
        <v>0.115091479070632</v>
      </c>
      <c r="K977" s="14">
        <v>6.2497500817437303E-2</v>
      </c>
      <c r="L977" s="14">
        <v>0.10203989493683201</v>
      </c>
      <c r="M977" s="14"/>
      <c r="N977" s="14">
        <v>6.8634492229007804E-2</v>
      </c>
      <c r="O977" s="14">
        <v>0.109383753332765</v>
      </c>
      <c r="P977" s="14"/>
      <c r="Q977" s="14">
        <v>6.1451681705785098E-2</v>
      </c>
      <c r="R977" s="14">
        <v>0.101492010027979</v>
      </c>
      <c r="S977" s="14">
        <v>8.6076541367635401E-2</v>
      </c>
      <c r="T977" s="14"/>
      <c r="U977" s="14">
        <v>7.6063722923204596E-2</v>
      </c>
      <c r="V977" s="14">
        <v>0.17473893662320999</v>
      </c>
      <c r="W977" s="14"/>
      <c r="X977" s="14">
        <v>5.8585094389451697E-2</v>
      </c>
      <c r="Y977" s="14">
        <v>5.5675537226397898E-2</v>
      </c>
      <c r="Z977" s="14">
        <v>0.107504419015513</v>
      </c>
      <c r="AA977" s="14"/>
      <c r="AB977" s="14">
        <v>4.6137724549005797E-2</v>
      </c>
      <c r="AC977" s="14">
        <v>8.1321401235647697E-2</v>
      </c>
      <c r="AD977" s="14">
        <v>0.119097504925278</v>
      </c>
      <c r="AE977" s="14"/>
      <c r="AF977" s="14">
        <v>5.1906275362352802E-2</v>
      </c>
      <c r="AG977" s="14">
        <v>7.9218352024313599E-2</v>
      </c>
      <c r="AH977" s="14">
        <v>9.0368584129151094E-2</v>
      </c>
      <c r="AI977" s="14"/>
      <c r="AJ977" s="14">
        <v>2.71582203419003E-2</v>
      </c>
      <c r="AK977" s="14">
        <v>0.12421033997533699</v>
      </c>
      <c r="AL977" s="14"/>
      <c r="AM977" s="14">
        <v>6.4492844190595394E-2</v>
      </c>
      <c r="AN977" s="14">
        <v>8.24067351256981E-2</v>
      </c>
      <c r="AO977" s="14">
        <v>7.2243785937337907E-2</v>
      </c>
      <c r="AP977" s="14">
        <v>8.7830829285510698E-2</v>
      </c>
      <c r="AQ977" s="14">
        <v>1.53560055169931E-2</v>
      </c>
      <c r="AR977" s="14">
        <v>6.8827551566421605E-2</v>
      </c>
      <c r="AS977" s="14">
        <v>0.132566739047902</v>
      </c>
      <c r="AT977" s="14">
        <v>4.25584917230383E-2</v>
      </c>
      <c r="AU977" s="14">
        <v>0.15522668523431701</v>
      </c>
      <c r="AV977" s="14"/>
      <c r="AW977" s="14">
        <v>4.9744417434776297E-2</v>
      </c>
      <c r="AX977" s="14">
        <v>7.0571177735531704E-2</v>
      </c>
      <c r="AY977" s="14">
        <v>0.103991044995705</v>
      </c>
      <c r="AZ977" s="14">
        <v>6.2921200851848894E-2</v>
      </c>
      <c r="BA977" s="14">
        <v>3.98316931873565E-2</v>
      </c>
      <c r="BB977" s="14">
        <v>5.5759157095412397E-2</v>
      </c>
      <c r="BC977" s="14">
        <v>7.7122912315994399E-2</v>
      </c>
      <c r="BD977" s="14">
        <v>2.0146474182082701E-2</v>
      </c>
      <c r="BE977" s="14">
        <v>0.29021676539199998</v>
      </c>
      <c r="BF977" s="14">
        <v>0.16477006250887</v>
      </c>
      <c r="BG977" s="14"/>
      <c r="BH977" s="14">
        <v>8.9494237658133594E-2</v>
      </c>
      <c r="BI977" s="14">
        <v>7.2168102955554203E-2</v>
      </c>
    </row>
    <row r="978" spans="2:61" x14ac:dyDescent="0.35">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row>
    <row r="979" spans="2:61" x14ac:dyDescent="0.35">
      <c r="B979" s="6" t="s">
        <v>445</v>
      </c>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row>
    <row r="980" spans="2:61" x14ac:dyDescent="0.35">
      <c r="B980" s="21" t="s">
        <v>81</v>
      </c>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row>
    <row r="981" spans="2:61" x14ac:dyDescent="0.35">
      <c r="B981" t="s">
        <v>439</v>
      </c>
      <c r="C981" s="14">
        <v>0.13994742633294899</v>
      </c>
      <c r="D981" s="14">
        <v>0.15103875879296699</v>
      </c>
      <c r="E981" s="14">
        <v>0.13019056262137499</v>
      </c>
      <c r="F981" s="14"/>
      <c r="G981" s="14">
        <v>0.25334833636753901</v>
      </c>
      <c r="H981" s="14">
        <v>0.14839253596228699</v>
      </c>
      <c r="I981" s="14">
        <v>0.115751438931711</v>
      </c>
      <c r="J981" s="14">
        <v>0.131593147113408</v>
      </c>
      <c r="K981" s="14">
        <v>8.3184890782520796E-2</v>
      </c>
      <c r="L981" s="14">
        <v>0.142251902905116</v>
      </c>
      <c r="M981" s="14"/>
      <c r="N981" s="14">
        <v>0.19305025173454601</v>
      </c>
      <c r="O981" s="14">
        <v>0.11001524369198699</v>
      </c>
      <c r="P981" s="14"/>
      <c r="Q981" s="14">
        <v>0.190200838636294</v>
      </c>
      <c r="R981" s="14">
        <v>0.12941445710118199</v>
      </c>
      <c r="S981" s="14">
        <v>0.106549250598048</v>
      </c>
      <c r="T981" s="14"/>
      <c r="U981" s="14">
        <v>0.151104268999352</v>
      </c>
      <c r="V981" s="14">
        <v>9.2013970325568004E-2</v>
      </c>
      <c r="W981" s="14"/>
      <c r="X981" s="14">
        <v>0.273032458707412</v>
      </c>
      <c r="Y981" s="14">
        <v>0.1418276457639</v>
      </c>
      <c r="Z981" s="14">
        <v>8.9534751681907401E-2</v>
      </c>
      <c r="AA981" s="14"/>
      <c r="AB981" s="14">
        <v>0.25884021449638001</v>
      </c>
      <c r="AC981" s="14">
        <v>0.10310572670448501</v>
      </c>
      <c r="AD981" s="14">
        <v>5.6223915808975698E-2</v>
      </c>
      <c r="AE981" s="14"/>
      <c r="AF981" s="14">
        <v>0.32421275788513498</v>
      </c>
      <c r="AG981" s="14">
        <v>0.147412507301587</v>
      </c>
      <c r="AH981" s="14">
        <v>7.6059582570787196E-2</v>
      </c>
      <c r="AI981" s="14"/>
      <c r="AJ981" s="14">
        <v>0.196335882788576</v>
      </c>
      <c r="AK981" s="14">
        <v>0.11318204054478</v>
      </c>
      <c r="AL981" s="14"/>
      <c r="AM981" s="14">
        <v>0.14451252547530399</v>
      </c>
      <c r="AN981" s="14">
        <v>0.16043582738863801</v>
      </c>
      <c r="AO981" s="14">
        <v>0.192232260341926</v>
      </c>
      <c r="AP981" s="14">
        <v>7.7711431016927193E-2</v>
      </c>
      <c r="AQ981" s="14">
        <v>0.146158486987087</v>
      </c>
      <c r="AR981" s="14">
        <v>0.138191603136958</v>
      </c>
      <c r="AS981" s="14">
        <v>0.20178142861828999</v>
      </c>
      <c r="AT981" s="14">
        <v>7.0249487873806901E-2</v>
      </c>
      <c r="AU981" s="14">
        <v>0.16040492513229701</v>
      </c>
      <c r="AV981" s="14"/>
      <c r="AW981" s="14">
        <v>0.14378502396617801</v>
      </c>
      <c r="AX981" s="14">
        <v>0.17145716461954999</v>
      </c>
      <c r="AY981" s="14">
        <v>0.30543900754721198</v>
      </c>
      <c r="AZ981" s="14">
        <v>9.1632960479657202E-2</v>
      </c>
      <c r="BA981" s="14">
        <v>0.171848108469672</v>
      </c>
      <c r="BB981" s="14">
        <v>0.149710420240982</v>
      </c>
      <c r="BC981" s="14">
        <v>0.162828888163425</v>
      </c>
      <c r="BD981" s="14">
        <v>7.1852484275751E-2</v>
      </c>
      <c r="BE981" s="14">
        <v>0.12634827280233901</v>
      </c>
      <c r="BF981" s="14">
        <v>3.59405959670656E-2</v>
      </c>
      <c r="BG981" s="14"/>
      <c r="BH981" s="14">
        <v>0.12542305842324999</v>
      </c>
      <c r="BI981" s="14">
        <v>0.169158904347359</v>
      </c>
    </row>
    <row r="982" spans="2:61" x14ac:dyDescent="0.35">
      <c r="B982" t="s">
        <v>440</v>
      </c>
      <c r="C982" s="14">
        <v>0.418397755439254</v>
      </c>
      <c r="D982" s="14">
        <v>0.40666643385491202</v>
      </c>
      <c r="E982" s="14">
        <v>0.42970568786517799</v>
      </c>
      <c r="F982" s="14"/>
      <c r="G982" s="14">
        <v>0.34965929326867401</v>
      </c>
      <c r="H982" s="14">
        <v>0.35043740220601299</v>
      </c>
      <c r="I982" s="14">
        <v>0.34871340234980103</v>
      </c>
      <c r="J982" s="14">
        <v>0.42151572148950001</v>
      </c>
      <c r="K982" s="14">
        <v>0.50531641872393296</v>
      </c>
      <c r="L982" s="14">
        <v>0.51264192604931602</v>
      </c>
      <c r="M982" s="14"/>
      <c r="N982" s="14">
        <v>0.44429984752903301</v>
      </c>
      <c r="O982" s="14">
        <v>0.40379766315883497</v>
      </c>
      <c r="P982" s="14"/>
      <c r="Q982" s="14">
        <v>0.49310152314775302</v>
      </c>
      <c r="R982" s="14">
        <v>0.40133447608472</v>
      </c>
      <c r="S982" s="14">
        <v>0.358298280734059</v>
      </c>
      <c r="T982" s="14"/>
      <c r="U982" s="14">
        <v>0.42330608380679102</v>
      </c>
      <c r="V982" s="14">
        <v>0.397309966634666</v>
      </c>
      <c r="W982" s="14"/>
      <c r="X982" s="14">
        <v>0.47189136523781</v>
      </c>
      <c r="Y982" s="14">
        <v>0.50437981353755001</v>
      </c>
      <c r="Z982" s="14">
        <v>0.32711785092183798</v>
      </c>
      <c r="AA982" s="14"/>
      <c r="AB982" s="14">
        <v>0.50576510917849504</v>
      </c>
      <c r="AC982" s="14">
        <v>0.47435065943576099</v>
      </c>
      <c r="AD982" s="14">
        <v>0.209918283050128</v>
      </c>
      <c r="AE982" s="14"/>
      <c r="AF982" s="14">
        <v>0.41118094080747802</v>
      </c>
      <c r="AG982" s="14">
        <v>0.486512618502562</v>
      </c>
      <c r="AH982" s="14">
        <v>0.32169725826766399</v>
      </c>
      <c r="AI982" s="14"/>
      <c r="AJ982" s="14">
        <v>0.40182710940866101</v>
      </c>
      <c r="AK982" s="14">
        <v>0.44106972403102701</v>
      </c>
      <c r="AL982" s="14"/>
      <c r="AM982" s="14">
        <v>0.50572077401707305</v>
      </c>
      <c r="AN982" s="14">
        <v>0.48183564716703697</v>
      </c>
      <c r="AO982" s="14">
        <v>0.43519520820355301</v>
      </c>
      <c r="AP982" s="14">
        <v>0.29323616270707797</v>
      </c>
      <c r="AQ982" s="14">
        <v>0.66003138926433702</v>
      </c>
      <c r="AR982" s="14">
        <v>0.38922966368295903</v>
      </c>
      <c r="AS982" s="14">
        <v>0.44225818225376601</v>
      </c>
      <c r="AT982" s="14">
        <v>0.384993537212105</v>
      </c>
      <c r="AU982" s="14">
        <v>0.32471625871822302</v>
      </c>
      <c r="AV982" s="14"/>
      <c r="AW982" s="14">
        <v>0.51955854248891598</v>
      </c>
      <c r="AX982" s="14">
        <v>0.493421270932835</v>
      </c>
      <c r="AY982" s="14">
        <v>0.44304384827419202</v>
      </c>
      <c r="AZ982" s="14">
        <v>0.31889626933287102</v>
      </c>
      <c r="BA982" s="14">
        <v>0.61353973955421703</v>
      </c>
      <c r="BB982" s="14">
        <v>0.41479620609179502</v>
      </c>
      <c r="BC982" s="14">
        <v>0.44871173398439901</v>
      </c>
      <c r="BD982" s="14">
        <v>0.35392674793605899</v>
      </c>
      <c r="BE982" s="14">
        <v>0.272408791698528</v>
      </c>
      <c r="BF982" s="14">
        <v>0.231164647499183</v>
      </c>
      <c r="BG982" s="14"/>
      <c r="BH982" s="14">
        <v>0.40593627316829101</v>
      </c>
      <c r="BI982" s="14">
        <v>0.44080409585207098</v>
      </c>
    </row>
    <row r="983" spans="2:61" x14ac:dyDescent="0.35">
      <c r="B983" t="s">
        <v>441</v>
      </c>
      <c r="C983" s="14">
        <v>0.23417017005662499</v>
      </c>
      <c r="D983" s="14">
        <v>0.24116987572609999</v>
      </c>
      <c r="E983" s="14">
        <v>0.227665143650853</v>
      </c>
      <c r="F983" s="14"/>
      <c r="G983" s="14">
        <v>0.17096558601350301</v>
      </c>
      <c r="H983" s="14">
        <v>0.26634970345463099</v>
      </c>
      <c r="I983" s="14">
        <v>0.29074579215691598</v>
      </c>
      <c r="J983" s="14">
        <v>0.23040373086640001</v>
      </c>
      <c r="K983" s="14">
        <v>0.23879921617622901</v>
      </c>
      <c r="L983" s="14">
        <v>0.18888148324693799</v>
      </c>
      <c r="M983" s="14"/>
      <c r="N983" s="14">
        <v>0.21390136217692499</v>
      </c>
      <c r="O983" s="14">
        <v>0.24559497946707701</v>
      </c>
      <c r="P983" s="14"/>
      <c r="Q983" s="14">
        <v>0.15461642458432101</v>
      </c>
      <c r="R983" s="14">
        <v>0.25925555428215502</v>
      </c>
      <c r="S983" s="14">
        <v>0.29258842289095199</v>
      </c>
      <c r="T983" s="14"/>
      <c r="U983" s="14">
        <v>0.23356624245900501</v>
      </c>
      <c r="V983" s="14">
        <v>0.23676484112959101</v>
      </c>
      <c r="W983" s="14"/>
      <c r="X983" s="14">
        <v>0.135927909084535</v>
      </c>
      <c r="Y983" s="14">
        <v>0.19665074572690699</v>
      </c>
      <c r="Z983" s="14">
        <v>0.31437782569584899</v>
      </c>
      <c r="AA983" s="14"/>
      <c r="AB983" s="14">
        <v>0.14167669886084699</v>
      </c>
      <c r="AC983" s="14">
        <v>0.241363005877027</v>
      </c>
      <c r="AD983" s="14">
        <v>0.355167800862905</v>
      </c>
      <c r="AE983" s="14"/>
      <c r="AF983" s="14">
        <v>0.140373403947405</v>
      </c>
      <c r="AG983" s="14">
        <v>0.193669818031632</v>
      </c>
      <c r="AH983" s="14">
        <v>0.34589757451150799</v>
      </c>
      <c r="AI983" s="14"/>
      <c r="AJ983" s="14">
        <v>0.27525097348321598</v>
      </c>
      <c r="AK983" s="14">
        <v>0.200857974976489</v>
      </c>
      <c r="AL983" s="14"/>
      <c r="AM983" s="14">
        <v>0.20515884732107501</v>
      </c>
      <c r="AN983" s="14">
        <v>0.19552061698036199</v>
      </c>
      <c r="AO983" s="14">
        <v>0.20692554748469699</v>
      </c>
      <c r="AP983" s="14">
        <v>0.35534540272486598</v>
      </c>
      <c r="AQ983" s="14">
        <v>8.7216314859820093E-2</v>
      </c>
      <c r="AR983" s="14">
        <v>0.23790609904124499</v>
      </c>
      <c r="AS983" s="14">
        <v>0.20332869968813799</v>
      </c>
      <c r="AT983" s="14">
        <v>0.26664053046368302</v>
      </c>
      <c r="AU983" s="14">
        <v>0.274114478097364</v>
      </c>
      <c r="AV983" s="14"/>
      <c r="AW983" s="14">
        <v>0.20751692599941801</v>
      </c>
      <c r="AX983" s="14">
        <v>0.168689469267672</v>
      </c>
      <c r="AY983" s="14">
        <v>0.117680224410891</v>
      </c>
      <c r="AZ983" s="14">
        <v>0.36750501360853799</v>
      </c>
      <c r="BA983" s="14">
        <v>9.4018616530062299E-2</v>
      </c>
      <c r="BB983" s="14">
        <v>0.240177818296825</v>
      </c>
      <c r="BC983" s="14">
        <v>0.20562533728806701</v>
      </c>
      <c r="BD983" s="14">
        <v>0.31569823647763501</v>
      </c>
      <c r="BE983" s="14">
        <v>0.20537912053549501</v>
      </c>
      <c r="BF983" s="14">
        <v>0.417209151184394</v>
      </c>
      <c r="BG983" s="14"/>
      <c r="BH983" s="14">
        <v>0.24135726520945699</v>
      </c>
      <c r="BI983" s="14">
        <v>0.23588859684588601</v>
      </c>
    </row>
    <row r="984" spans="2:61" x14ac:dyDescent="0.35">
      <c r="B984" t="s">
        <v>442</v>
      </c>
      <c r="C984" s="14">
        <v>6.7606246998272002E-2</v>
      </c>
      <c r="D984" s="14">
        <v>7.5159999343035494E-2</v>
      </c>
      <c r="E984" s="14">
        <v>6.0799427493334897E-2</v>
      </c>
      <c r="F984" s="14"/>
      <c r="G984" s="14">
        <v>8.6162688992537095E-2</v>
      </c>
      <c r="H984" s="14">
        <v>6.2071495680001101E-2</v>
      </c>
      <c r="I984" s="14">
        <v>0.101478024589975</v>
      </c>
      <c r="J984" s="14">
        <v>4.0644727061101997E-2</v>
      </c>
      <c r="K984" s="14">
        <v>7.9789455252142302E-2</v>
      </c>
      <c r="L984" s="14">
        <v>4.3762936807945803E-2</v>
      </c>
      <c r="M984" s="14"/>
      <c r="N984" s="14">
        <v>5.7858730510796201E-2</v>
      </c>
      <c r="O984" s="14">
        <v>7.3100576943852302E-2</v>
      </c>
      <c r="P984" s="14"/>
      <c r="Q984" s="14">
        <v>4.3555167481534103E-2</v>
      </c>
      <c r="R984" s="14">
        <v>7.8308598804975205E-2</v>
      </c>
      <c r="S984" s="14">
        <v>9.3218592423778807E-2</v>
      </c>
      <c r="T984" s="14"/>
      <c r="U984" s="14">
        <v>6.4632060833687305E-2</v>
      </c>
      <c r="V984" s="14">
        <v>8.0384326419180696E-2</v>
      </c>
      <c r="W984" s="14"/>
      <c r="X984" s="14">
        <v>4.3904795927039802E-2</v>
      </c>
      <c r="Y984" s="14">
        <v>7.1061004652578794E-2</v>
      </c>
      <c r="Z984" s="14">
        <v>7.9969291933140896E-2</v>
      </c>
      <c r="AA984" s="14"/>
      <c r="AB984" s="14">
        <v>4.8761487978708197E-2</v>
      </c>
      <c r="AC984" s="14">
        <v>6.5476371049309298E-2</v>
      </c>
      <c r="AD984" s="14">
        <v>0.110891273854049</v>
      </c>
      <c r="AE984" s="14"/>
      <c r="AF984" s="14">
        <v>4.4120723220845197E-2</v>
      </c>
      <c r="AG984" s="14">
        <v>6.7486988700158304E-2</v>
      </c>
      <c r="AH984" s="14">
        <v>8.4374697713528804E-2</v>
      </c>
      <c r="AI984" s="14"/>
      <c r="AJ984" s="14">
        <v>5.2341538379321602E-2</v>
      </c>
      <c r="AK984" s="14">
        <v>7.3207384938541301E-2</v>
      </c>
      <c r="AL984" s="14"/>
      <c r="AM984" s="14">
        <v>5.5567464342568103E-2</v>
      </c>
      <c r="AN984" s="14">
        <v>5.75665068212362E-2</v>
      </c>
      <c r="AO984" s="14">
        <v>9.5913846868633995E-2</v>
      </c>
      <c r="AP984" s="14">
        <v>8.3149191832424599E-2</v>
      </c>
      <c r="AQ984" s="14">
        <v>0.106593808888756</v>
      </c>
      <c r="AR984" s="14">
        <v>6.8706809623341997E-2</v>
      </c>
      <c r="AS984" s="14">
        <v>2.7843796115372899E-2</v>
      </c>
      <c r="AT984" s="14">
        <v>5.1708234893009998E-2</v>
      </c>
      <c r="AU984" s="14">
        <v>8.6994142041528999E-2</v>
      </c>
      <c r="AV984" s="14"/>
      <c r="AW984" s="14">
        <v>5.8354662367832703E-2</v>
      </c>
      <c r="AX984" s="14">
        <v>5.6286748091280703E-2</v>
      </c>
      <c r="AY984" s="14">
        <v>6.5675950466936694E-2</v>
      </c>
      <c r="AZ984" s="14">
        <v>7.3607732085787095E-2</v>
      </c>
      <c r="BA984" s="14">
        <v>9.7105409890820796E-2</v>
      </c>
      <c r="BB984" s="14">
        <v>5.8893948111090701E-2</v>
      </c>
      <c r="BC984" s="14">
        <v>5.3689733853920299E-2</v>
      </c>
      <c r="BD984" s="14">
        <v>6.6377977143530997E-2</v>
      </c>
      <c r="BE984" s="14">
        <v>0.12466435976239</v>
      </c>
      <c r="BF984" s="14">
        <v>0.10585579007356299</v>
      </c>
      <c r="BG984" s="14"/>
      <c r="BH984" s="14">
        <v>8.7552958258017094E-2</v>
      </c>
      <c r="BI984" s="14">
        <v>5.1965307672663899E-2</v>
      </c>
    </row>
    <row r="985" spans="2:61" x14ac:dyDescent="0.35">
      <c r="B985" t="s">
        <v>443</v>
      </c>
      <c r="C985" s="14">
        <v>4.7226603568657703E-2</v>
      </c>
      <c r="D985" s="14">
        <v>4.7919867144457E-2</v>
      </c>
      <c r="E985" s="14">
        <v>4.6841622511672398E-2</v>
      </c>
      <c r="F985" s="14"/>
      <c r="G985" s="14">
        <v>6.6143711080206502E-2</v>
      </c>
      <c r="H985" s="14">
        <v>4.2174077502724901E-2</v>
      </c>
      <c r="I985" s="14">
        <v>4.92463530713605E-2</v>
      </c>
      <c r="J985" s="14">
        <v>6.9442464515403701E-2</v>
      </c>
      <c r="K985" s="14">
        <v>1.7707543515713901E-2</v>
      </c>
      <c r="L985" s="14">
        <v>4.02217511517532E-2</v>
      </c>
      <c r="M985" s="14"/>
      <c r="N985" s="14">
        <v>2.20948323793204E-2</v>
      </c>
      <c r="O985" s="14">
        <v>6.1392493229728201E-2</v>
      </c>
      <c r="P985" s="14"/>
      <c r="Q985" s="14">
        <v>4.74029785303492E-2</v>
      </c>
      <c r="R985" s="14">
        <v>3.6285491514388597E-2</v>
      </c>
      <c r="S985" s="14">
        <v>6.7561820557775307E-2</v>
      </c>
      <c r="T985" s="14"/>
      <c r="U985" s="14">
        <v>4.7646084782153403E-2</v>
      </c>
      <c r="V985" s="14">
        <v>4.5424374668041299E-2</v>
      </c>
      <c r="W985" s="14"/>
      <c r="X985" s="14">
        <v>3.3793731653567097E-2</v>
      </c>
      <c r="Y985" s="14">
        <v>1.69490053855E-2</v>
      </c>
      <c r="Z985" s="14">
        <v>8.86851501757637E-2</v>
      </c>
      <c r="AA985" s="14"/>
      <c r="AB985" s="14">
        <v>1.05165511401545E-2</v>
      </c>
      <c r="AC985" s="14">
        <v>5.0916563365499802E-2</v>
      </c>
      <c r="AD985" s="14">
        <v>0.10582250967805699</v>
      </c>
      <c r="AE985" s="14"/>
      <c r="AF985" s="14">
        <v>3.2087917557050899E-2</v>
      </c>
      <c r="AG985" s="14">
        <v>2.8720766126963799E-2</v>
      </c>
      <c r="AH985" s="14">
        <v>9.0009692448444895E-2</v>
      </c>
      <c r="AI985" s="14"/>
      <c r="AJ985" s="14">
        <v>2.9815136620742599E-2</v>
      </c>
      <c r="AK985" s="14">
        <v>5.4206112809828198E-2</v>
      </c>
      <c r="AL985" s="14"/>
      <c r="AM985" s="14">
        <v>3.4245574711819902E-2</v>
      </c>
      <c r="AN985" s="14">
        <v>3.70633111886534E-2</v>
      </c>
      <c r="AO985" s="14">
        <v>3.1833636317517497E-2</v>
      </c>
      <c r="AP985" s="14">
        <v>0.11730536412524099</v>
      </c>
      <c r="AQ985" s="14">
        <v>0</v>
      </c>
      <c r="AR985" s="14">
        <v>6.8395201384005205E-2</v>
      </c>
      <c r="AS985" s="14">
        <v>2.1695941210026801E-2</v>
      </c>
      <c r="AT985" s="14">
        <v>7.9757997374738196E-2</v>
      </c>
      <c r="AU985" s="14">
        <v>1.25509579335414E-2</v>
      </c>
      <c r="AV985" s="14"/>
      <c r="AW985" s="14">
        <v>2.1258904087720201E-2</v>
      </c>
      <c r="AX985" s="14">
        <v>3.91683379466648E-2</v>
      </c>
      <c r="AY985" s="14">
        <v>3.1115931363040299E-2</v>
      </c>
      <c r="AZ985" s="14">
        <v>0.106997601980892</v>
      </c>
      <c r="BA985" s="14">
        <v>0</v>
      </c>
      <c r="BB985" s="14">
        <v>5.9037139104365699E-2</v>
      </c>
      <c r="BC985" s="14">
        <v>2.9843587573255202E-2</v>
      </c>
      <c r="BD985" s="14">
        <v>0.103801473377967</v>
      </c>
      <c r="BE985" s="14">
        <v>0</v>
      </c>
      <c r="BF985" s="14">
        <v>6.5106575176947901E-2</v>
      </c>
      <c r="BG985" s="14"/>
      <c r="BH985" s="14">
        <v>5.31767460411363E-2</v>
      </c>
      <c r="BI985" s="14">
        <v>3.4549472211788203E-2</v>
      </c>
    </row>
    <row r="986" spans="2:61" x14ac:dyDescent="0.35">
      <c r="B986" t="s">
        <v>77</v>
      </c>
      <c r="C986" s="14">
        <v>9.2651797604242206E-2</v>
      </c>
      <c r="D986" s="14">
        <v>7.8045065138527395E-2</v>
      </c>
      <c r="E986" s="14">
        <v>0.104797555857587</v>
      </c>
      <c r="F986" s="14"/>
      <c r="G986" s="14">
        <v>7.3720384277539602E-2</v>
      </c>
      <c r="H986" s="14">
        <v>0.13057478519434201</v>
      </c>
      <c r="I986" s="14">
        <v>9.4064988900236401E-2</v>
      </c>
      <c r="J986" s="14">
        <v>0.106400208954186</v>
      </c>
      <c r="K986" s="14">
        <v>7.5202475549460898E-2</v>
      </c>
      <c r="L986" s="14">
        <v>7.2239999838930494E-2</v>
      </c>
      <c r="M986" s="14"/>
      <c r="N986" s="14">
        <v>6.8794975669379005E-2</v>
      </c>
      <c r="O986" s="14">
        <v>0.10609904350852099</v>
      </c>
      <c r="P986" s="14"/>
      <c r="Q986" s="14">
        <v>7.1123067619749306E-2</v>
      </c>
      <c r="R986" s="14">
        <v>9.5401422212578801E-2</v>
      </c>
      <c r="S986" s="14">
        <v>8.1783632795386793E-2</v>
      </c>
      <c r="T986" s="14"/>
      <c r="U986" s="14">
        <v>7.97452591190108E-2</v>
      </c>
      <c r="V986" s="14">
        <v>0.148102520822953</v>
      </c>
      <c r="W986" s="14"/>
      <c r="X986" s="14">
        <v>4.1449739389635101E-2</v>
      </c>
      <c r="Y986" s="14">
        <v>6.9131784933564505E-2</v>
      </c>
      <c r="Z986" s="14">
        <v>0.100315129591502</v>
      </c>
      <c r="AA986" s="14"/>
      <c r="AB986" s="14">
        <v>3.4439938345415498E-2</v>
      </c>
      <c r="AC986" s="14">
        <v>6.4787673567918105E-2</v>
      </c>
      <c r="AD986" s="14">
        <v>0.161976216745885</v>
      </c>
      <c r="AE986" s="14"/>
      <c r="AF986" s="14">
        <v>4.80242565820862E-2</v>
      </c>
      <c r="AG986" s="14">
        <v>7.6197301337096901E-2</v>
      </c>
      <c r="AH986" s="14">
        <v>8.1961194488066297E-2</v>
      </c>
      <c r="AI986" s="14"/>
      <c r="AJ986" s="14">
        <v>4.4429359319483303E-2</v>
      </c>
      <c r="AK986" s="14">
        <v>0.11747676269933501</v>
      </c>
      <c r="AL986" s="14"/>
      <c r="AM986" s="14">
        <v>5.4794814132160301E-2</v>
      </c>
      <c r="AN986" s="14">
        <v>6.7578090454072495E-2</v>
      </c>
      <c r="AO986" s="14">
        <v>3.7899500783672602E-2</v>
      </c>
      <c r="AP986" s="14">
        <v>7.3252447593462805E-2</v>
      </c>
      <c r="AQ986" s="14">
        <v>0</v>
      </c>
      <c r="AR986" s="14">
        <v>9.7570623131490397E-2</v>
      </c>
      <c r="AS986" s="14">
        <v>0.103091952114406</v>
      </c>
      <c r="AT986" s="14">
        <v>0.146650212182657</v>
      </c>
      <c r="AU986" s="14">
        <v>0.14121923807704601</v>
      </c>
      <c r="AV986" s="14"/>
      <c r="AW986" s="14">
        <v>4.9525941089935702E-2</v>
      </c>
      <c r="AX986" s="14">
        <v>7.0977009141998004E-2</v>
      </c>
      <c r="AY986" s="14">
        <v>3.7045037937727197E-2</v>
      </c>
      <c r="AZ986" s="14">
        <v>4.13604225122551E-2</v>
      </c>
      <c r="BA986" s="14">
        <v>2.34881255552272E-2</v>
      </c>
      <c r="BB986" s="14">
        <v>7.7384468154941696E-2</v>
      </c>
      <c r="BC986" s="14">
        <v>9.9300719136933294E-2</v>
      </c>
      <c r="BD986" s="14">
        <v>8.8343080789056894E-2</v>
      </c>
      <c r="BE986" s="14">
        <v>0.271199455201247</v>
      </c>
      <c r="BF986" s="14">
        <v>0.14472324009884699</v>
      </c>
      <c r="BG986" s="14"/>
      <c r="BH986" s="14">
        <v>8.6553698899849693E-2</v>
      </c>
      <c r="BI986" s="14">
        <v>6.7633623070232796E-2</v>
      </c>
    </row>
    <row r="987" spans="2:61" x14ac:dyDescent="0.35">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row>
    <row r="988" spans="2:61" x14ac:dyDescent="0.35">
      <c r="B988" s="6" t="s">
        <v>446</v>
      </c>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row>
    <row r="989" spans="2:61" x14ac:dyDescent="0.35">
      <c r="B989" s="21" t="s">
        <v>81</v>
      </c>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row>
    <row r="990" spans="2:61" x14ac:dyDescent="0.35">
      <c r="B990" t="s">
        <v>439</v>
      </c>
      <c r="C990" s="14">
        <v>0.190314485727516</v>
      </c>
      <c r="D990" s="14">
        <v>0.20283260645891099</v>
      </c>
      <c r="E990" s="14">
        <v>0.179491635590281</v>
      </c>
      <c r="F990" s="14"/>
      <c r="G990" s="14">
        <v>0.209801111841939</v>
      </c>
      <c r="H990" s="14">
        <v>0.18126400184029701</v>
      </c>
      <c r="I990" s="14">
        <v>0.18084364503244299</v>
      </c>
      <c r="J990" s="14">
        <v>0.16289991585286601</v>
      </c>
      <c r="K990" s="14">
        <v>0.15267359489499699</v>
      </c>
      <c r="L990" s="14">
        <v>0.24831167770785101</v>
      </c>
      <c r="M990" s="14"/>
      <c r="N990" s="14">
        <v>0.22520362973586899</v>
      </c>
      <c r="O990" s="14">
        <v>0.17064871045572699</v>
      </c>
      <c r="P990" s="14"/>
      <c r="Q990" s="14">
        <v>0.241330665087087</v>
      </c>
      <c r="R990" s="14">
        <v>0.16320475921623601</v>
      </c>
      <c r="S990" s="14">
        <v>0.198309747775405</v>
      </c>
      <c r="T990" s="14"/>
      <c r="U990" s="14">
        <v>0.21302330996663099</v>
      </c>
      <c r="V990" s="14">
        <v>9.2749927349109695E-2</v>
      </c>
      <c r="W990" s="14"/>
      <c r="X990" s="14">
        <v>0.35639470196866202</v>
      </c>
      <c r="Y990" s="14">
        <v>0.218922290957381</v>
      </c>
      <c r="Z990" s="14">
        <v>0.104187155225513</v>
      </c>
      <c r="AA990" s="14"/>
      <c r="AB990" s="14">
        <v>0.34998294989061401</v>
      </c>
      <c r="AC990" s="14">
        <v>0.143703843970554</v>
      </c>
      <c r="AD990" s="14">
        <v>7.2798951584818403E-2</v>
      </c>
      <c r="AE990" s="14"/>
      <c r="AF990" s="14">
        <v>0.29883968788718102</v>
      </c>
      <c r="AG990" s="14">
        <v>0.227001006369109</v>
      </c>
      <c r="AH990" s="14">
        <v>0.11081213471988299</v>
      </c>
      <c r="AI990" s="14"/>
      <c r="AJ990" s="14">
        <v>0.22072181147491701</v>
      </c>
      <c r="AK990" s="14">
        <v>0.182977645229458</v>
      </c>
      <c r="AL990" s="14"/>
      <c r="AM990" s="14">
        <v>0.24049112731539801</v>
      </c>
      <c r="AN990" s="14">
        <v>0.23694076727865701</v>
      </c>
      <c r="AO990" s="14">
        <v>0.13085131305780401</v>
      </c>
      <c r="AP990" s="14">
        <v>0.17935031846354499</v>
      </c>
      <c r="AQ990" s="14">
        <v>0.25003336130339399</v>
      </c>
      <c r="AR990" s="14">
        <v>0.16662340741894999</v>
      </c>
      <c r="AS990" s="14">
        <v>0.29089621407402799</v>
      </c>
      <c r="AT990" s="14">
        <v>7.8896860627697296E-2</v>
      </c>
      <c r="AU990" s="14">
        <v>0.16117667600237401</v>
      </c>
      <c r="AV990" s="14"/>
      <c r="AW990" s="14">
        <v>0.26425352737636598</v>
      </c>
      <c r="AX990" s="14">
        <v>0.24765913681978999</v>
      </c>
      <c r="AY990" s="14">
        <v>0.22494967396017401</v>
      </c>
      <c r="AZ990" s="14">
        <v>0.163107239856144</v>
      </c>
      <c r="BA990" s="14">
        <v>0.25337434256008201</v>
      </c>
      <c r="BB990" s="14">
        <v>0.17638796308513999</v>
      </c>
      <c r="BC990" s="14">
        <v>0.24046582205237799</v>
      </c>
      <c r="BD990" s="14">
        <v>6.2386565787493901E-2</v>
      </c>
      <c r="BE990" s="14">
        <v>6.5240874506211993E-2</v>
      </c>
      <c r="BF990" s="14">
        <v>0.103091304355829</v>
      </c>
      <c r="BG990" s="14"/>
      <c r="BH990" s="14">
        <v>0.17221691748905099</v>
      </c>
      <c r="BI990" s="14">
        <v>0.223961463633845</v>
      </c>
    </row>
    <row r="991" spans="2:61" x14ac:dyDescent="0.35">
      <c r="B991" t="s">
        <v>440</v>
      </c>
      <c r="C991" s="14">
        <v>0.40839412157698801</v>
      </c>
      <c r="D991" s="14">
        <v>0.41442961276522899</v>
      </c>
      <c r="E991" s="14">
        <v>0.4027043338911</v>
      </c>
      <c r="F991" s="14"/>
      <c r="G991" s="14">
        <v>0.39801927429625</v>
      </c>
      <c r="H991" s="14">
        <v>0.35002818352926701</v>
      </c>
      <c r="I991" s="14">
        <v>0.35372623443412798</v>
      </c>
      <c r="J991" s="14">
        <v>0.43073357956712799</v>
      </c>
      <c r="K991" s="14">
        <v>0.51315327046457804</v>
      </c>
      <c r="L991" s="14">
        <v>0.416798149774814</v>
      </c>
      <c r="M991" s="14"/>
      <c r="N991" s="14">
        <v>0.46605451243779999</v>
      </c>
      <c r="O991" s="14">
        <v>0.37589300064146802</v>
      </c>
      <c r="P991" s="14"/>
      <c r="Q991" s="14">
        <v>0.431530274090689</v>
      </c>
      <c r="R991" s="14">
        <v>0.43017578035934401</v>
      </c>
      <c r="S991" s="14">
        <v>0.32725627526964302</v>
      </c>
      <c r="T991" s="14"/>
      <c r="U991" s="14">
        <v>0.41186513728052698</v>
      </c>
      <c r="V991" s="14">
        <v>0.39348149947579603</v>
      </c>
      <c r="W991" s="14"/>
      <c r="X991" s="14">
        <v>0.36987783413553699</v>
      </c>
      <c r="Y991" s="14">
        <v>0.48811852145504397</v>
      </c>
      <c r="Z991" s="14">
        <v>0.34025373498410799</v>
      </c>
      <c r="AA991" s="14"/>
      <c r="AB991" s="14">
        <v>0.42479214309034402</v>
      </c>
      <c r="AC991" s="14">
        <v>0.48399361304787802</v>
      </c>
      <c r="AD991" s="14">
        <v>0.23644922707691801</v>
      </c>
      <c r="AE991" s="14"/>
      <c r="AF991" s="14">
        <v>0.41020013699474001</v>
      </c>
      <c r="AG991" s="14">
        <v>0.44260209296362901</v>
      </c>
      <c r="AH991" s="14">
        <v>0.35667476220647898</v>
      </c>
      <c r="AI991" s="14"/>
      <c r="AJ991" s="14">
        <v>0.44189795287119299</v>
      </c>
      <c r="AK991" s="14">
        <v>0.39532568167121601</v>
      </c>
      <c r="AL991" s="14"/>
      <c r="AM991" s="14">
        <v>0.44613715441305601</v>
      </c>
      <c r="AN991" s="14">
        <v>0.44372583908103702</v>
      </c>
      <c r="AO991" s="14">
        <v>0.48221853854385699</v>
      </c>
      <c r="AP991" s="14">
        <v>0.27950387065618798</v>
      </c>
      <c r="AQ991" s="14">
        <v>0.51087814557349898</v>
      </c>
      <c r="AR991" s="14">
        <v>0.39939287856141698</v>
      </c>
      <c r="AS991" s="14">
        <v>0.43135352996297099</v>
      </c>
      <c r="AT991" s="14">
        <v>0.48980836244890202</v>
      </c>
      <c r="AU991" s="14">
        <v>0.37040786434084999</v>
      </c>
      <c r="AV991" s="14"/>
      <c r="AW991" s="14">
        <v>0.42802134020851101</v>
      </c>
      <c r="AX991" s="14">
        <v>0.46234943950580398</v>
      </c>
      <c r="AY991" s="14">
        <v>0.54272835081950099</v>
      </c>
      <c r="AZ991" s="14">
        <v>0.294431421199636</v>
      </c>
      <c r="BA991" s="14">
        <v>0.52673944984017995</v>
      </c>
      <c r="BB991" s="14">
        <v>0.42262864567189501</v>
      </c>
      <c r="BC991" s="14">
        <v>0.46883325238481599</v>
      </c>
      <c r="BD991" s="14">
        <v>0.52365683278925301</v>
      </c>
      <c r="BE991" s="14">
        <v>0.31794156781369598</v>
      </c>
      <c r="BF991" s="14">
        <v>0.27724134728864802</v>
      </c>
      <c r="BG991" s="14"/>
      <c r="BH991" s="14">
        <v>0.378246575749695</v>
      </c>
      <c r="BI991" s="14">
        <v>0.45449222266470501</v>
      </c>
    </row>
    <row r="992" spans="2:61" x14ac:dyDescent="0.35">
      <c r="B992" t="s">
        <v>441</v>
      </c>
      <c r="C992" s="14">
        <v>0.19512159611612201</v>
      </c>
      <c r="D992" s="14">
        <v>0.197644498687609</v>
      </c>
      <c r="E992" s="14">
        <v>0.19265665045612901</v>
      </c>
      <c r="F992" s="14"/>
      <c r="G992" s="14">
        <v>0.16720467309641099</v>
      </c>
      <c r="H992" s="14">
        <v>0.19817878320698501</v>
      </c>
      <c r="I992" s="14">
        <v>0.223414951404557</v>
      </c>
      <c r="J992" s="14">
        <v>0.22356062017745101</v>
      </c>
      <c r="K992" s="14">
        <v>0.15581808502341901</v>
      </c>
      <c r="L992" s="14">
        <v>0.18397013742454801</v>
      </c>
      <c r="M992" s="14"/>
      <c r="N992" s="14">
        <v>0.167625920084018</v>
      </c>
      <c r="O992" s="14">
        <v>0.21061993524601899</v>
      </c>
      <c r="P992" s="14"/>
      <c r="Q992" s="14">
        <v>0.15030949208230901</v>
      </c>
      <c r="R992" s="14">
        <v>0.214343153687403</v>
      </c>
      <c r="S992" s="14">
        <v>0.238135012076166</v>
      </c>
      <c r="T992" s="14"/>
      <c r="U992" s="14">
        <v>0.17585281609737699</v>
      </c>
      <c r="V992" s="14">
        <v>0.27790659604497697</v>
      </c>
      <c r="W992" s="14"/>
      <c r="X992" s="14">
        <v>0.12687836342224901</v>
      </c>
      <c r="Y992" s="14">
        <v>0.175703587835006</v>
      </c>
      <c r="Z992" s="14">
        <v>0.25051691947724902</v>
      </c>
      <c r="AA992" s="14"/>
      <c r="AB992" s="14">
        <v>0.122466625830154</v>
      </c>
      <c r="AC992" s="14">
        <v>0.186074818177005</v>
      </c>
      <c r="AD992" s="14">
        <v>0.33782402202582801</v>
      </c>
      <c r="AE992" s="14"/>
      <c r="AF992" s="14">
        <v>0.17103967745503801</v>
      </c>
      <c r="AG992" s="14">
        <v>0.17185865153509999</v>
      </c>
      <c r="AH992" s="14">
        <v>0.24562356310370101</v>
      </c>
      <c r="AI992" s="14"/>
      <c r="AJ992" s="14">
        <v>0.19572268670241399</v>
      </c>
      <c r="AK992" s="14">
        <v>0.19029045748551701</v>
      </c>
      <c r="AL992" s="14"/>
      <c r="AM992" s="14">
        <v>0.192011433670076</v>
      </c>
      <c r="AN992" s="14">
        <v>0.1696247464401</v>
      </c>
      <c r="AO992" s="14">
        <v>0.166626215182722</v>
      </c>
      <c r="AP992" s="14">
        <v>0.228873068232296</v>
      </c>
      <c r="AQ992" s="14">
        <v>0.17485025343897501</v>
      </c>
      <c r="AR992" s="14">
        <v>0.18862562865420199</v>
      </c>
      <c r="AS992" s="14">
        <v>8.0819185287751394E-2</v>
      </c>
      <c r="AT992" s="14">
        <v>0.112675873402689</v>
      </c>
      <c r="AU992" s="14">
        <v>0.27235967560607599</v>
      </c>
      <c r="AV992" s="14"/>
      <c r="AW992" s="14">
        <v>0.19238396499789501</v>
      </c>
      <c r="AX992" s="14">
        <v>0.15157958730771001</v>
      </c>
      <c r="AY992" s="14">
        <v>3.70038351594668E-2</v>
      </c>
      <c r="AZ992" s="14">
        <v>0.24674939162607401</v>
      </c>
      <c r="BA992" s="14">
        <v>0.16008871456851001</v>
      </c>
      <c r="BB992" s="14">
        <v>0.20238097288252499</v>
      </c>
      <c r="BC992" s="14">
        <v>0.110533374806351</v>
      </c>
      <c r="BD992" s="14">
        <v>0.20580999414563</v>
      </c>
      <c r="BE992" s="14">
        <v>0.345618102478845</v>
      </c>
      <c r="BF992" s="14">
        <v>0.27943340817996498</v>
      </c>
      <c r="BG992" s="14"/>
      <c r="BH992" s="14">
        <v>0.21723810883780301</v>
      </c>
      <c r="BI992" s="14">
        <v>0.17891491662998499</v>
      </c>
    </row>
    <row r="993" spans="2:61" x14ac:dyDescent="0.35">
      <c r="B993" t="s">
        <v>442</v>
      </c>
      <c r="C993" s="14">
        <v>6.4701987003704498E-2</v>
      </c>
      <c r="D993" s="14">
        <v>6.36346574280513E-2</v>
      </c>
      <c r="E993" s="14">
        <v>6.6097718857760807E-2</v>
      </c>
      <c r="F993" s="14"/>
      <c r="G993" s="14">
        <v>6.8129721147781194E-2</v>
      </c>
      <c r="H993" s="14">
        <v>9.7894877661158494E-2</v>
      </c>
      <c r="I993" s="14">
        <v>7.3164102683202101E-2</v>
      </c>
      <c r="J993" s="14">
        <v>6.2881508992374699E-2</v>
      </c>
      <c r="K993" s="14">
        <v>4.8806533716786102E-2</v>
      </c>
      <c r="L993" s="14">
        <v>4.1455886412891101E-2</v>
      </c>
      <c r="M993" s="14"/>
      <c r="N993" s="14">
        <v>5.1818123503500499E-2</v>
      </c>
      <c r="O993" s="14">
        <v>7.1964164721987203E-2</v>
      </c>
      <c r="P993" s="14"/>
      <c r="Q993" s="14">
        <v>5.0725896190141798E-2</v>
      </c>
      <c r="R993" s="14">
        <v>5.5750287211357302E-2</v>
      </c>
      <c r="S993" s="14">
        <v>0.10886727625438899</v>
      </c>
      <c r="T993" s="14"/>
      <c r="U993" s="14">
        <v>6.3089339311302006E-2</v>
      </c>
      <c r="V993" s="14">
        <v>7.1630450506372595E-2</v>
      </c>
      <c r="W993" s="14"/>
      <c r="X993" s="14">
        <v>8.0513445057085894E-2</v>
      </c>
      <c r="Y993" s="14">
        <v>4.26998039447039E-2</v>
      </c>
      <c r="Z993" s="14">
        <v>8.41323502758589E-2</v>
      </c>
      <c r="AA993" s="14"/>
      <c r="AB993" s="14">
        <v>4.3730275417573301E-2</v>
      </c>
      <c r="AC993" s="14">
        <v>6.6604368490534901E-2</v>
      </c>
      <c r="AD993" s="14">
        <v>0.107103280791018</v>
      </c>
      <c r="AE993" s="14"/>
      <c r="AF993" s="14">
        <v>4.87984524522403E-2</v>
      </c>
      <c r="AG993" s="14">
        <v>5.4617254744123801E-2</v>
      </c>
      <c r="AH993" s="14">
        <v>9.9990842552206999E-2</v>
      </c>
      <c r="AI993" s="14"/>
      <c r="AJ993" s="14">
        <v>5.9567595773545298E-2</v>
      </c>
      <c r="AK993" s="14">
        <v>6.33742260729349E-2</v>
      </c>
      <c r="AL993" s="14"/>
      <c r="AM993" s="14">
        <v>4.0212058062866998E-2</v>
      </c>
      <c r="AN993" s="14">
        <v>8.06468035265136E-2</v>
      </c>
      <c r="AO993" s="14">
        <v>6.7190800030337797E-2</v>
      </c>
      <c r="AP993" s="14">
        <v>0.14033092218097301</v>
      </c>
      <c r="AQ993" s="14">
        <v>3.4115369411993897E-2</v>
      </c>
      <c r="AR993" s="14">
        <v>8.0425467349312205E-2</v>
      </c>
      <c r="AS993" s="14">
        <v>0</v>
      </c>
      <c r="AT993" s="14">
        <v>4.6592589319539003E-2</v>
      </c>
      <c r="AU993" s="14">
        <v>3.53925244990662E-2</v>
      </c>
      <c r="AV993" s="14"/>
      <c r="AW993" s="14">
        <v>6.1310280343643497E-2</v>
      </c>
      <c r="AX993" s="14">
        <v>7.7428091616212502E-2</v>
      </c>
      <c r="AY993" s="14">
        <v>6.5675950466936694E-2</v>
      </c>
      <c r="AZ993" s="14">
        <v>0.118003293749711</v>
      </c>
      <c r="BA993" s="14">
        <v>3.6309367476000803E-2</v>
      </c>
      <c r="BB993" s="14">
        <v>7.5008156233982701E-2</v>
      </c>
      <c r="BC993" s="14">
        <v>4.0976411119355398E-2</v>
      </c>
      <c r="BD993" s="14">
        <v>9.53267178566201E-2</v>
      </c>
      <c r="BE993" s="14">
        <v>0</v>
      </c>
      <c r="BF993" s="14">
        <v>3.6824882053339898E-2</v>
      </c>
      <c r="BG993" s="14"/>
      <c r="BH993" s="14">
        <v>7.8505413668476701E-2</v>
      </c>
      <c r="BI993" s="14">
        <v>4.8032241220174098E-2</v>
      </c>
    </row>
    <row r="994" spans="2:61" x14ac:dyDescent="0.35">
      <c r="B994" t="s">
        <v>443</v>
      </c>
      <c r="C994" s="14">
        <v>4.7102648040654303E-2</v>
      </c>
      <c r="D994" s="14">
        <v>5.1731618045192503E-2</v>
      </c>
      <c r="E994" s="14">
        <v>4.2964555949226199E-2</v>
      </c>
      <c r="F994" s="14"/>
      <c r="G994" s="14">
        <v>5.7585886261787102E-2</v>
      </c>
      <c r="H994" s="14">
        <v>4.9758822318027897E-2</v>
      </c>
      <c r="I994" s="14">
        <v>7.3866829939169598E-2</v>
      </c>
      <c r="J994" s="14">
        <v>3.8277121752309698E-2</v>
      </c>
      <c r="K994" s="14">
        <v>3.6997102504147603E-2</v>
      </c>
      <c r="L994" s="14">
        <v>2.8283100299718301E-2</v>
      </c>
      <c r="M994" s="14"/>
      <c r="N994" s="14">
        <v>3.6448308834420601E-2</v>
      </c>
      <c r="O994" s="14">
        <v>5.3108121847894797E-2</v>
      </c>
      <c r="P994" s="14"/>
      <c r="Q994" s="14">
        <v>3.4891853433943701E-2</v>
      </c>
      <c r="R994" s="14">
        <v>4.66367328322339E-2</v>
      </c>
      <c r="S994" s="14">
        <v>6.6630506753291699E-2</v>
      </c>
      <c r="T994" s="14"/>
      <c r="U994" s="14">
        <v>5.0813856459701698E-2</v>
      </c>
      <c r="V994" s="14">
        <v>3.11580792403502E-2</v>
      </c>
      <c r="W994" s="14"/>
      <c r="X994" s="14">
        <v>2.3609357918967601E-2</v>
      </c>
      <c r="Y994" s="14">
        <v>1.4549080243868201E-2</v>
      </c>
      <c r="Z994" s="14">
        <v>9.8571924170610906E-2</v>
      </c>
      <c r="AA994" s="14"/>
      <c r="AB994" s="14">
        <v>2.5019182641830302E-2</v>
      </c>
      <c r="AC994" s="14">
        <v>4.1245406588072797E-2</v>
      </c>
      <c r="AD994" s="14">
        <v>9.5394468168526203E-2</v>
      </c>
      <c r="AE994" s="14"/>
      <c r="AF994" s="14">
        <v>3.1302863194072598E-2</v>
      </c>
      <c r="AG994" s="14">
        <v>3.2924884524126001E-2</v>
      </c>
      <c r="AH994" s="14">
        <v>8.2367773921870599E-2</v>
      </c>
      <c r="AI994" s="14"/>
      <c r="AJ994" s="14">
        <v>4.3789625306330099E-2</v>
      </c>
      <c r="AK994" s="14">
        <v>4.3913751856766201E-2</v>
      </c>
      <c r="AL994" s="14"/>
      <c r="AM994" s="14">
        <v>2.4247044490526299E-2</v>
      </c>
      <c r="AN994" s="14">
        <v>1.80554260337169E-2</v>
      </c>
      <c r="AO994" s="14">
        <v>9.8041489824773301E-2</v>
      </c>
      <c r="AP994" s="14">
        <v>9.9654447054681697E-2</v>
      </c>
      <c r="AQ994" s="14">
        <v>3.0122870272138301E-2</v>
      </c>
      <c r="AR994" s="14">
        <v>7.2675987036164597E-2</v>
      </c>
      <c r="AS994" s="14">
        <v>0</v>
      </c>
      <c r="AT994" s="14">
        <v>6.7986054114833994E-2</v>
      </c>
      <c r="AU994" s="14">
        <v>3.0635697324492599E-2</v>
      </c>
      <c r="AV994" s="14"/>
      <c r="AW994" s="14">
        <v>2.3895227662374799E-2</v>
      </c>
      <c r="AX994" s="14">
        <v>1.83050994164414E-2</v>
      </c>
      <c r="AY994" s="14">
        <v>4.9025520001421297E-2</v>
      </c>
      <c r="AZ994" s="14">
        <v>0.100231994985162</v>
      </c>
      <c r="BA994" s="14">
        <v>0</v>
      </c>
      <c r="BB994" s="14">
        <v>5.1985072311051303E-2</v>
      </c>
      <c r="BC994" s="14">
        <v>7.1284401647451201E-2</v>
      </c>
      <c r="BD994" s="14">
        <v>6.95205330410682E-2</v>
      </c>
      <c r="BE994" s="14">
        <v>0</v>
      </c>
      <c r="BF994" s="14">
        <v>0.11823117865213199</v>
      </c>
      <c r="BG994" s="14"/>
      <c r="BH994" s="14">
        <v>6.1080120199664197E-2</v>
      </c>
      <c r="BI994" s="14">
        <v>3.0162515764186701E-2</v>
      </c>
    </row>
    <row r="995" spans="2:61" x14ac:dyDescent="0.35">
      <c r="B995" t="s">
        <v>77</v>
      </c>
      <c r="C995" s="14">
        <v>9.4365161535014994E-2</v>
      </c>
      <c r="D995" s="14">
        <v>6.9727006615006804E-2</v>
      </c>
      <c r="E995" s="14">
        <v>0.116085105255502</v>
      </c>
      <c r="F995" s="14"/>
      <c r="G995" s="14">
        <v>9.9259333355831494E-2</v>
      </c>
      <c r="H995" s="14">
        <v>0.122875331444265</v>
      </c>
      <c r="I995" s="14">
        <v>9.4984236506500494E-2</v>
      </c>
      <c r="J995" s="14">
        <v>8.1647253657871302E-2</v>
      </c>
      <c r="K995" s="14">
        <v>9.2551413396071897E-2</v>
      </c>
      <c r="L995" s="14">
        <v>8.1181048380177895E-2</v>
      </c>
      <c r="M995" s="14"/>
      <c r="N995" s="14">
        <v>5.2849505404391602E-2</v>
      </c>
      <c r="O995" s="14">
        <v>0.117766067086904</v>
      </c>
      <c r="P995" s="14"/>
      <c r="Q995" s="14">
        <v>9.1211819115830595E-2</v>
      </c>
      <c r="R995" s="14">
        <v>8.9889286693426093E-2</v>
      </c>
      <c r="S995" s="14">
        <v>6.0801181871104303E-2</v>
      </c>
      <c r="T995" s="14"/>
      <c r="U995" s="14">
        <v>8.5355540884461206E-2</v>
      </c>
      <c r="V995" s="14">
        <v>0.13307344738339399</v>
      </c>
      <c r="W995" s="14"/>
      <c r="X995" s="14">
        <v>4.27262974974989E-2</v>
      </c>
      <c r="Y995" s="14">
        <v>6.0006715563995498E-2</v>
      </c>
      <c r="Z995" s="14">
        <v>0.12233791586666</v>
      </c>
      <c r="AA995" s="14"/>
      <c r="AB995" s="14">
        <v>3.4008823129485999E-2</v>
      </c>
      <c r="AC995" s="14">
        <v>7.8377949725955603E-2</v>
      </c>
      <c r="AD995" s="14">
        <v>0.150430050352891</v>
      </c>
      <c r="AE995" s="14"/>
      <c r="AF995" s="14">
        <v>3.9819182016727198E-2</v>
      </c>
      <c r="AG995" s="14">
        <v>7.0996109863911902E-2</v>
      </c>
      <c r="AH995" s="14">
        <v>0.104530923495859</v>
      </c>
      <c r="AI995" s="14"/>
      <c r="AJ995" s="14">
        <v>3.8300327871599898E-2</v>
      </c>
      <c r="AK995" s="14">
        <v>0.124118237684108</v>
      </c>
      <c r="AL995" s="14"/>
      <c r="AM995" s="14">
        <v>5.6901182048076801E-2</v>
      </c>
      <c r="AN995" s="14">
        <v>5.10064176399758E-2</v>
      </c>
      <c r="AO995" s="14">
        <v>5.5071643360505303E-2</v>
      </c>
      <c r="AP995" s="14">
        <v>7.2287373412315906E-2</v>
      </c>
      <c r="AQ995" s="14">
        <v>0</v>
      </c>
      <c r="AR995" s="14">
        <v>9.2256630979953305E-2</v>
      </c>
      <c r="AS995" s="14">
        <v>0.19693107067524901</v>
      </c>
      <c r="AT995" s="14">
        <v>0.20404026008633899</v>
      </c>
      <c r="AU995" s="14">
        <v>0.13002756222714101</v>
      </c>
      <c r="AV995" s="14"/>
      <c r="AW995" s="14">
        <v>3.01356594112096E-2</v>
      </c>
      <c r="AX995" s="14">
        <v>4.2678645334041698E-2</v>
      </c>
      <c r="AY995" s="14">
        <v>8.0616669592500897E-2</v>
      </c>
      <c r="AZ995" s="14">
        <v>7.7476658583272295E-2</v>
      </c>
      <c r="BA995" s="14">
        <v>2.34881255552272E-2</v>
      </c>
      <c r="BB995" s="14">
        <v>7.1609189815405705E-2</v>
      </c>
      <c r="BC995" s="14">
        <v>6.7906737989647997E-2</v>
      </c>
      <c r="BD995" s="14">
        <v>4.3299356379935199E-2</v>
      </c>
      <c r="BE995" s="14">
        <v>0.271199455201247</v>
      </c>
      <c r="BF995" s="14">
        <v>0.18517787947008599</v>
      </c>
      <c r="BG995" s="14"/>
      <c r="BH995" s="14">
        <v>9.2712864055310207E-2</v>
      </c>
      <c r="BI995" s="14">
        <v>6.4436640087103203E-2</v>
      </c>
    </row>
    <row r="996" spans="2:61" x14ac:dyDescent="0.35">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row>
    <row r="997" spans="2:61" x14ac:dyDescent="0.35">
      <c r="B997" s="6" t="s">
        <v>447</v>
      </c>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row>
    <row r="998" spans="2:61" x14ac:dyDescent="0.35">
      <c r="B998" s="21" t="s">
        <v>81</v>
      </c>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row>
    <row r="999" spans="2:61" x14ac:dyDescent="0.35">
      <c r="B999" t="s">
        <v>439</v>
      </c>
      <c r="C999" s="14">
        <v>0.10869015241752999</v>
      </c>
      <c r="D999" s="14">
        <v>0.135037481514376</v>
      </c>
      <c r="E999" s="14">
        <v>8.0683317891578801E-2</v>
      </c>
      <c r="F999" s="14"/>
      <c r="G999" s="14">
        <v>0.14480837140987801</v>
      </c>
      <c r="H999" s="14">
        <v>0.13727681550990301</v>
      </c>
      <c r="I999" s="14">
        <v>0.1068445461704</v>
      </c>
      <c r="J999" s="14">
        <v>8.6175678817043494E-2</v>
      </c>
      <c r="K999" s="14">
        <v>9.0886529706663596E-2</v>
      </c>
      <c r="L999" s="14">
        <v>0.100864679238499</v>
      </c>
      <c r="M999" s="14"/>
      <c r="N999" s="14">
        <v>0.131290927894363</v>
      </c>
      <c r="O999" s="14">
        <v>9.5950895432918099E-2</v>
      </c>
      <c r="P999" s="14"/>
      <c r="Q999" s="14">
        <v>0.14483366326275099</v>
      </c>
      <c r="R999" s="14">
        <v>8.99064025663667E-2</v>
      </c>
      <c r="S999" s="14">
        <v>0.115334990224963</v>
      </c>
      <c r="T999" s="14"/>
      <c r="U999" s="14">
        <v>0.118480407618709</v>
      </c>
      <c r="V999" s="14">
        <v>6.6628004458780796E-2</v>
      </c>
      <c r="W999" s="14"/>
      <c r="X999" s="14">
        <v>0.19463131553902399</v>
      </c>
      <c r="Y999" s="14">
        <v>0.12095429907194701</v>
      </c>
      <c r="Z999" s="14">
        <v>6.4113840599211602E-2</v>
      </c>
      <c r="AA999" s="14"/>
      <c r="AB999" s="14">
        <v>0.18936669743458701</v>
      </c>
      <c r="AC999" s="14">
        <v>8.6196066414658296E-2</v>
      </c>
      <c r="AD999" s="14">
        <v>4.6943817845627699E-2</v>
      </c>
      <c r="AE999" s="14"/>
      <c r="AF999" s="14">
        <v>0.19359529399674399</v>
      </c>
      <c r="AG999" s="14">
        <v>0.12548066406201699</v>
      </c>
      <c r="AH999" s="14">
        <v>6.2002375253721598E-2</v>
      </c>
      <c r="AI999" s="14"/>
      <c r="AJ999" s="14">
        <v>0.18134570012856099</v>
      </c>
      <c r="AK999" s="14">
        <v>6.8937958226937199E-2</v>
      </c>
      <c r="AL999" s="14"/>
      <c r="AM999" s="14">
        <v>0.111395071836738</v>
      </c>
      <c r="AN999" s="14">
        <v>0.15787158683757499</v>
      </c>
      <c r="AO999" s="14">
        <v>0.21303588629019299</v>
      </c>
      <c r="AP999" s="14">
        <v>7.0383165699745107E-2</v>
      </c>
      <c r="AQ999" s="14">
        <v>0.100776818162232</v>
      </c>
      <c r="AR999" s="14">
        <v>9.5036774745902705E-2</v>
      </c>
      <c r="AS999" s="14">
        <v>0.15970087256892301</v>
      </c>
      <c r="AT999" s="14">
        <v>5.2368476288129899E-2</v>
      </c>
      <c r="AU999" s="14">
        <v>8.7707075369749102E-2</v>
      </c>
      <c r="AV999" s="14"/>
      <c r="AW999" s="14">
        <v>0.116861658704488</v>
      </c>
      <c r="AX999" s="14">
        <v>0.157830815259101</v>
      </c>
      <c r="AY999" s="14">
        <v>0.191727791147485</v>
      </c>
      <c r="AZ999" s="14">
        <v>2.9348091472739202E-2</v>
      </c>
      <c r="BA999" s="14">
        <v>0.17216688300569399</v>
      </c>
      <c r="BB999" s="14">
        <v>0.111208759342347</v>
      </c>
      <c r="BC999" s="14">
        <v>0.161624355630859</v>
      </c>
      <c r="BD999" s="14">
        <v>2.1569490828252599E-2</v>
      </c>
      <c r="BE999" s="14">
        <v>7.1241386363222206E-2</v>
      </c>
      <c r="BF999" s="14">
        <v>4.4124268700381802E-2</v>
      </c>
      <c r="BG999" s="14"/>
      <c r="BH999" s="14">
        <v>9.1581404157374896E-2</v>
      </c>
      <c r="BI999" s="14">
        <v>0.135789495500829</v>
      </c>
    </row>
    <row r="1000" spans="2:61" x14ac:dyDescent="0.35">
      <c r="B1000" t="s">
        <v>440</v>
      </c>
      <c r="C1000" s="14">
        <v>0.33870875441776199</v>
      </c>
      <c r="D1000" s="14">
        <v>0.34112735086882001</v>
      </c>
      <c r="E1000" s="14">
        <v>0.33838221953781999</v>
      </c>
      <c r="F1000" s="14"/>
      <c r="G1000" s="14">
        <v>0.33069944846034399</v>
      </c>
      <c r="H1000" s="14">
        <v>0.248737969686987</v>
      </c>
      <c r="I1000" s="14">
        <v>0.33767898637761501</v>
      </c>
      <c r="J1000" s="14">
        <v>0.36101686756947898</v>
      </c>
      <c r="K1000" s="14">
        <v>0.33478242302850802</v>
      </c>
      <c r="L1000" s="14">
        <v>0.39844824824628799</v>
      </c>
      <c r="M1000" s="14"/>
      <c r="N1000" s="14">
        <v>0.36708484666698199</v>
      </c>
      <c r="O1000" s="14">
        <v>0.32271415583629198</v>
      </c>
      <c r="P1000" s="14"/>
      <c r="Q1000" s="14">
        <v>0.37891387335671001</v>
      </c>
      <c r="R1000" s="14">
        <v>0.34980906346810497</v>
      </c>
      <c r="S1000" s="14">
        <v>0.28314602307596698</v>
      </c>
      <c r="T1000" s="14"/>
      <c r="U1000" s="14">
        <v>0.34089645720336198</v>
      </c>
      <c r="V1000" s="14">
        <v>0.32930966559252001</v>
      </c>
      <c r="W1000" s="14"/>
      <c r="X1000" s="14">
        <v>0.48388474267674603</v>
      </c>
      <c r="Y1000" s="14">
        <v>0.39212116447470502</v>
      </c>
      <c r="Z1000" s="14">
        <v>0.238359501085005</v>
      </c>
      <c r="AA1000" s="14"/>
      <c r="AB1000" s="14">
        <v>0.43464436831958803</v>
      </c>
      <c r="AC1000" s="14">
        <v>0.361908118440884</v>
      </c>
      <c r="AD1000" s="14">
        <v>0.17991088272262701</v>
      </c>
      <c r="AE1000" s="14"/>
      <c r="AF1000" s="14">
        <v>0.38176621749234102</v>
      </c>
      <c r="AG1000" s="14">
        <v>0.39433865417303299</v>
      </c>
      <c r="AH1000" s="14">
        <v>0.26164327799319798</v>
      </c>
      <c r="AI1000" s="14"/>
      <c r="AJ1000" s="14">
        <v>0.33349226987729003</v>
      </c>
      <c r="AK1000" s="14">
        <v>0.34687065171547499</v>
      </c>
      <c r="AL1000" s="14"/>
      <c r="AM1000" s="14">
        <v>0.441777657995158</v>
      </c>
      <c r="AN1000" s="14">
        <v>0.30440400233439002</v>
      </c>
      <c r="AO1000" s="14">
        <v>0.28530853205370899</v>
      </c>
      <c r="AP1000" s="14">
        <v>0.314239568579537</v>
      </c>
      <c r="AQ1000" s="14">
        <v>0.50179945658181102</v>
      </c>
      <c r="AR1000" s="14">
        <v>0.36066937305741398</v>
      </c>
      <c r="AS1000" s="14">
        <v>0.48384870134594499</v>
      </c>
      <c r="AT1000" s="14">
        <v>0.27079542260775002</v>
      </c>
      <c r="AU1000" s="14">
        <v>0.23588190224202699</v>
      </c>
      <c r="AV1000" s="14"/>
      <c r="AW1000" s="14">
        <v>0.44001850360654299</v>
      </c>
      <c r="AX1000" s="14">
        <v>0.31502072806512499</v>
      </c>
      <c r="AY1000" s="14">
        <v>0.362401863979815</v>
      </c>
      <c r="AZ1000" s="14">
        <v>0.29212405917848699</v>
      </c>
      <c r="BA1000" s="14">
        <v>0.45340464468297897</v>
      </c>
      <c r="BB1000" s="14">
        <v>0.38597474037000801</v>
      </c>
      <c r="BC1000" s="14">
        <v>0.44640038700258999</v>
      </c>
      <c r="BD1000" s="14">
        <v>0.29107746431436399</v>
      </c>
      <c r="BE1000" s="14">
        <v>0.25625984148875097</v>
      </c>
      <c r="BF1000" s="14">
        <v>0.118136431434764</v>
      </c>
      <c r="BG1000" s="14"/>
      <c r="BH1000" s="14">
        <v>0.33214296684990802</v>
      </c>
      <c r="BI1000" s="14">
        <v>0.36546038540439701</v>
      </c>
    </row>
    <row r="1001" spans="2:61" x14ac:dyDescent="0.35">
      <c r="B1001" t="s">
        <v>441</v>
      </c>
      <c r="C1001" s="14">
        <v>0.28041891080062997</v>
      </c>
      <c r="D1001" s="14">
        <v>0.29118316744849898</v>
      </c>
      <c r="E1001" s="14">
        <v>0.27179480049486399</v>
      </c>
      <c r="F1001" s="14"/>
      <c r="G1001" s="14">
        <v>0.23968559933863201</v>
      </c>
      <c r="H1001" s="14">
        <v>0.273574955431102</v>
      </c>
      <c r="I1001" s="14">
        <v>0.277665617249861</v>
      </c>
      <c r="J1001" s="14">
        <v>0.26398670207049002</v>
      </c>
      <c r="K1001" s="14">
        <v>0.35187954336917998</v>
      </c>
      <c r="L1001" s="14">
        <v>0.273788893179918</v>
      </c>
      <c r="M1001" s="14"/>
      <c r="N1001" s="14">
        <v>0.290229771806857</v>
      </c>
      <c r="O1001" s="14">
        <v>0.27488887579246202</v>
      </c>
      <c r="P1001" s="14"/>
      <c r="Q1001" s="14">
        <v>0.248946968626543</v>
      </c>
      <c r="R1001" s="14">
        <v>0.28884657093486898</v>
      </c>
      <c r="S1001" s="14">
        <v>0.30271965258372002</v>
      </c>
      <c r="T1001" s="14"/>
      <c r="U1001" s="14">
        <v>0.28178811541264098</v>
      </c>
      <c r="V1001" s="14">
        <v>0.274536358630868</v>
      </c>
      <c r="W1001" s="14"/>
      <c r="X1001" s="14">
        <v>0.173266331726697</v>
      </c>
      <c r="Y1001" s="14">
        <v>0.26783111089003597</v>
      </c>
      <c r="Z1001" s="14">
        <v>0.34084488979616701</v>
      </c>
      <c r="AA1001" s="14"/>
      <c r="AB1001" s="14">
        <v>0.23057991426406199</v>
      </c>
      <c r="AC1001" s="14">
        <v>0.289794464330835</v>
      </c>
      <c r="AD1001" s="14">
        <v>0.35404748850545498</v>
      </c>
      <c r="AE1001" s="14"/>
      <c r="AF1001" s="14">
        <v>0.24119113283912</v>
      </c>
      <c r="AG1001" s="14">
        <v>0.262420246231445</v>
      </c>
      <c r="AH1001" s="14">
        <v>0.33730700628402799</v>
      </c>
      <c r="AI1001" s="14"/>
      <c r="AJ1001" s="14">
        <v>0.289458504474709</v>
      </c>
      <c r="AK1001" s="14">
        <v>0.27176179887743201</v>
      </c>
      <c r="AL1001" s="14"/>
      <c r="AM1001" s="14">
        <v>0.28849831530575698</v>
      </c>
      <c r="AN1001" s="14">
        <v>0.31030703086131201</v>
      </c>
      <c r="AO1001" s="14">
        <v>0.17989223487229</v>
      </c>
      <c r="AP1001" s="14">
        <v>0.29603537870584801</v>
      </c>
      <c r="AQ1001" s="14">
        <v>0.21993968442995099</v>
      </c>
      <c r="AR1001" s="14">
        <v>0.28360860664197002</v>
      </c>
      <c r="AS1001" s="14">
        <v>0.21501605234150001</v>
      </c>
      <c r="AT1001" s="14">
        <v>0.31937894717994603</v>
      </c>
      <c r="AU1001" s="14">
        <v>0.27841962599367198</v>
      </c>
      <c r="AV1001" s="14"/>
      <c r="AW1001" s="14">
        <v>0.27261873729099401</v>
      </c>
      <c r="AX1001" s="14">
        <v>0.30521496045378099</v>
      </c>
      <c r="AY1001" s="14">
        <v>0.207559490046127</v>
      </c>
      <c r="AZ1001" s="14">
        <v>0.30065284489316701</v>
      </c>
      <c r="BA1001" s="14">
        <v>0.20202414856327799</v>
      </c>
      <c r="BB1001" s="14">
        <v>0.293745765434412</v>
      </c>
      <c r="BC1001" s="14">
        <v>0.217873026367052</v>
      </c>
      <c r="BD1001" s="14">
        <v>0.33798808479498199</v>
      </c>
      <c r="BE1001" s="14">
        <v>0.20282180024688201</v>
      </c>
      <c r="BF1001" s="14">
        <v>0.46307887595803698</v>
      </c>
      <c r="BG1001" s="14"/>
      <c r="BH1001" s="14">
        <v>0.27143159206117101</v>
      </c>
      <c r="BI1001" s="14">
        <v>0.29571628290660201</v>
      </c>
    </row>
    <row r="1002" spans="2:61" x14ac:dyDescent="0.35">
      <c r="B1002" t="s">
        <v>442</v>
      </c>
      <c r="C1002" s="14">
        <v>9.1439682580097395E-2</v>
      </c>
      <c r="D1002" s="14">
        <v>8.9300856244912102E-2</v>
      </c>
      <c r="E1002" s="14">
        <v>9.4013256867623504E-2</v>
      </c>
      <c r="F1002" s="14"/>
      <c r="G1002" s="14">
        <v>0.13906217030738899</v>
      </c>
      <c r="H1002" s="14">
        <v>0.113879366121002</v>
      </c>
      <c r="I1002" s="14">
        <v>0.110339278720154</v>
      </c>
      <c r="J1002" s="14">
        <v>7.9430603408734202E-2</v>
      </c>
      <c r="K1002" s="14">
        <v>5.1126691728323903E-2</v>
      </c>
      <c r="L1002" s="14">
        <v>6.8756132349493501E-2</v>
      </c>
      <c r="M1002" s="14"/>
      <c r="N1002" s="14">
        <v>7.0911661424121905E-2</v>
      </c>
      <c r="O1002" s="14">
        <v>0.10301060133727</v>
      </c>
      <c r="P1002" s="14"/>
      <c r="Q1002" s="14">
        <v>9.0680725125893799E-2</v>
      </c>
      <c r="R1002" s="14">
        <v>7.9655474586147704E-2</v>
      </c>
      <c r="S1002" s="14">
        <v>0.136613872452366</v>
      </c>
      <c r="T1002" s="14"/>
      <c r="U1002" s="14">
        <v>9.0056536907637499E-2</v>
      </c>
      <c r="V1002" s="14">
        <v>9.7382130118800203E-2</v>
      </c>
      <c r="W1002" s="14"/>
      <c r="X1002" s="14">
        <v>5.5992092067681999E-2</v>
      </c>
      <c r="Y1002" s="14">
        <v>9.0535689690664806E-2</v>
      </c>
      <c r="Z1002" s="14">
        <v>0.10753867763467299</v>
      </c>
      <c r="AA1002" s="14"/>
      <c r="AB1002" s="14">
        <v>7.4514870003920902E-2</v>
      </c>
      <c r="AC1002" s="14">
        <v>8.9790372682340802E-2</v>
      </c>
      <c r="AD1002" s="14">
        <v>0.124305287939877</v>
      </c>
      <c r="AE1002" s="14"/>
      <c r="AF1002" s="14">
        <v>0.11309329874714601</v>
      </c>
      <c r="AG1002" s="14">
        <v>7.1598166660324702E-2</v>
      </c>
      <c r="AH1002" s="14">
        <v>0.121826413866298</v>
      </c>
      <c r="AI1002" s="14"/>
      <c r="AJ1002" s="14">
        <v>8.2736355603771503E-2</v>
      </c>
      <c r="AK1002" s="14">
        <v>9.9508554527771506E-2</v>
      </c>
      <c r="AL1002" s="14"/>
      <c r="AM1002" s="14">
        <v>8.1132673247511999E-2</v>
      </c>
      <c r="AN1002" s="14">
        <v>8.2280798488906806E-2</v>
      </c>
      <c r="AO1002" s="14">
        <v>0.134049336916201</v>
      </c>
      <c r="AP1002" s="14">
        <v>7.9481332835891802E-2</v>
      </c>
      <c r="AQ1002" s="14">
        <v>0.137895919364391</v>
      </c>
      <c r="AR1002" s="14">
        <v>9.1258250420361994E-2</v>
      </c>
      <c r="AS1002" s="14">
        <v>0</v>
      </c>
      <c r="AT1002" s="14">
        <v>9.9206369361446306E-2</v>
      </c>
      <c r="AU1002" s="14">
        <v>0.13043087209155399</v>
      </c>
      <c r="AV1002" s="14"/>
      <c r="AW1002" s="14">
        <v>9.5886349734459905E-2</v>
      </c>
      <c r="AX1002" s="14">
        <v>8.6197004701867905E-2</v>
      </c>
      <c r="AY1002" s="14">
        <v>8.1876900809790903E-2</v>
      </c>
      <c r="AZ1002" s="14">
        <v>0.167920954813634</v>
      </c>
      <c r="BA1002" s="14">
        <v>8.9857116181223703E-2</v>
      </c>
      <c r="BB1002" s="14">
        <v>7.5952180772211705E-2</v>
      </c>
      <c r="BC1002" s="14">
        <v>4.9952595617428097E-2</v>
      </c>
      <c r="BD1002" s="14">
        <v>0.111421701552653</v>
      </c>
      <c r="BE1002" s="14">
        <v>0.119802411172407</v>
      </c>
      <c r="BF1002" s="14">
        <v>7.3907425804524404E-2</v>
      </c>
      <c r="BG1002" s="14"/>
      <c r="BH1002" s="14">
        <v>0.110748340218725</v>
      </c>
      <c r="BI1002" s="14">
        <v>7.5272641973881393E-2</v>
      </c>
    </row>
    <row r="1003" spans="2:61" x14ac:dyDescent="0.35">
      <c r="B1003" t="s">
        <v>443</v>
      </c>
      <c r="C1003" s="14">
        <v>6.2019732538283801E-2</v>
      </c>
      <c r="D1003" s="14">
        <v>6.6285688956138594E-2</v>
      </c>
      <c r="E1003" s="14">
        <v>5.8314920481429902E-2</v>
      </c>
      <c r="F1003" s="14"/>
      <c r="G1003" s="14">
        <v>6.1729629550039397E-2</v>
      </c>
      <c r="H1003" s="14">
        <v>6.6915926702976705E-2</v>
      </c>
      <c r="I1003" s="14">
        <v>5.0507020966443501E-2</v>
      </c>
      <c r="J1003" s="14">
        <v>8.7363954232490104E-2</v>
      </c>
      <c r="K1003" s="14">
        <v>5.6101798008785002E-2</v>
      </c>
      <c r="L1003" s="14">
        <v>5.0997319660074598E-2</v>
      </c>
      <c r="M1003" s="14"/>
      <c r="N1003" s="14">
        <v>4.5138837341133997E-2</v>
      </c>
      <c r="O1003" s="14">
        <v>7.1534895514317007E-2</v>
      </c>
      <c r="P1003" s="14"/>
      <c r="Q1003" s="14">
        <v>5.0332782176955797E-2</v>
      </c>
      <c r="R1003" s="14">
        <v>5.3035595128117702E-2</v>
      </c>
      <c r="S1003" s="14">
        <v>0.108633836034762</v>
      </c>
      <c r="T1003" s="14"/>
      <c r="U1003" s="14">
        <v>6.4283392801416803E-2</v>
      </c>
      <c r="V1003" s="14">
        <v>5.2294305472319197E-2</v>
      </c>
      <c r="W1003" s="14"/>
      <c r="X1003" s="14">
        <v>4.2989043633724799E-2</v>
      </c>
      <c r="Y1003" s="14">
        <v>3.5843796099480997E-2</v>
      </c>
      <c r="Z1003" s="14">
        <v>0.10778781103818499</v>
      </c>
      <c r="AA1003" s="14"/>
      <c r="AB1003" s="14">
        <v>2.5449592316927099E-2</v>
      </c>
      <c r="AC1003" s="14">
        <v>4.7223783589946902E-2</v>
      </c>
      <c r="AD1003" s="14">
        <v>0.16700958493144399</v>
      </c>
      <c r="AE1003" s="14"/>
      <c r="AF1003" s="14">
        <v>2.3178121539431499E-2</v>
      </c>
      <c r="AG1003" s="14">
        <v>4.9519942060984097E-2</v>
      </c>
      <c r="AH1003" s="14">
        <v>0.106093078499222</v>
      </c>
      <c r="AI1003" s="14"/>
      <c r="AJ1003" s="14">
        <v>5.7805283450056102E-2</v>
      </c>
      <c r="AK1003" s="14">
        <v>5.9151033851234297E-2</v>
      </c>
      <c r="AL1003" s="14"/>
      <c r="AM1003" s="14">
        <v>2.4833337214220701E-2</v>
      </c>
      <c r="AN1003" s="14">
        <v>5.2785877358249703E-2</v>
      </c>
      <c r="AO1003" s="14">
        <v>0.112106795743635</v>
      </c>
      <c r="AP1003" s="14">
        <v>0.12948135817819001</v>
      </c>
      <c r="AQ1003" s="14">
        <v>1.47668647551451E-2</v>
      </c>
      <c r="AR1003" s="14">
        <v>7.4802885464205507E-2</v>
      </c>
      <c r="AS1003" s="14">
        <v>3.83424216292262E-2</v>
      </c>
      <c r="AT1003" s="14">
        <v>9.6844446399613093E-2</v>
      </c>
      <c r="AU1003" s="14">
        <v>3.8100396890449903E-2</v>
      </c>
      <c r="AV1003" s="14"/>
      <c r="AW1003" s="14">
        <v>1.85161202372555E-2</v>
      </c>
      <c r="AX1003" s="14">
        <v>6.0476078343670601E-2</v>
      </c>
      <c r="AY1003" s="14">
        <v>8.2531341642663097E-2</v>
      </c>
      <c r="AZ1003" s="14">
        <v>0.101285106505903</v>
      </c>
      <c r="BA1003" s="14">
        <v>1.5716538560314301E-2</v>
      </c>
      <c r="BB1003" s="14">
        <v>6.0542920164910398E-2</v>
      </c>
      <c r="BC1003" s="14">
        <v>2.9381008768590101E-2</v>
      </c>
      <c r="BD1003" s="14">
        <v>0.103801473377967</v>
      </c>
      <c r="BE1003" s="14">
        <v>0</v>
      </c>
      <c r="BF1003" s="14">
        <v>0.120155343527789</v>
      </c>
      <c r="BG1003" s="14"/>
      <c r="BH1003" s="14">
        <v>7.4369329749430196E-2</v>
      </c>
      <c r="BI1003" s="14">
        <v>4.8972275744196797E-2</v>
      </c>
    </row>
    <row r="1004" spans="2:61" x14ac:dyDescent="0.35">
      <c r="B1004" t="s">
        <v>77</v>
      </c>
      <c r="C1004" s="14">
        <v>0.118722767245696</v>
      </c>
      <c r="D1004" s="14">
        <v>7.7065454967255198E-2</v>
      </c>
      <c r="E1004" s="14">
        <v>0.15681148472668399</v>
      </c>
      <c r="F1004" s="14"/>
      <c r="G1004" s="14">
        <v>8.4014780933718003E-2</v>
      </c>
      <c r="H1004" s="14">
        <v>0.15961496654802901</v>
      </c>
      <c r="I1004" s="14">
        <v>0.116964550515527</v>
      </c>
      <c r="J1004" s="14">
        <v>0.122026193901764</v>
      </c>
      <c r="K1004" s="14">
        <v>0.11522301415854</v>
      </c>
      <c r="L1004" s="14">
        <v>0.107144727325727</v>
      </c>
      <c r="M1004" s="14"/>
      <c r="N1004" s="14">
        <v>9.5343954866541999E-2</v>
      </c>
      <c r="O1004" s="14">
        <v>0.13190057608674199</v>
      </c>
      <c r="P1004" s="14"/>
      <c r="Q1004" s="14">
        <v>8.6291987451146301E-2</v>
      </c>
      <c r="R1004" s="14">
        <v>0.138746893316394</v>
      </c>
      <c r="S1004" s="14">
        <v>5.3551625628222098E-2</v>
      </c>
      <c r="T1004" s="14"/>
      <c r="U1004" s="14">
        <v>0.104495090056234</v>
      </c>
      <c r="V1004" s="14">
        <v>0.179849535726712</v>
      </c>
      <c r="W1004" s="14"/>
      <c r="X1004" s="14">
        <v>4.9236474356126103E-2</v>
      </c>
      <c r="Y1004" s="14">
        <v>9.2713939773166207E-2</v>
      </c>
      <c r="Z1004" s="14">
        <v>0.141355279846758</v>
      </c>
      <c r="AA1004" s="14"/>
      <c r="AB1004" s="14">
        <v>4.5444557660915701E-2</v>
      </c>
      <c r="AC1004" s="14">
        <v>0.12508719454133499</v>
      </c>
      <c r="AD1004" s="14">
        <v>0.12778293805497001</v>
      </c>
      <c r="AE1004" s="14"/>
      <c r="AF1004" s="14">
        <v>4.7175935385217901E-2</v>
      </c>
      <c r="AG1004" s="14">
        <v>9.6642326812195298E-2</v>
      </c>
      <c r="AH1004" s="14">
        <v>0.111127848103533</v>
      </c>
      <c r="AI1004" s="14"/>
      <c r="AJ1004" s="14">
        <v>5.5161886465611702E-2</v>
      </c>
      <c r="AK1004" s="14">
        <v>0.15377000280115</v>
      </c>
      <c r="AL1004" s="14"/>
      <c r="AM1004" s="14">
        <v>5.2362944400614501E-2</v>
      </c>
      <c r="AN1004" s="14">
        <v>9.2350704119567195E-2</v>
      </c>
      <c r="AO1004" s="14">
        <v>7.56072141239712E-2</v>
      </c>
      <c r="AP1004" s="14">
        <v>0.11037919600078799</v>
      </c>
      <c r="AQ1004" s="14">
        <v>2.4821256706470399E-2</v>
      </c>
      <c r="AR1004" s="14">
        <v>9.4624109670146297E-2</v>
      </c>
      <c r="AS1004" s="14">
        <v>0.103091952114406</v>
      </c>
      <c r="AT1004" s="14">
        <v>0.161406338163115</v>
      </c>
      <c r="AU1004" s="14">
        <v>0.22946012741254801</v>
      </c>
      <c r="AV1004" s="14"/>
      <c r="AW1004" s="14">
        <v>5.6098630426260003E-2</v>
      </c>
      <c r="AX1004" s="14">
        <v>7.5260413176455307E-2</v>
      </c>
      <c r="AY1004" s="14">
        <v>7.3902612374119103E-2</v>
      </c>
      <c r="AZ1004" s="14">
        <v>0.10866894313606899</v>
      </c>
      <c r="BA1004" s="14">
        <v>6.6830669006511301E-2</v>
      </c>
      <c r="BB1004" s="14">
        <v>7.2575633916112006E-2</v>
      </c>
      <c r="BC1004" s="14">
        <v>9.47686266134809E-2</v>
      </c>
      <c r="BD1004" s="14">
        <v>0.13414178513178199</v>
      </c>
      <c r="BE1004" s="14">
        <v>0.34987456072873802</v>
      </c>
      <c r="BF1004" s="14">
        <v>0.180597654574503</v>
      </c>
      <c r="BG1004" s="14"/>
      <c r="BH1004" s="14">
        <v>0.11972636696339101</v>
      </c>
      <c r="BI1004" s="14">
        <v>7.8788918470093297E-2</v>
      </c>
    </row>
    <row r="1005" spans="2:61" x14ac:dyDescent="0.35">
      <c r="C1005" s="14"/>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row>
    <row r="1006" spans="2:61" x14ac:dyDescent="0.35">
      <c r="B1006" s="6" t="s">
        <v>448</v>
      </c>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row>
    <row r="1007" spans="2:61" x14ac:dyDescent="0.35">
      <c r="B1007" s="21" t="s">
        <v>81</v>
      </c>
      <c r="C1007" s="14"/>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row>
    <row r="1008" spans="2:61" x14ac:dyDescent="0.35">
      <c r="B1008" t="s">
        <v>439</v>
      </c>
      <c r="C1008" s="14">
        <v>9.8965893260020907E-2</v>
      </c>
      <c r="D1008" s="14">
        <v>0.124425246303832</v>
      </c>
      <c r="E1008" s="14">
        <v>7.5270756387007295E-2</v>
      </c>
      <c r="F1008" s="14"/>
      <c r="G1008" s="14">
        <v>0.112753478435432</v>
      </c>
      <c r="H1008" s="14">
        <v>0.10466530044632399</v>
      </c>
      <c r="I1008" s="14">
        <v>9.6391112009659899E-2</v>
      </c>
      <c r="J1008" s="14">
        <v>7.9719059476980894E-2</v>
      </c>
      <c r="K1008" s="14">
        <v>8.4099986874132796E-2</v>
      </c>
      <c r="L1008" s="14">
        <v>0.11753699650268599</v>
      </c>
      <c r="M1008" s="14"/>
      <c r="N1008" s="14">
        <v>0.12879339811780399</v>
      </c>
      <c r="O1008" s="14">
        <v>8.2153184776519103E-2</v>
      </c>
      <c r="P1008" s="14"/>
      <c r="Q1008" s="14">
        <v>0.119812704231468</v>
      </c>
      <c r="R1008" s="14">
        <v>9.4779161987501401E-2</v>
      </c>
      <c r="S1008" s="14">
        <v>9.0490831882383493E-2</v>
      </c>
      <c r="T1008" s="14"/>
      <c r="U1008" s="14">
        <v>0.113614319261839</v>
      </c>
      <c r="V1008" s="14">
        <v>3.6031449857862399E-2</v>
      </c>
      <c r="W1008" s="14"/>
      <c r="X1008" s="14">
        <v>0.19537504017486301</v>
      </c>
      <c r="Y1008" s="14">
        <v>0.10343591922451099</v>
      </c>
      <c r="Z1008" s="14">
        <v>5.5716157598932399E-2</v>
      </c>
      <c r="AA1008" s="14"/>
      <c r="AB1008" s="14">
        <v>0.181294439196243</v>
      </c>
      <c r="AC1008" s="14">
        <v>6.7704629094417698E-2</v>
      </c>
      <c r="AD1008" s="14">
        <v>6.5506406300219894E-2</v>
      </c>
      <c r="AE1008" s="14"/>
      <c r="AF1008" s="14">
        <v>0.15843395434568699</v>
      </c>
      <c r="AG1008" s="14">
        <v>0.113768651591972</v>
      </c>
      <c r="AH1008" s="14">
        <v>6.2699283445610404E-2</v>
      </c>
      <c r="AI1008" s="14"/>
      <c r="AJ1008" s="14">
        <v>0.136791861459134</v>
      </c>
      <c r="AK1008" s="14">
        <v>8.2134086826463906E-2</v>
      </c>
      <c r="AL1008" s="14"/>
      <c r="AM1008" s="14">
        <v>0.12882855710859201</v>
      </c>
      <c r="AN1008" s="14">
        <v>0.14088383569694299</v>
      </c>
      <c r="AO1008" s="14">
        <v>0.17718896516126401</v>
      </c>
      <c r="AP1008" s="14">
        <v>4.7352617737472E-2</v>
      </c>
      <c r="AQ1008" s="14">
        <v>9.1054841889836993E-2</v>
      </c>
      <c r="AR1008" s="14">
        <v>9.4728875242983193E-2</v>
      </c>
      <c r="AS1008" s="14">
        <v>0.16724678069268301</v>
      </c>
      <c r="AT1008" s="14">
        <v>5.1267699831551099E-2</v>
      </c>
      <c r="AU1008" s="14">
        <v>4.84807934315135E-2</v>
      </c>
      <c r="AV1008" s="14"/>
      <c r="AW1008" s="14">
        <v>0.14516961911322401</v>
      </c>
      <c r="AX1008" s="14">
        <v>0.145350911160397</v>
      </c>
      <c r="AY1008" s="14">
        <v>0.22631020983182101</v>
      </c>
      <c r="AZ1008" s="14">
        <v>5.0820968388580599E-2</v>
      </c>
      <c r="BA1008" s="14">
        <v>0.10324430921701699</v>
      </c>
      <c r="BB1008" s="14">
        <v>9.44171700283504E-2</v>
      </c>
      <c r="BC1008" s="14">
        <v>7.6610911307695803E-2</v>
      </c>
      <c r="BD1008" s="14">
        <v>2.2891172931687801E-2</v>
      </c>
      <c r="BE1008" s="14">
        <v>4.0889533072413199E-2</v>
      </c>
      <c r="BF1008" s="14">
        <v>5.7059577040034899E-2</v>
      </c>
      <c r="BG1008" s="14"/>
      <c r="BH1008" s="14">
        <v>8.3608642723594598E-2</v>
      </c>
      <c r="BI1008" s="14">
        <v>0.123270428361809</v>
      </c>
    </row>
    <row r="1009" spans="2:61" x14ac:dyDescent="0.35">
      <c r="B1009" t="s">
        <v>440</v>
      </c>
      <c r="C1009" s="14">
        <v>0.28250232523151197</v>
      </c>
      <c r="D1009" s="14">
        <v>0.27050598312676299</v>
      </c>
      <c r="E1009" s="14">
        <v>0.29326876391476497</v>
      </c>
      <c r="F1009" s="14"/>
      <c r="G1009" s="14">
        <v>0.29340336581905002</v>
      </c>
      <c r="H1009" s="14">
        <v>0.218595002043593</v>
      </c>
      <c r="I1009" s="14">
        <v>0.30756150685640299</v>
      </c>
      <c r="J1009" s="14">
        <v>0.27939898644240402</v>
      </c>
      <c r="K1009" s="14">
        <v>0.27693922527453402</v>
      </c>
      <c r="L1009" s="14">
        <v>0.309490168412839</v>
      </c>
      <c r="M1009" s="14"/>
      <c r="N1009" s="14">
        <v>0.28961970441537899</v>
      </c>
      <c r="O1009" s="14">
        <v>0.278490510567313</v>
      </c>
      <c r="P1009" s="14"/>
      <c r="Q1009" s="14">
        <v>0.36786515145590198</v>
      </c>
      <c r="R1009" s="14">
        <v>0.24300923786569201</v>
      </c>
      <c r="S1009" s="14">
        <v>0.247993256877517</v>
      </c>
      <c r="T1009" s="14"/>
      <c r="U1009" s="14">
        <v>0.29941819215351401</v>
      </c>
      <c r="V1009" s="14">
        <v>0.209826211820483</v>
      </c>
      <c r="W1009" s="14"/>
      <c r="X1009" s="14">
        <v>0.34917959483048899</v>
      </c>
      <c r="Y1009" s="14">
        <v>0.34828280462122202</v>
      </c>
      <c r="Z1009" s="14">
        <v>0.185857933828006</v>
      </c>
      <c r="AA1009" s="14"/>
      <c r="AB1009" s="14">
        <v>0.37352684805143099</v>
      </c>
      <c r="AC1009" s="14">
        <v>0.305113108089693</v>
      </c>
      <c r="AD1009" s="14">
        <v>0.125594871351104</v>
      </c>
      <c r="AE1009" s="14"/>
      <c r="AF1009" s="14">
        <v>0.30277691235665</v>
      </c>
      <c r="AG1009" s="14">
        <v>0.34136758733701</v>
      </c>
      <c r="AH1009" s="14">
        <v>0.21038150439492101</v>
      </c>
      <c r="AI1009" s="14"/>
      <c r="AJ1009" s="14">
        <v>0.28798433073802299</v>
      </c>
      <c r="AK1009" s="14">
        <v>0.27840394655526202</v>
      </c>
      <c r="AL1009" s="14"/>
      <c r="AM1009" s="14">
        <v>0.31243540220643701</v>
      </c>
      <c r="AN1009" s="14">
        <v>0.30717874969618097</v>
      </c>
      <c r="AO1009" s="14">
        <v>0.34372436234869702</v>
      </c>
      <c r="AP1009" s="14">
        <v>0.24073546263149401</v>
      </c>
      <c r="AQ1009" s="14">
        <v>0.48993715993398301</v>
      </c>
      <c r="AR1009" s="14">
        <v>0.26023202072246898</v>
      </c>
      <c r="AS1009" s="14">
        <v>0.36079513994387102</v>
      </c>
      <c r="AT1009" s="14">
        <v>0.11498464224961601</v>
      </c>
      <c r="AU1009" s="14">
        <v>0.241695854714578</v>
      </c>
      <c r="AV1009" s="14"/>
      <c r="AW1009" s="14">
        <v>0.35370286635840398</v>
      </c>
      <c r="AX1009" s="14">
        <v>0.30574810138287101</v>
      </c>
      <c r="AY1009" s="14">
        <v>0.35305243469946701</v>
      </c>
      <c r="AZ1009" s="14">
        <v>0.22906521321853299</v>
      </c>
      <c r="BA1009" s="14">
        <v>0.46388824730608802</v>
      </c>
      <c r="BB1009" s="14">
        <v>0.28201640786444399</v>
      </c>
      <c r="BC1009" s="14">
        <v>0.364719621988362</v>
      </c>
      <c r="BD1009" s="14">
        <v>0.18944643613965201</v>
      </c>
      <c r="BE1009" s="14">
        <v>0.23574699626484</v>
      </c>
      <c r="BF1009" s="14">
        <v>0.18556248245256199</v>
      </c>
      <c r="BG1009" s="14"/>
      <c r="BH1009" s="14">
        <v>0.29368495863065602</v>
      </c>
      <c r="BI1009" s="14">
        <v>0.27815806923344799</v>
      </c>
    </row>
    <row r="1010" spans="2:61" x14ac:dyDescent="0.35">
      <c r="B1010" t="s">
        <v>441</v>
      </c>
      <c r="C1010" s="14">
        <v>0.36188611554452899</v>
      </c>
      <c r="D1010" s="14">
        <v>0.36862257183874902</v>
      </c>
      <c r="E1010" s="14">
        <v>0.35637844595971901</v>
      </c>
      <c r="F1010" s="14"/>
      <c r="G1010" s="14">
        <v>0.30307145119881701</v>
      </c>
      <c r="H1010" s="14">
        <v>0.36125516488429399</v>
      </c>
      <c r="I1010" s="14">
        <v>0.313854120924624</v>
      </c>
      <c r="J1010" s="14">
        <v>0.34796773733019298</v>
      </c>
      <c r="K1010" s="14">
        <v>0.44003268138637702</v>
      </c>
      <c r="L1010" s="14">
        <v>0.39768602559071897</v>
      </c>
      <c r="M1010" s="14"/>
      <c r="N1010" s="14">
        <v>0.37186522636617497</v>
      </c>
      <c r="O1010" s="14">
        <v>0.35626124407207999</v>
      </c>
      <c r="P1010" s="14"/>
      <c r="Q1010" s="14">
        <v>0.29423260475297303</v>
      </c>
      <c r="R1010" s="14">
        <v>0.39700560256413298</v>
      </c>
      <c r="S1010" s="14">
        <v>0.41345753869254198</v>
      </c>
      <c r="T1010" s="14"/>
      <c r="U1010" s="14">
        <v>0.34727460486551898</v>
      </c>
      <c r="V1010" s="14">
        <v>0.42466195861013201</v>
      </c>
      <c r="W1010" s="14"/>
      <c r="X1010" s="14">
        <v>0.29874136173881499</v>
      </c>
      <c r="Y1010" s="14">
        <v>0.364280215413605</v>
      </c>
      <c r="Z1010" s="14">
        <v>0.40513635041009599</v>
      </c>
      <c r="AA1010" s="14"/>
      <c r="AB1010" s="14">
        <v>0.28792678494601798</v>
      </c>
      <c r="AC1010" s="14">
        <v>0.39202738055068698</v>
      </c>
      <c r="AD1010" s="14">
        <v>0.41539411194773801</v>
      </c>
      <c r="AE1010" s="14"/>
      <c r="AF1010" s="14">
        <v>0.29465889398323197</v>
      </c>
      <c r="AG1010" s="14">
        <v>0.35120597289500899</v>
      </c>
      <c r="AH1010" s="14">
        <v>0.41155265536796298</v>
      </c>
      <c r="AI1010" s="14"/>
      <c r="AJ1010" s="14">
        <v>0.36782036765364301</v>
      </c>
      <c r="AK1010" s="14">
        <v>0.36471447008882601</v>
      </c>
      <c r="AL1010" s="14"/>
      <c r="AM1010" s="14">
        <v>0.40475496538822497</v>
      </c>
      <c r="AN1010" s="14">
        <v>0.38699062837112902</v>
      </c>
      <c r="AO1010" s="14">
        <v>0.25236285407012499</v>
      </c>
      <c r="AP1010" s="14">
        <v>0.39932782816460699</v>
      </c>
      <c r="AQ1010" s="14">
        <v>0.21691522688352499</v>
      </c>
      <c r="AR1010" s="14">
        <v>0.37441382458678601</v>
      </c>
      <c r="AS1010" s="14">
        <v>0.26022126893804898</v>
      </c>
      <c r="AT1010" s="14">
        <v>0.44249583064329301</v>
      </c>
      <c r="AU1010" s="14">
        <v>0.35647918976412502</v>
      </c>
      <c r="AV1010" s="14"/>
      <c r="AW1010" s="14">
        <v>0.359537896254573</v>
      </c>
      <c r="AX1010" s="14">
        <v>0.419608350270682</v>
      </c>
      <c r="AY1010" s="14">
        <v>0.157481087781186</v>
      </c>
      <c r="AZ1010" s="14">
        <v>0.41749859488513602</v>
      </c>
      <c r="BA1010" s="14">
        <v>0.24194815122841801</v>
      </c>
      <c r="BB1010" s="14">
        <v>0.389191508210665</v>
      </c>
      <c r="BC1010" s="14">
        <v>0.33466165211570897</v>
      </c>
      <c r="BD1010" s="14">
        <v>0.47667911892412601</v>
      </c>
      <c r="BE1010" s="14">
        <v>0.248784084218167</v>
      </c>
      <c r="BF1010" s="14">
        <v>0.43543074312955499</v>
      </c>
      <c r="BG1010" s="14"/>
      <c r="BH1010" s="14">
        <v>0.34018082676731898</v>
      </c>
      <c r="BI1010" s="14">
        <v>0.39757755747296902</v>
      </c>
    </row>
    <row r="1011" spans="2:61" x14ac:dyDescent="0.35">
      <c r="B1011" t="s">
        <v>442</v>
      </c>
      <c r="C1011" s="14">
        <v>8.14694193939417E-2</v>
      </c>
      <c r="D1011" s="14">
        <v>7.7252308166278399E-2</v>
      </c>
      <c r="E1011" s="14">
        <v>8.5966208920851606E-2</v>
      </c>
      <c r="F1011" s="14"/>
      <c r="G1011" s="14">
        <v>0.17582289196999901</v>
      </c>
      <c r="H1011" s="14">
        <v>9.1440361363172504E-2</v>
      </c>
      <c r="I1011" s="14">
        <v>8.4052863780527204E-2</v>
      </c>
      <c r="J1011" s="14">
        <v>8.3775949193123297E-2</v>
      </c>
      <c r="K1011" s="14">
        <v>5.12846347466644E-2</v>
      </c>
      <c r="L1011" s="14">
        <v>3.78633377157227E-2</v>
      </c>
      <c r="M1011" s="14"/>
      <c r="N1011" s="14">
        <v>7.1978388640284593E-2</v>
      </c>
      <c r="O1011" s="14">
        <v>8.6819177411919302E-2</v>
      </c>
      <c r="P1011" s="14"/>
      <c r="Q1011" s="14">
        <v>7.3945052927453306E-2</v>
      </c>
      <c r="R1011" s="14">
        <v>7.7442853088323604E-2</v>
      </c>
      <c r="S1011" s="14">
        <v>9.4466979187037295E-2</v>
      </c>
      <c r="T1011" s="14"/>
      <c r="U1011" s="14">
        <v>7.6172456358068102E-2</v>
      </c>
      <c r="V1011" s="14">
        <v>0.104226910222181</v>
      </c>
      <c r="W1011" s="14"/>
      <c r="X1011" s="14">
        <v>7.18167015088194E-2</v>
      </c>
      <c r="Y1011" s="14">
        <v>7.5978669998983506E-2</v>
      </c>
      <c r="Z1011" s="14">
        <v>9.4409229993009602E-2</v>
      </c>
      <c r="AA1011" s="14"/>
      <c r="AB1011" s="14">
        <v>7.54917190605979E-2</v>
      </c>
      <c r="AC1011" s="14">
        <v>9.2463893927516694E-2</v>
      </c>
      <c r="AD1011" s="14">
        <v>8.1601861794320801E-2</v>
      </c>
      <c r="AE1011" s="14"/>
      <c r="AF1011" s="14">
        <v>0.13052323958255199</v>
      </c>
      <c r="AG1011" s="14">
        <v>6.3592858980610303E-2</v>
      </c>
      <c r="AH1011" s="14">
        <v>9.7942654960942205E-2</v>
      </c>
      <c r="AI1011" s="14"/>
      <c r="AJ1011" s="14">
        <v>6.9711473875554097E-2</v>
      </c>
      <c r="AK1011" s="14">
        <v>8.1714301128351194E-2</v>
      </c>
      <c r="AL1011" s="14"/>
      <c r="AM1011" s="14">
        <v>6.4024464299556605E-2</v>
      </c>
      <c r="AN1011" s="14">
        <v>5.0914958516348897E-2</v>
      </c>
      <c r="AO1011" s="14">
        <v>0.13561403248595699</v>
      </c>
      <c r="AP1011" s="14">
        <v>0.10168940544996199</v>
      </c>
      <c r="AQ1011" s="14">
        <v>0.10465363150081</v>
      </c>
      <c r="AR1011" s="14">
        <v>7.4814643687548005E-2</v>
      </c>
      <c r="AS1011" s="14">
        <v>9.0875752799900303E-2</v>
      </c>
      <c r="AT1011" s="14">
        <v>6.3674327924125695E-2</v>
      </c>
      <c r="AU1011" s="14">
        <v>0.10436177754418501</v>
      </c>
      <c r="AV1011" s="14"/>
      <c r="AW1011" s="14">
        <v>6.0486230380257397E-2</v>
      </c>
      <c r="AX1011" s="14">
        <v>4.13104058264138E-2</v>
      </c>
      <c r="AY1011" s="14">
        <v>0.143866365503768</v>
      </c>
      <c r="AZ1011" s="14">
        <v>0.104431074131142</v>
      </c>
      <c r="BA1011" s="14">
        <v>9.5040457496584199E-2</v>
      </c>
      <c r="BB1011" s="14">
        <v>8.4917033175550105E-2</v>
      </c>
      <c r="BC1011" s="14">
        <v>3.7267123693230902E-2</v>
      </c>
      <c r="BD1011" s="14">
        <v>6.9154621848219605E-2</v>
      </c>
      <c r="BE1011" s="14">
        <v>5.6584414383608499E-2</v>
      </c>
      <c r="BF1011" s="14">
        <v>9.7234286395904604E-2</v>
      </c>
      <c r="BG1011" s="14"/>
      <c r="BH1011" s="14">
        <v>9.8199892413550802E-2</v>
      </c>
      <c r="BI1011" s="14">
        <v>6.7622970812669603E-2</v>
      </c>
    </row>
    <row r="1012" spans="2:61" x14ac:dyDescent="0.35">
      <c r="B1012" t="s">
        <v>443</v>
      </c>
      <c r="C1012" s="14">
        <v>5.0325528618883397E-2</v>
      </c>
      <c r="D1012" s="14">
        <v>5.6473991262907502E-2</v>
      </c>
      <c r="E1012" s="14">
        <v>4.4757554208251497E-2</v>
      </c>
      <c r="F1012" s="14"/>
      <c r="G1012" s="14">
        <v>3.8323438410359401E-2</v>
      </c>
      <c r="H1012" s="14">
        <v>6.0607540364144202E-2</v>
      </c>
      <c r="I1012" s="14">
        <v>5.5311069843854199E-2</v>
      </c>
      <c r="J1012" s="14">
        <v>5.2620276015872797E-2</v>
      </c>
      <c r="K1012" s="14">
        <v>4.6452838642241603E-2</v>
      </c>
      <c r="L1012" s="14">
        <v>4.4827717362604901E-2</v>
      </c>
      <c r="M1012" s="14"/>
      <c r="N1012" s="14">
        <v>4.0656371022229999E-2</v>
      </c>
      <c r="O1012" s="14">
        <v>5.57756904319038E-2</v>
      </c>
      <c r="P1012" s="14"/>
      <c r="Q1012" s="14">
        <v>4.16582161296047E-2</v>
      </c>
      <c r="R1012" s="14">
        <v>4.10756375467176E-2</v>
      </c>
      <c r="S1012" s="14">
        <v>9.0639436932725803E-2</v>
      </c>
      <c r="T1012" s="14"/>
      <c r="U1012" s="14">
        <v>5.1402334573901899E-2</v>
      </c>
      <c r="V1012" s="14">
        <v>4.5699216998589802E-2</v>
      </c>
      <c r="W1012" s="14"/>
      <c r="X1012" s="14">
        <v>2.8192217152268498E-2</v>
      </c>
      <c r="Y1012" s="14">
        <v>1.6251576031934799E-2</v>
      </c>
      <c r="Z1012" s="14">
        <v>0.107095337411633</v>
      </c>
      <c r="AA1012" s="14"/>
      <c r="AB1012" s="14">
        <v>2.05989932074537E-2</v>
      </c>
      <c r="AC1012" s="14">
        <v>3.5983279283750502E-2</v>
      </c>
      <c r="AD1012" s="14">
        <v>0.146206172897552</v>
      </c>
      <c r="AE1012" s="14"/>
      <c r="AF1012" s="14">
        <v>1.9373762027883702E-2</v>
      </c>
      <c r="AG1012" s="14">
        <v>3.9229740394387799E-2</v>
      </c>
      <c r="AH1012" s="14">
        <v>8.9484734060396198E-2</v>
      </c>
      <c r="AI1012" s="14"/>
      <c r="AJ1012" s="14">
        <v>5.2752688742794603E-2</v>
      </c>
      <c r="AK1012" s="14">
        <v>4.3300953257596003E-2</v>
      </c>
      <c r="AL1012" s="14"/>
      <c r="AM1012" s="14">
        <v>2.1603421431708601E-2</v>
      </c>
      <c r="AN1012" s="14">
        <v>2.7434877350094599E-2</v>
      </c>
      <c r="AO1012" s="14">
        <v>3.2674714386817898E-2</v>
      </c>
      <c r="AP1012" s="14">
        <v>7.3168415609011703E-2</v>
      </c>
      <c r="AQ1012" s="14">
        <v>2.94226482384513E-2</v>
      </c>
      <c r="AR1012" s="14">
        <v>8.6709454541109302E-2</v>
      </c>
      <c r="AS1012" s="14">
        <v>0</v>
      </c>
      <c r="AT1012" s="14">
        <v>9.6844446399613093E-2</v>
      </c>
      <c r="AU1012" s="14">
        <v>4.8632518858428703E-2</v>
      </c>
      <c r="AV1012" s="14"/>
      <c r="AW1012" s="14">
        <v>2.7866575930459998E-2</v>
      </c>
      <c r="AX1012" s="14">
        <v>2.9571399158887301E-2</v>
      </c>
      <c r="AY1012" s="14">
        <v>6.2172278004124899E-2</v>
      </c>
      <c r="AZ1012" s="14">
        <v>6.8735419115310198E-2</v>
      </c>
      <c r="BA1012" s="14">
        <v>0</v>
      </c>
      <c r="BB1012" s="14">
        <v>6.4620895639117604E-2</v>
      </c>
      <c r="BC1012" s="14">
        <v>4.99859074064068E-2</v>
      </c>
      <c r="BD1012" s="14">
        <v>0.103801473377967</v>
      </c>
      <c r="BE1012" s="14">
        <v>9.3569850079607497E-2</v>
      </c>
      <c r="BF1012" s="14">
        <v>5.7826633921808201E-2</v>
      </c>
      <c r="BG1012" s="14"/>
      <c r="BH1012" s="14">
        <v>6.0340235486829701E-2</v>
      </c>
      <c r="BI1012" s="14">
        <v>4.1296862282694503E-2</v>
      </c>
    </row>
    <row r="1013" spans="2:61" x14ac:dyDescent="0.35">
      <c r="B1013" t="s">
        <v>77</v>
      </c>
      <c r="C1013" s="14">
        <v>0.12485071795111299</v>
      </c>
      <c r="D1013" s="14">
        <v>0.10271989930146901</v>
      </c>
      <c r="E1013" s="14">
        <v>0.14435827060940601</v>
      </c>
      <c r="F1013" s="14"/>
      <c r="G1013" s="14">
        <v>7.66253741663427E-2</v>
      </c>
      <c r="H1013" s="14">
        <v>0.16343663089847199</v>
      </c>
      <c r="I1013" s="14">
        <v>0.142829326584932</v>
      </c>
      <c r="J1013" s="14">
        <v>0.15651799154142601</v>
      </c>
      <c r="K1013" s="14">
        <v>0.10119063307605</v>
      </c>
      <c r="L1013" s="14">
        <v>9.2595754415428499E-2</v>
      </c>
      <c r="M1013" s="14"/>
      <c r="N1013" s="14">
        <v>9.7086911438126894E-2</v>
      </c>
      <c r="O1013" s="14">
        <v>0.14050019274026501</v>
      </c>
      <c r="P1013" s="14"/>
      <c r="Q1013" s="14">
        <v>0.102486270502598</v>
      </c>
      <c r="R1013" s="14">
        <v>0.146687506947633</v>
      </c>
      <c r="S1013" s="14">
        <v>6.2951956427793804E-2</v>
      </c>
      <c r="T1013" s="14"/>
      <c r="U1013" s="14">
        <v>0.11211809278715799</v>
      </c>
      <c r="V1013" s="14">
        <v>0.17955425249075199</v>
      </c>
      <c r="W1013" s="14"/>
      <c r="X1013" s="14">
        <v>5.6695084594744503E-2</v>
      </c>
      <c r="Y1013" s="14">
        <v>9.1770814709743895E-2</v>
      </c>
      <c r="Z1013" s="14">
        <v>0.151784990758324</v>
      </c>
      <c r="AA1013" s="14"/>
      <c r="AB1013" s="14">
        <v>6.1161215538255903E-2</v>
      </c>
      <c r="AC1013" s="14">
        <v>0.10670770905393499</v>
      </c>
      <c r="AD1013" s="14">
        <v>0.16569657570906501</v>
      </c>
      <c r="AE1013" s="14"/>
      <c r="AF1013" s="14">
        <v>9.4233237703995998E-2</v>
      </c>
      <c r="AG1013" s="14">
        <v>9.0835188801010699E-2</v>
      </c>
      <c r="AH1013" s="14">
        <v>0.12793916777016701</v>
      </c>
      <c r="AI1013" s="14"/>
      <c r="AJ1013" s="14">
        <v>8.4939277530851495E-2</v>
      </c>
      <c r="AK1013" s="14">
        <v>0.149732242143501</v>
      </c>
      <c r="AL1013" s="14"/>
      <c r="AM1013" s="14">
        <v>6.8353189565481504E-2</v>
      </c>
      <c r="AN1013" s="14">
        <v>8.6596950369303996E-2</v>
      </c>
      <c r="AO1013" s="14">
        <v>5.8435071547138499E-2</v>
      </c>
      <c r="AP1013" s="14">
        <v>0.137726270407453</v>
      </c>
      <c r="AQ1013" s="14">
        <v>6.8016491553393996E-2</v>
      </c>
      <c r="AR1013" s="14">
        <v>0.109101181219104</v>
      </c>
      <c r="AS1013" s="14">
        <v>0.120861057625496</v>
      </c>
      <c r="AT1013" s="14">
        <v>0.23073305295180199</v>
      </c>
      <c r="AU1013" s="14">
        <v>0.20034986568717</v>
      </c>
      <c r="AV1013" s="14"/>
      <c r="AW1013" s="14">
        <v>5.3236811963082699E-2</v>
      </c>
      <c r="AX1013" s="14">
        <v>5.8410832200748802E-2</v>
      </c>
      <c r="AY1013" s="14">
        <v>5.7117624179633897E-2</v>
      </c>
      <c r="AZ1013" s="14">
        <v>0.12944873026129899</v>
      </c>
      <c r="BA1013" s="14">
        <v>9.5878834751893197E-2</v>
      </c>
      <c r="BB1013" s="14">
        <v>8.4836985081872804E-2</v>
      </c>
      <c r="BC1013" s="14">
        <v>0.13675478348859499</v>
      </c>
      <c r="BD1013" s="14">
        <v>0.138027176778348</v>
      </c>
      <c r="BE1013" s="14">
        <v>0.32442512198136397</v>
      </c>
      <c r="BF1013" s="14">
        <v>0.16688627706013601</v>
      </c>
      <c r="BG1013" s="14"/>
      <c r="BH1013" s="14">
        <v>0.123985443978049</v>
      </c>
      <c r="BI1013" s="14">
        <v>9.2074111836410705E-2</v>
      </c>
    </row>
    <row r="1014" spans="2:61" x14ac:dyDescent="0.35">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row>
    <row r="1015" spans="2:61" x14ac:dyDescent="0.35">
      <c r="B1015" s="6" t="s">
        <v>449</v>
      </c>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row>
    <row r="1016" spans="2:61" x14ac:dyDescent="0.35">
      <c r="B1016" s="21" t="s">
        <v>81</v>
      </c>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row>
    <row r="1017" spans="2:61" x14ac:dyDescent="0.35">
      <c r="B1017" t="s">
        <v>439</v>
      </c>
      <c r="C1017" s="14">
        <v>0.126797161928389</v>
      </c>
      <c r="D1017" s="14">
        <v>0.14661720788434199</v>
      </c>
      <c r="E1017" s="14">
        <v>0.106319238483513</v>
      </c>
      <c r="F1017" s="14"/>
      <c r="G1017" s="14">
        <v>0.114338868663974</v>
      </c>
      <c r="H1017" s="14">
        <v>0.16482966022467399</v>
      </c>
      <c r="I1017" s="14">
        <v>0.11979802711288901</v>
      </c>
      <c r="J1017" s="14">
        <v>0.117806750378424</v>
      </c>
      <c r="K1017" s="14">
        <v>0.120533259547732</v>
      </c>
      <c r="L1017" s="14">
        <v>0.123216564727528</v>
      </c>
      <c r="M1017" s="14"/>
      <c r="N1017" s="14">
        <v>0.132149941365964</v>
      </c>
      <c r="O1017" s="14">
        <v>0.123779989667769</v>
      </c>
      <c r="P1017" s="14"/>
      <c r="Q1017" s="14">
        <v>0.166541042979998</v>
      </c>
      <c r="R1017" s="14">
        <v>0.103010274783673</v>
      </c>
      <c r="S1017" s="14">
        <v>0.14754360904143099</v>
      </c>
      <c r="T1017" s="14"/>
      <c r="U1017" s="14">
        <v>0.14271157727035499</v>
      </c>
      <c r="V1017" s="14">
        <v>5.8423613023333598E-2</v>
      </c>
      <c r="W1017" s="14"/>
      <c r="X1017" s="14">
        <v>0.226824366766468</v>
      </c>
      <c r="Y1017" s="14">
        <v>0.12179721808352501</v>
      </c>
      <c r="Z1017" s="14">
        <v>9.8843083344094404E-2</v>
      </c>
      <c r="AA1017" s="14"/>
      <c r="AB1017" s="14">
        <v>0.23218880070095399</v>
      </c>
      <c r="AC1017" s="14">
        <v>8.0976950734437003E-2</v>
      </c>
      <c r="AD1017" s="14">
        <v>9.4761992554757896E-2</v>
      </c>
      <c r="AE1017" s="14"/>
      <c r="AF1017" s="14">
        <v>0.28893739751947001</v>
      </c>
      <c r="AG1017" s="14">
        <v>0.12694901445739101</v>
      </c>
      <c r="AH1017" s="14">
        <v>9.1382084935672903E-2</v>
      </c>
      <c r="AI1017" s="14"/>
      <c r="AJ1017" s="14">
        <v>0.178055271893234</v>
      </c>
      <c r="AK1017" s="14">
        <v>9.6138657974903494E-2</v>
      </c>
      <c r="AL1017" s="14"/>
      <c r="AM1017" s="14">
        <v>0.154881784920574</v>
      </c>
      <c r="AN1017" s="14">
        <v>0.17148861888014599</v>
      </c>
      <c r="AO1017" s="14">
        <v>0.213856963269171</v>
      </c>
      <c r="AP1017" s="14">
        <v>5.5333345719516501E-2</v>
      </c>
      <c r="AQ1017" s="14">
        <v>0.107010624379581</v>
      </c>
      <c r="AR1017" s="14">
        <v>0.120006579962425</v>
      </c>
      <c r="AS1017" s="14">
        <v>0.109362161831357</v>
      </c>
      <c r="AT1017" s="14">
        <v>0.128435506941776</v>
      </c>
      <c r="AU1017" s="14">
        <v>0.113404819809552</v>
      </c>
      <c r="AV1017" s="14"/>
      <c r="AW1017" s="14">
        <v>0.14971772474887499</v>
      </c>
      <c r="AX1017" s="14">
        <v>0.18290229743292799</v>
      </c>
      <c r="AY1017" s="14">
        <v>0.18799459507570601</v>
      </c>
      <c r="AZ1017" s="14">
        <v>5.1973728231959802E-2</v>
      </c>
      <c r="BA1017" s="14">
        <v>0.13595221299583701</v>
      </c>
      <c r="BB1017" s="14">
        <v>0.13864814429691999</v>
      </c>
      <c r="BC1017" s="14">
        <v>0.11952445450884</v>
      </c>
      <c r="BD1017" s="14">
        <v>8.65987127598703E-2</v>
      </c>
      <c r="BE1017" s="14">
        <v>4.6669131863742302E-2</v>
      </c>
      <c r="BF1017" s="14">
        <v>8.8082038710132093E-2</v>
      </c>
      <c r="BG1017" s="14"/>
      <c r="BH1017" s="14">
        <v>0.120901088471039</v>
      </c>
      <c r="BI1017" s="14">
        <v>0.145598796954892</v>
      </c>
    </row>
    <row r="1018" spans="2:61" x14ac:dyDescent="0.35">
      <c r="B1018" t="s">
        <v>440</v>
      </c>
      <c r="C1018" s="14">
        <v>0.28872665247200402</v>
      </c>
      <c r="D1018" s="14">
        <v>0.30595145519489497</v>
      </c>
      <c r="E1018" s="14">
        <v>0.27399146969778698</v>
      </c>
      <c r="F1018" s="14"/>
      <c r="G1018" s="14">
        <v>0.29592741325434901</v>
      </c>
      <c r="H1018" s="14">
        <v>0.26938463980452598</v>
      </c>
      <c r="I1018" s="14">
        <v>0.25837445959570698</v>
      </c>
      <c r="J1018" s="14">
        <v>0.28656370411590798</v>
      </c>
      <c r="K1018" s="14">
        <v>0.321369922041367</v>
      </c>
      <c r="L1018" s="14">
        <v>0.307670143425883</v>
      </c>
      <c r="M1018" s="14"/>
      <c r="N1018" s="14">
        <v>0.33897453673897099</v>
      </c>
      <c r="O1018" s="14">
        <v>0.26040369907307698</v>
      </c>
      <c r="P1018" s="14"/>
      <c r="Q1018" s="14">
        <v>0.32724779766624201</v>
      </c>
      <c r="R1018" s="14">
        <v>0.27835053770739998</v>
      </c>
      <c r="S1018" s="14">
        <v>0.25444842493903702</v>
      </c>
      <c r="T1018" s="14"/>
      <c r="U1018" s="14">
        <v>0.29823686704213098</v>
      </c>
      <c r="V1018" s="14">
        <v>0.24786765092933</v>
      </c>
      <c r="W1018" s="14"/>
      <c r="X1018" s="14">
        <v>0.37009425068371299</v>
      </c>
      <c r="Y1018" s="14">
        <v>0.35435671589286399</v>
      </c>
      <c r="Z1018" s="14">
        <v>0.19815408409641699</v>
      </c>
      <c r="AA1018" s="14"/>
      <c r="AB1018" s="14">
        <v>0.35691570060640698</v>
      </c>
      <c r="AC1018" s="14">
        <v>0.33204670362058403</v>
      </c>
      <c r="AD1018" s="14">
        <v>0.115820846032908</v>
      </c>
      <c r="AE1018" s="14"/>
      <c r="AF1018" s="14">
        <v>0.24562158269311299</v>
      </c>
      <c r="AG1018" s="14">
        <v>0.347416489621034</v>
      </c>
      <c r="AH1018" s="14">
        <v>0.22253854315781099</v>
      </c>
      <c r="AI1018" s="14"/>
      <c r="AJ1018" s="14">
        <v>0.311439870897811</v>
      </c>
      <c r="AK1018" s="14">
        <v>0.28425987548723503</v>
      </c>
      <c r="AL1018" s="14"/>
      <c r="AM1018" s="14">
        <v>0.39155836458216398</v>
      </c>
      <c r="AN1018" s="14">
        <v>0.27557777336851103</v>
      </c>
      <c r="AO1018" s="14">
        <v>0.34812042526019799</v>
      </c>
      <c r="AP1018" s="14">
        <v>0.18070574395634201</v>
      </c>
      <c r="AQ1018" s="14">
        <v>0.35692618813971999</v>
      </c>
      <c r="AR1018" s="14">
        <v>0.28506000838399498</v>
      </c>
      <c r="AS1018" s="14">
        <v>0.40243076215109502</v>
      </c>
      <c r="AT1018" s="14">
        <v>0.22829540693450301</v>
      </c>
      <c r="AU1018" s="14">
        <v>0.25239096565532398</v>
      </c>
      <c r="AV1018" s="14"/>
      <c r="AW1018" s="14">
        <v>0.42487467610470397</v>
      </c>
      <c r="AX1018" s="14">
        <v>0.29871936414113598</v>
      </c>
      <c r="AY1018" s="14">
        <v>0.33886001203343302</v>
      </c>
      <c r="AZ1018" s="14">
        <v>0.22922094324550399</v>
      </c>
      <c r="BA1018" s="14">
        <v>0.35255872474048899</v>
      </c>
      <c r="BB1018" s="14">
        <v>0.28119267301949402</v>
      </c>
      <c r="BC1018" s="14">
        <v>0.31264015916700899</v>
      </c>
      <c r="BD1018" s="14">
        <v>0.30168677346864098</v>
      </c>
      <c r="BE1018" s="14">
        <v>0.229003828015856</v>
      </c>
      <c r="BF1018" s="14">
        <v>0.20428580695749499</v>
      </c>
      <c r="BG1018" s="14"/>
      <c r="BH1018" s="14">
        <v>0.29446862851095101</v>
      </c>
      <c r="BI1018" s="14">
        <v>0.298040442279081</v>
      </c>
    </row>
    <row r="1019" spans="2:61" x14ac:dyDescent="0.35">
      <c r="B1019" t="s">
        <v>441</v>
      </c>
      <c r="C1019" s="14">
        <v>0.28725793445720299</v>
      </c>
      <c r="D1019" s="14">
        <v>0.27780998420346598</v>
      </c>
      <c r="E1019" s="14">
        <v>0.29794454138596299</v>
      </c>
      <c r="F1019" s="14"/>
      <c r="G1019" s="14">
        <v>0.28930832050066502</v>
      </c>
      <c r="H1019" s="14">
        <v>0.24769593755138899</v>
      </c>
      <c r="I1019" s="14">
        <v>0.293782628444825</v>
      </c>
      <c r="J1019" s="14">
        <v>0.244622075316866</v>
      </c>
      <c r="K1019" s="14">
        <v>0.34489733741677198</v>
      </c>
      <c r="L1019" s="14">
        <v>0.30726334056646798</v>
      </c>
      <c r="M1019" s="14"/>
      <c r="N1019" s="14">
        <v>0.29559325839935702</v>
      </c>
      <c r="O1019" s="14">
        <v>0.282559607452541</v>
      </c>
      <c r="P1019" s="14"/>
      <c r="Q1019" s="14">
        <v>0.27546169034422902</v>
      </c>
      <c r="R1019" s="14">
        <v>0.318735041914043</v>
      </c>
      <c r="S1019" s="14">
        <v>0.25297666263124502</v>
      </c>
      <c r="T1019" s="14"/>
      <c r="U1019" s="14">
        <v>0.27809540914867098</v>
      </c>
      <c r="V1019" s="14">
        <v>0.32662314887539701</v>
      </c>
      <c r="W1019" s="14"/>
      <c r="X1019" s="14">
        <v>0.20830760597595199</v>
      </c>
      <c r="Y1019" s="14">
        <v>0.29063603337165</v>
      </c>
      <c r="Z1019" s="14">
        <v>0.31600204396051701</v>
      </c>
      <c r="AA1019" s="14"/>
      <c r="AB1019" s="14">
        <v>0.23392559480346301</v>
      </c>
      <c r="AC1019" s="14">
        <v>0.30224181683469198</v>
      </c>
      <c r="AD1019" s="14">
        <v>0.35154019263152297</v>
      </c>
      <c r="AE1019" s="14"/>
      <c r="AF1019" s="14">
        <v>0.29329868851810997</v>
      </c>
      <c r="AG1019" s="14">
        <v>0.287478204267479</v>
      </c>
      <c r="AH1019" s="14">
        <v>0.29661813278863303</v>
      </c>
      <c r="AI1019" s="14"/>
      <c r="AJ1019" s="14">
        <v>0.27537715808560997</v>
      </c>
      <c r="AK1019" s="14">
        <v>0.29305377476815098</v>
      </c>
      <c r="AL1019" s="14"/>
      <c r="AM1019" s="14">
        <v>0.27616124624698501</v>
      </c>
      <c r="AN1019" s="14">
        <v>0.30688747603788502</v>
      </c>
      <c r="AO1019" s="14">
        <v>0.199400929450329</v>
      </c>
      <c r="AP1019" s="14">
        <v>0.28257603802402398</v>
      </c>
      <c r="AQ1019" s="14">
        <v>0.333739802406534</v>
      </c>
      <c r="AR1019" s="14">
        <v>0.307540264724049</v>
      </c>
      <c r="AS1019" s="14">
        <v>0.24832939393190401</v>
      </c>
      <c r="AT1019" s="14">
        <v>0.24294926426732799</v>
      </c>
      <c r="AU1019" s="14">
        <v>0.277010414153818</v>
      </c>
      <c r="AV1019" s="14"/>
      <c r="AW1019" s="14">
        <v>0.241660992078155</v>
      </c>
      <c r="AX1019" s="14">
        <v>0.27626142788028901</v>
      </c>
      <c r="AY1019" s="14">
        <v>0.242203779214751</v>
      </c>
      <c r="AZ1019" s="14">
        <v>0.30028093912480103</v>
      </c>
      <c r="BA1019" s="14">
        <v>0.29809082631048001</v>
      </c>
      <c r="BB1019" s="14">
        <v>0.331579082821093</v>
      </c>
      <c r="BC1019" s="14">
        <v>0.31753752301224197</v>
      </c>
      <c r="BD1019" s="14">
        <v>0.30657618893792599</v>
      </c>
      <c r="BE1019" s="14">
        <v>0.27526470832995398</v>
      </c>
      <c r="BF1019" s="14">
        <v>0.28241238347006598</v>
      </c>
      <c r="BG1019" s="14"/>
      <c r="BH1019" s="14">
        <v>0.28430066258653203</v>
      </c>
      <c r="BI1019" s="14">
        <v>0.29813711605104198</v>
      </c>
    </row>
    <row r="1020" spans="2:61" x14ac:dyDescent="0.35">
      <c r="B1020" t="s">
        <v>442</v>
      </c>
      <c r="C1020" s="14">
        <v>9.1420757610216202E-2</v>
      </c>
      <c r="D1020" s="14">
        <v>0.103076448887189</v>
      </c>
      <c r="E1020" s="14">
        <v>7.9642390500448704E-2</v>
      </c>
      <c r="F1020" s="14"/>
      <c r="G1020" s="14">
        <v>0.108547710694891</v>
      </c>
      <c r="H1020" s="14">
        <v>6.7322909396099695E-2</v>
      </c>
      <c r="I1020" s="14">
        <v>0.12608650494271401</v>
      </c>
      <c r="J1020" s="14">
        <v>7.3938010652425598E-2</v>
      </c>
      <c r="K1020" s="14">
        <v>7.9558342707638202E-2</v>
      </c>
      <c r="L1020" s="14">
        <v>9.1496884149317004E-2</v>
      </c>
      <c r="M1020" s="14"/>
      <c r="N1020" s="14">
        <v>8.0809205127898007E-2</v>
      </c>
      <c r="O1020" s="14">
        <v>9.7402114055994998E-2</v>
      </c>
      <c r="P1020" s="14"/>
      <c r="Q1020" s="14">
        <v>8.4644815605099802E-2</v>
      </c>
      <c r="R1020" s="14">
        <v>8.9771529513797396E-2</v>
      </c>
      <c r="S1020" s="14">
        <v>0.116200498867782</v>
      </c>
      <c r="T1020" s="14"/>
      <c r="U1020" s="14">
        <v>9.2852216749677599E-2</v>
      </c>
      <c r="V1020" s="14">
        <v>8.5270739568430898E-2</v>
      </c>
      <c r="W1020" s="14"/>
      <c r="X1020" s="14">
        <v>6.8879160829835806E-2</v>
      </c>
      <c r="Y1020" s="14">
        <v>9.4235359946721498E-2</v>
      </c>
      <c r="Z1020" s="14">
        <v>0.10081401542262</v>
      </c>
      <c r="AA1020" s="14"/>
      <c r="AB1020" s="14">
        <v>8.39025666382366E-2</v>
      </c>
      <c r="AC1020" s="14">
        <v>9.3987184985947006E-2</v>
      </c>
      <c r="AD1020" s="14">
        <v>0.102203710547685</v>
      </c>
      <c r="AE1020" s="14"/>
      <c r="AF1020" s="14">
        <v>5.56061567770047E-2</v>
      </c>
      <c r="AG1020" s="14">
        <v>8.5589963403997396E-2</v>
      </c>
      <c r="AH1020" s="14">
        <v>0.110672046739973</v>
      </c>
      <c r="AI1020" s="14"/>
      <c r="AJ1020" s="14">
        <v>0.10253685512284801</v>
      </c>
      <c r="AK1020" s="14">
        <v>8.2542544841207294E-2</v>
      </c>
      <c r="AL1020" s="14"/>
      <c r="AM1020" s="14">
        <v>7.1387852322796194E-2</v>
      </c>
      <c r="AN1020" s="14">
        <v>9.0060657383149001E-2</v>
      </c>
      <c r="AO1020" s="14">
        <v>0.16323737456767001</v>
      </c>
      <c r="AP1020" s="14">
        <v>0.17066708878085499</v>
      </c>
      <c r="AQ1020" s="14">
        <v>0.137341146020628</v>
      </c>
      <c r="AR1020" s="14">
        <v>7.4665186036885503E-2</v>
      </c>
      <c r="AS1020" s="14">
        <v>3.2842257641734901E-2</v>
      </c>
      <c r="AT1020" s="14">
        <v>5.76821334207335E-2</v>
      </c>
      <c r="AU1020" s="14">
        <v>0.101079189475398</v>
      </c>
      <c r="AV1020" s="14"/>
      <c r="AW1020" s="14">
        <v>6.0892124149976599E-2</v>
      </c>
      <c r="AX1020" s="14">
        <v>8.6664983491872502E-2</v>
      </c>
      <c r="AY1020" s="14">
        <v>0.14920034363971299</v>
      </c>
      <c r="AZ1020" s="14">
        <v>0.131952620225952</v>
      </c>
      <c r="BA1020" s="14">
        <v>0.12983014311434901</v>
      </c>
      <c r="BB1020" s="14">
        <v>7.6906258508024697E-2</v>
      </c>
      <c r="BC1020" s="14">
        <v>9.9919949995854504E-2</v>
      </c>
      <c r="BD1020" s="14">
        <v>6.9768675720860304E-2</v>
      </c>
      <c r="BE1020" s="14">
        <v>8.5130439021540202E-2</v>
      </c>
      <c r="BF1020" s="14">
        <v>0.14546996103332499</v>
      </c>
      <c r="BG1020" s="14"/>
      <c r="BH1020" s="14">
        <v>8.9016418079340007E-2</v>
      </c>
      <c r="BI1020" s="14">
        <v>9.8280272831770807E-2</v>
      </c>
    </row>
    <row r="1021" spans="2:61" x14ac:dyDescent="0.35">
      <c r="B1021" t="s">
        <v>443</v>
      </c>
      <c r="C1021" s="14">
        <v>9.74710096488621E-2</v>
      </c>
      <c r="D1021" s="14">
        <v>8.7425946045183306E-2</v>
      </c>
      <c r="E1021" s="14">
        <v>0.10761780650198299</v>
      </c>
      <c r="F1021" s="14"/>
      <c r="G1021" s="14">
        <v>6.3856144213577007E-2</v>
      </c>
      <c r="H1021" s="14">
        <v>8.6814142656794394E-2</v>
      </c>
      <c r="I1021" s="14">
        <v>9.4768279310800896E-2</v>
      </c>
      <c r="J1021" s="14">
        <v>0.16295840926493499</v>
      </c>
      <c r="K1021" s="14">
        <v>6.2421681844468398E-2</v>
      </c>
      <c r="L1021" s="14">
        <v>9.4142354034095502E-2</v>
      </c>
      <c r="M1021" s="14"/>
      <c r="N1021" s="14">
        <v>6.5775192646944702E-2</v>
      </c>
      <c r="O1021" s="14">
        <v>0.11533681954280001</v>
      </c>
      <c r="P1021" s="14"/>
      <c r="Q1021" s="14">
        <v>4.7169751177837303E-2</v>
      </c>
      <c r="R1021" s="14">
        <v>0.102192532554106</v>
      </c>
      <c r="S1021" s="14">
        <v>0.16738186384214501</v>
      </c>
      <c r="T1021" s="14"/>
      <c r="U1021" s="14">
        <v>9.5982396583695104E-2</v>
      </c>
      <c r="V1021" s="14">
        <v>0.103866579704364</v>
      </c>
      <c r="W1021" s="14"/>
      <c r="X1021" s="14">
        <v>5.9169869395359398E-2</v>
      </c>
      <c r="Y1021" s="14">
        <v>5.71611722229955E-2</v>
      </c>
      <c r="Z1021" s="14">
        <v>0.17345435165506601</v>
      </c>
      <c r="AA1021" s="14"/>
      <c r="AB1021" s="14">
        <v>2.8928023048310499E-2</v>
      </c>
      <c r="AC1021" s="14">
        <v>0.102331064263863</v>
      </c>
      <c r="AD1021" s="14">
        <v>0.20652354764716299</v>
      </c>
      <c r="AE1021" s="14"/>
      <c r="AF1021" s="14">
        <v>3.1283807794513202E-2</v>
      </c>
      <c r="AG1021" s="14">
        <v>6.6883442751697206E-2</v>
      </c>
      <c r="AH1021" s="14">
        <v>0.18142418076068301</v>
      </c>
      <c r="AI1021" s="14"/>
      <c r="AJ1021" s="14">
        <v>7.7064477938011605E-2</v>
      </c>
      <c r="AK1021" s="14">
        <v>0.10448550664836501</v>
      </c>
      <c r="AL1021" s="14"/>
      <c r="AM1021" s="14">
        <v>5.7936223644061299E-2</v>
      </c>
      <c r="AN1021" s="14">
        <v>7.7732622606001903E-2</v>
      </c>
      <c r="AO1021" s="14">
        <v>3.7484806668959599E-2</v>
      </c>
      <c r="AP1021" s="14">
        <v>0.21492546693233</v>
      </c>
      <c r="AQ1021" s="14">
        <v>4.0160982347066901E-2</v>
      </c>
      <c r="AR1021" s="14">
        <v>0.12871646512785401</v>
      </c>
      <c r="AS1021" s="14">
        <v>0</v>
      </c>
      <c r="AT1021" s="14">
        <v>0.148552681292623</v>
      </c>
      <c r="AU1021" s="14">
        <v>7.9462179890129395E-2</v>
      </c>
      <c r="AV1021" s="14"/>
      <c r="AW1021" s="14">
        <v>7.3892844113775294E-2</v>
      </c>
      <c r="AX1021" s="14">
        <v>9.3976448424958003E-2</v>
      </c>
      <c r="AY1021" s="14">
        <v>1.7909588638381001E-2</v>
      </c>
      <c r="AZ1021" s="14">
        <v>0.173499250921338</v>
      </c>
      <c r="BA1021" s="14">
        <v>1.6737423832334099E-2</v>
      </c>
      <c r="BB1021" s="14">
        <v>0.10179514423255701</v>
      </c>
      <c r="BC1021" s="14">
        <v>3.3296930682532803E-2</v>
      </c>
      <c r="BD1021" s="14">
        <v>0.17017945052149799</v>
      </c>
      <c r="BE1021" s="14">
        <v>9.3569850079607497E-2</v>
      </c>
      <c r="BF1021" s="14">
        <v>0.118632717680191</v>
      </c>
      <c r="BG1021" s="14"/>
      <c r="BH1021" s="14">
        <v>0.116322381027588</v>
      </c>
      <c r="BI1021" s="14">
        <v>8.3705728068977095E-2</v>
      </c>
    </row>
    <row r="1022" spans="2:61" x14ac:dyDescent="0.35">
      <c r="B1022" t="s">
        <v>77</v>
      </c>
      <c r="C1022" s="14">
        <v>0.108326483883326</v>
      </c>
      <c r="D1022" s="14">
        <v>7.9118957784924407E-2</v>
      </c>
      <c r="E1022" s="14">
        <v>0.13448455343030599</v>
      </c>
      <c r="F1022" s="14"/>
      <c r="G1022" s="14">
        <v>0.12802154267254401</v>
      </c>
      <c r="H1022" s="14">
        <v>0.16395271036651701</v>
      </c>
      <c r="I1022" s="14">
        <v>0.107190100593064</v>
      </c>
      <c r="J1022" s="14">
        <v>0.114111050271441</v>
      </c>
      <c r="K1022" s="14">
        <v>7.1219456442022905E-2</v>
      </c>
      <c r="L1022" s="14">
        <v>7.6210713096708405E-2</v>
      </c>
      <c r="M1022" s="14"/>
      <c r="N1022" s="14">
        <v>8.6697865720865505E-2</v>
      </c>
      <c r="O1022" s="14">
        <v>0.120517770207818</v>
      </c>
      <c r="P1022" s="14"/>
      <c r="Q1022" s="14">
        <v>9.8934902226593499E-2</v>
      </c>
      <c r="R1022" s="14">
        <v>0.10794008352697999</v>
      </c>
      <c r="S1022" s="14">
        <v>6.1448940678360098E-2</v>
      </c>
      <c r="T1022" s="14"/>
      <c r="U1022" s="14">
        <v>9.2121533205470202E-2</v>
      </c>
      <c r="V1022" s="14">
        <v>0.177948267899144</v>
      </c>
      <c r="W1022" s="14"/>
      <c r="X1022" s="14">
        <v>6.6724746348671204E-2</v>
      </c>
      <c r="Y1022" s="14">
        <v>8.1813500482243603E-2</v>
      </c>
      <c r="Z1022" s="14">
        <v>0.112732421521285</v>
      </c>
      <c r="AA1022" s="14"/>
      <c r="AB1022" s="14">
        <v>6.4139314202629097E-2</v>
      </c>
      <c r="AC1022" s="14">
        <v>8.8416279560476804E-2</v>
      </c>
      <c r="AD1022" s="14">
        <v>0.129149710585963</v>
      </c>
      <c r="AE1022" s="14"/>
      <c r="AF1022" s="14">
        <v>8.5252366697789003E-2</v>
      </c>
      <c r="AG1022" s="14">
        <v>8.5682885498400793E-2</v>
      </c>
      <c r="AH1022" s="14">
        <v>9.7365011617227604E-2</v>
      </c>
      <c r="AI1022" s="14"/>
      <c r="AJ1022" s="14">
        <v>5.5526366062485101E-2</v>
      </c>
      <c r="AK1022" s="14">
        <v>0.139519640280139</v>
      </c>
      <c r="AL1022" s="14"/>
      <c r="AM1022" s="14">
        <v>4.8074528283420903E-2</v>
      </c>
      <c r="AN1022" s="14">
        <v>7.8252851724306793E-2</v>
      </c>
      <c r="AO1022" s="14">
        <v>3.7899500783672602E-2</v>
      </c>
      <c r="AP1022" s="14">
        <v>9.5792316586932297E-2</v>
      </c>
      <c r="AQ1022" s="14">
        <v>2.4821256706470399E-2</v>
      </c>
      <c r="AR1022" s="14">
        <v>8.4011495764793304E-2</v>
      </c>
      <c r="AS1022" s="14">
        <v>0.20703542444390899</v>
      </c>
      <c r="AT1022" s="14">
        <v>0.194085007143036</v>
      </c>
      <c r="AU1022" s="14">
        <v>0.17665243101577999</v>
      </c>
      <c r="AV1022" s="14"/>
      <c r="AW1022" s="14">
        <v>4.8961638804514498E-2</v>
      </c>
      <c r="AX1022" s="14">
        <v>6.1475478628816797E-2</v>
      </c>
      <c r="AY1022" s="14">
        <v>6.3831681398015705E-2</v>
      </c>
      <c r="AZ1022" s="14">
        <v>0.11307251825044499</v>
      </c>
      <c r="BA1022" s="14">
        <v>6.6830669006511301E-2</v>
      </c>
      <c r="BB1022" s="14">
        <v>6.9878697121911207E-2</v>
      </c>
      <c r="BC1022" s="14">
        <v>0.117080982633521</v>
      </c>
      <c r="BD1022" s="14">
        <v>6.5190198591204507E-2</v>
      </c>
      <c r="BE1022" s="14">
        <v>0.27036204268929998</v>
      </c>
      <c r="BF1022" s="14">
        <v>0.16111709214879</v>
      </c>
      <c r="BG1022" s="14"/>
      <c r="BH1022" s="14">
        <v>9.4990821324550098E-2</v>
      </c>
      <c r="BI1022" s="14">
        <v>7.6237643814237602E-2</v>
      </c>
    </row>
    <row r="1023" spans="2:61" x14ac:dyDescent="0.35">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row>
    <row r="1024" spans="2:61" x14ac:dyDescent="0.35">
      <c r="B1024" s="6" t="s">
        <v>450</v>
      </c>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row>
    <row r="1025" spans="2:61" x14ac:dyDescent="0.35">
      <c r="B1025" s="21" t="s">
        <v>81</v>
      </c>
      <c r="C1025" s="14"/>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row>
    <row r="1026" spans="2:61" x14ac:dyDescent="0.35">
      <c r="B1026" t="s">
        <v>439</v>
      </c>
      <c r="C1026" s="14">
        <v>9.3014677043847097E-2</v>
      </c>
      <c r="D1026" s="14">
        <v>0.10338638713989499</v>
      </c>
      <c r="E1026" s="14">
        <v>8.1347574865410596E-2</v>
      </c>
      <c r="F1026" s="14"/>
      <c r="G1026" s="14">
        <v>0.13381260165290201</v>
      </c>
      <c r="H1026" s="14">
        <v>0.134469638204537</v>
      </c>
      <c r="I1026" s="14">
        <v>7.3124758575779894E-2</v>
      </c>
      <c r="J1026" s="14">
        <v>6.1099441035008202E-2</v>
      </c>
      <c r="K1026" s="14">
        <v>6.0192960473780803E-2</v>
      </c>
      <c r="L1026" s="14">
        <v>0.109564733938113</v>
      </c>
      <c r="M1026" s="14"/>
      <c r="N1026" s="14">
        <v>0.106166861612204</v>
      </c>
      <c r="O1026" s="14">
        <v>8.5601256239012297E-2</v>
      </c>
      <c r="P1026" s="14"/>
      <c r="Q1026" s="14">
        <v>9.2031133983422803E-2</v>
      </c>
      <c r="R1026" s="14">
        <v>8.5254802468103297E-2</v>
      </c>
      <c r="S1026" s="14">
        <v>0.122589671920176</v>
      </c>
      <c r="T1026" s="14"/>
      <c r="U1026" s="14">
        <v>0.103151088678523</v>
      </c>
      <c r="V1026" s="14">
        <v>4.9465327492960003E-2</v>
      </c>
      <c r="W1026" s="14"/>
      <c r="X1026" s="14">
        <v>0.18102500463514701</v>
      </c>
      <c r="Y1026" s="14">
        <v>0.10891290909187699</v>
      </c>
      <c r="Z1026" s="14">
        <v>3.9041231958599598E-2</v>
      </c>
      <c r="AA1026" s="14"/>
      <c r="AB1026" s="14">
        <v>0.14648341982771301</v>
      </c>
      <c r="AC1026" s="14">
        <v>7.7336802709143407E-2</v>
      </c>
      <c r="AD1026" s="14">
        <v>4.8070460637628203E-2</v>
      </c>
      <c r="AE1026" s="14"/>
      <c r="AF1026" s="14">
        <v>0.18499994622444599</v>
      </c>
      <c r="AG1026" s="14">
        <v>0.103216417479338</v>
      </c>
      <c r="AH1026" s="14">
        <v>5.2275744520918599E-2</v>
      </c>
      <c r="AI1026" s="14"/>
      <c r="AJ1026" s="14">
        <v>0.13711089478046601</v>
      </c>
      <c r="AK1026" s="14">
        <v>7.1946273496247201E-2</v>
      </c>
      <c r="AL1026" s="14"/>
      <c r="AM1026" s="14">
        <v>0.114824066489063</v>
      </c>
      <c r="AN1026" s="14">
        <v>0.13968119138325899</v>
      </c>
      <c r="AO1026" s="14">
        <v>0.13146268154079699</v>
      </c>
      <c r="AP1026" s="14">
        <v>8.5855001114986604E-2</v>
      </c>
      <c r="AQ1026" s="14">
        <v>8.8907066753091998E-2</v>
      </c>
      <c r="AR1026" s="14">
        <v>7.4346467187720394E-2</v>
      </c>
      <c r="AS1026" s="14">
        <v>0.14415793979125599</v>
      </c>
      <c r="AT1026" s="14">
        <v>1.73465038835495E-2</v>
      </c>
      <c r="AU1026" s="14">
        <v>6.3601802380437999E-2</v>
      </c>
      <c r="AV1026" s="14"/>
      <c r="AW1026" s="14">
        <v>0.12954371279360699</v>
      </c>
      <c r="AX1026" s="14">
        <v>0.13035137873347799</v>
      </c>
      <c r="AY1026" s="14">
        <v>0.14245963371685499</v>
      </c>
      <c r="AZ1026" s="14">
        <v>3.8440382351103301E-2</v>
      </c>
      <c r="BA1026" s="14">
        <v>9.5564620870677505E-2</v>
      </c>
      <c r="BB1026" s="14">
        <v>7.9814927009301304E-2</v>
      </c>
      <c r="BC1026" s="14">
        <v>0.164530823187164</v>
      </c>
      <c r="BD1026" s="14">
        <v>2.58552654682844E-2</v>
      </c>
      <c r="BE1026" s="14">
        <v>6.7122094165212698E-2</v>
      </c>
      <c r="BF1026" s="14">
        <v>4.5945597583706803E-2</v>
      </c>
      <c r="BG1026" s="14"/>
      <c r="BH1026" s="14">
        <v>8.9623862801840606E-2</v>
      </c>
      <c r="BI1026" s="14">
        <v>0.10142996077378</v>
      </c>
    </row>
    <row r="1027" spans="2:61" x14ac:dyDescent="0.35">
      <c r="B1027" t="s">
        <v>440</v>
      </c>
      <c r="C1027" s="14">
        <v>0.24351461599149701</v>
      </c>
      <c r="D1027" s="14">
        <v>0.26857283731178699</v>
      </c>
      <c r="E1027" s="14">
        <v>0.219846823476509</v>
      </c>
      <c r="F1027" s="14"/>
      <c r="G1027" s="14">
        <v>0.20036258047504699</v>
      </c>
      <c r="H1027" s="14">
        <v>0.267883960238051</v>
      </c>
      <c r="I1027" s="14">
        <v>0.27081023967860002</v>
      </c>
      <c r="J1027" s="14">
        <v>0.25087909387783902</v>
      </c>
      <c r="K1027" s="14">
        <v>0.22649394156565</v>
      </c>
      <c r="L1027" s="14">
        <v>0.227663737135646</v>
      </c>
      <c r="M1027" s="14"/>
      <c r="N1027" s="14">
        <v>0.25682699091883598</v>
      </c>
      <c r="O1027" s="14">
        <v>0.23601090155264001</v>
      </c>
      <c r="P1027" s="14"/>
      <c r="Q1027" s="14">
        <v>0.28945957372681203</v>
      </c>
      <c r="R1027" s="14">
        <v>0.24991356082249599</v>
      </c>
      <c r="S1027" s="14">
        <v>0.171191048797286</v>
      </c>
      <c r="T1027" s="14"/>
      <c r="U1027" s="14">
        <v>0.25505952646581298</v>
      </c>
      <c r="V1027" s="14">
        <v>0.193913893378798</v>
      </c>
      <c r="W1027" s="14"/>
      <c r="X1027" s="14">
        <v>0.32727320567351798</v>
      </c>
      <c r="Y1027" s="14">
        <v>0.30482467800288598</v>
      </c>
      <c r="Z1027" s="14">
        <v>0.14919736312009599</v>
      </c>
      <c r="AA1027" s="14"/>
      <c r="AB1027" s="14">
        <v>0.327573626848219</v>
      </c>
      <c r="AC1027" s="14">
        <v>0.25230231481187898</v>
      </c>
      <c r="AD1027" s="14">
        <v>0.122953208999171</v>
      </c>
      <c r="AE1027" s="14"/>
      <c r="AF1027" s="14">
        <v>0.356262842563073</v>
      </c>
      <c r="AG1027" s="14">
        <v>0.27009238266369801</v>
      </c>
      <c r="AH1027" s="14">
        <v>0.17440869568662301</v>
      </c>
      <c r="AI1027" s="14"/>
      <c r="AJ1027" s="14">
        <v>0.281895810023154</v>
      </c>
      <c r="AK1027" s="14">
        <v>0.22313529099405499</v>
      </c>
      <c r="AL1027" s="14"/>
      <c r="AM1027" s="14">
        <v>0.30313031501698601</v>
      </c>
      <c r="AN1027" s="14">
        <v>0.24353348100059299</v>
      </c>
      <c r="AO1027" s="14">
        <v>0.20403083355125901</v>
      </c>
      <c r="AP1027" s="14">
        <v>0.197242501937095</v>
      </c>
      <c r="AQ1027" s="14">
        <v>0.41043871373885699</v>
      </c>
      <c r="AR1027" s="14">
        <v>0.24850404458310801</v>
      </c>
      <c r="AS1027" s="14">
        <v>0.28294901754308499</v>
      </c>
      <c r="AT1027" s="14">
        <v>0.145430371652638</v>
      </c>
      <c r="AU1027" s="14">
        <v>0.21324936185238899</v>
      </c>
      <c r="AV1027" s="14"/>
      <c r="AW1027" s="14">
        <v>0.36363526108767802</v>
      </c>
      <c r="AX1027" s="14">
        <v>0.25228704398421697</v>
      </c>
      <c r="AY1027" s="14">
        <v>0.25466850738456998</v>
      </c>
      <c r="AZ1027" s="14">
        <v>0.22746367894170999</v>
      </c>
      <c r="BA1027" s="14">
        <v>0.38976001175446501</v>
      </c>
      <c r="BB1027" s="14">
        <v>0.265713451111179</v>
      </c>
      <c r="BC1027" s="14">
        <v>0.228008313737047</v>
      </c>
      <c r="BD1027" s="14">
        <v>0.16482038367011601</v>
      </c>
      <c r="BE1027" s="14">
        <v>5.6508139930639703E-2</v>
      </c>
      <c r="BF1027" s="14">
        <v>0.168762214843621</v>
      </c>
      <c r="BG1027" s="14"/>
      <c r="BH1027" s="14">
        <v>0.23548730662982501</v>
      </c>
      <c r="BI1027" s="14">
        <v>0.27451095235849099</v>
      </c>
    </row>
    <row r="1028" spans="2:61" x14ac:dyDescent="0.35">
      <c r="B1028" t="s">
        <v>441</v>
      </c>
      <c r="C1028" s="14">
        <v>0.27471343313692598</v>
      </c>
      <c r="D1028" s="14">
        <v>0.30817034875512</v>
      </c>
      <c r="E1028" s="14">
        <v>0.244420313989204</v>
      </c>
      <c r="F1028" s="14"/>
      <c r="G1028" s="14">
        <v>0.212848368314768</v>
      </c>
      <c r="H1028" s="14">
        <v>0.23314045459805099</v>
      </c>
      <c r="I1028" s="14">
        <v>0.27580218573144699</v>
      </c>
      <c r="J1028" s="14">
        <v>0.28428511400391099</v>
      </c>
      <c r="K1028" s="14">
        <v>0.27614871042578099</v>
      </c>
      <c r="L1028" s="14">
        <v>0.33191496642235502</v>
      </c>
      <c r="M1028" s="14"/>
      <c r="N1028" s="14">
        <v>0.32315330469376802</v>
      </c>
      <c r="O1028" s="14">
        <v>0.24740959249230801</v>
      </c>
      <c r="P1028" s="14"/>
      <c r="Q1028" s="14">
        <v>0.29935513575920197</v>
      </c>
      <c r="R1028" s="14">
        <v>0.26525622911524399</v>
      </c>
      <c r="S1028" s="14">
        <v>0.27038964679984001</v>
      </c>
      <c r="T1028" s="14"/>
      <c r="U1028" s="14">
        <v>0.27745644322034502</v>
      </c>
      <c r="V1028" s="14">
        <v>0.262928561996156</v>
      </c>
      <c r="W1028" s="14"/>
      <c r="X1028" s="14">
        <v>0.29627283559858603</v>
      </c>
      <c r="Y1028" s="14">
        <v>0.26886247498135202</v>
      </c>
      <c r="Z1028" s="14">
        <v>0.28106920635162502</v>
      </c>
      <c r="AA1028" s="14"/>
      <c r="AB1028" s="14">
        <v>0.29934289681644299</v>
      </c>
      <c r="AC1028" s="14">
        <v>0.30312277724852399</v>
      </c>
      <c r="AD1028" s="14">
        <v>0.18100018159289499</v>
      </c>
      <c r="AE1028" s="14"/>
      <c r="AF1028" s="14">
        <v>0.27710309302952102</v>
      </c>
      <c r="AG1028" s="14">
        <v>0.28875751711938102</v>
      </c>
      <c r="AH1028" s="14">
        <v>0.25554125049668402</v>
      </c>
      <c r="AI1028" s="14"/>
      <c r="AJ1028" s="14">
        <v>0.25668990545082698</v>
      </c>
      <c r="AK1028" s="14">
        <v>0.27665759998271999</v>
      </c>
      <c r="AL1028" s="14"/>
      <c r="AM1028" s="14">
        <v>0.31800511310455698</v>
      </c>
      <c r="AN1028" s="14">
        <v>0.25813718300953398</v>
      </c>
      <c r="AO1028" s="14">
        <v>0.30426945870037803</v>
      </c>
      <c r="AP1028" s="14">
        <v>0.217261842541284</v>
      </c>
      <c r="AQ1028" s="14">
        <v>0.37257203798016503</v>
      </c>
      <c r="AR1028" s="14">
        <v>0.30644915288036101</v>
      </c>
      <c r="AS1028" s="14">
        <v>0.316456488064354</v>
      </c>
      <c r="AT1028" s="14">
        <v>0.27361483271257098</v>
      </c>
      <c r="AU1028" s="14">
        <v>0.20381134378917901</v>
      </c>
      <c r="AV1028" s="14"/>
      <c r="AW1028" s="14">
        <v>0.27261609259768199</v>
      </c>
      <c r="AX1028" s="14">
        <v>0.26396156659822101</v>
      </c>
      <c r="AY1028" s="14">
        <v>0.31524176014279998</v>
      </c>
      <c r="AZ1028" s="14">
        <v>0.23886100861558299</v>
      </c>
      <c r="BA1028" s="14">
        <v>0.38692805625646798</v>
      </c>
      <c r="BB1028" s="14">
        <v>0.28897063844437099</v>
      </c>
      <c r="BC1028" s="14">
        <v>0.35095643761893103</v>
      </c>
      <c r="BD1028" s="14">
        <v>0.281067816642325</v>
      </c>
      <c r="BE1028" s="14">
        <v>0.24738773509015799</v>
      </c>
      <c r="BF1028" s="14">
        <v>0.25155349215085998</v>
      </c>
      <c r="BG1028" s="14"/>
      <c r="BH1028" s="14">
        <v>0.28623367046042802</v>
      </c>
      <c r="BI1028" s="14">
        <v>0.26423589186929197</v>
      </c>
    </row>
    <row r="1029" spans="2:61" x14ac:dyDescent="0.35">
      <c r="B1029" t="s">
        <v>442</v>
      </c>
      <c r="C1029" s="14">
        <v>0.20004358341280401</v>
      </c>
      <c r="D1029" s="14">
        <v>0.167350236812528</v>
      </c>
      <c r="E1029" s="14">
        <v>0.23238316933265399</v>
      </c>
      <c r="F1029" s="14"/>
      <c r="G1029" s="14">
        <v>0.21628659956933399</v>
      </c>
      <c r="H1029" s="14">
        <v>0.17055881145982499</v>
      </c>
      <c r="I1029" s="14">
        <v>0.18542757407483301</v>
      </c>
      <c r="J1029" s="14">
        <v>0.20859945740465499</v>
      </c>
      <c r="K1029" s="14">
        <v>0.27774487158136202</v>
      </c>
      <c r="L1029" s="14">
        <v>0.16363162361998701</v>
      </c>
      <c r="M1029" s="14"/>
      <c r="N1029" s="14">
        <v>0.169783654766933</v>
      </c>
      <c r="O1029" s="14">
        <v>0.217100033876238</v>
      </c>
      <c r="P1029" s="14"/>
      <c r="Q1029" s="14">
        <v>0.170782856515516</v>
      </c>
      <c r="R1029" s="14">
        <v>0.20400070567391601</v>
      </c>
      <c r="S1029" s="14">
        <v>0.24542496405654499</v>
      </c>
      <c r="T1029" s="14"/>
      <c r="U1029" s="14">
        <v>0.195119710179498</v>
      </c>
      <c r="V1029" s="14">
        <v>0.22119815806010301</v>
      </c>
      <c r="W1029" s="14"/>
      <c r="X1029" s="14">
        <v>8.74499253639133E-2</v>
      </c>
      <c r="Y1029" s="14">
        <v>0.20043431876237</v>
      </c>
      <c r="Z1029" s="14">
        <v>0.248961832536893</v>
      </c>
      <c r="AA1029" s="14"/>
      <c r="AB1029" s="14">
        <v>0.13398750297195999</v>
      </c>
      <c r="AC1029" s="14">
        <v>0.20697964433194199</v>
      </c>
      <c r="AD1029" s="14">
        <v>0.31274447441111702</v>
      </c>
      <c r="AE1029" s="14"/>
      <c r="AF1029" s="14">
        <v>8.89199632209762E-2</v>
      </c>
      <c r="AG1029" s="14">
        <v>0.17097635503978401</v>
      </c>
      <c r="AH1029" s="14">
        <v>0.30679167442885302</v>
      </c>
      <c r="AI1029" s="14"/>
      <c r="AJ1029" s="14">
        <v>0.215364834110223</v>
      </c>
      <c r="AK1029" s="14">
        <v>0.19884188243855799</v>
      </c>
      <c r="AL1029" s="14"/>
      <c r="AM1029" s="14">
        <v>0.194154299592118</v>
      </c>
      <c r="AN1029" s="14">
        <v>0.20642705152247501</v>
      </c>
      <c r="AO1029" s="14">
        <v>0.184503387745555</v>
      </c>
      <c r="AP1029" s="14">
        <v>0.268258365259612</v>
      </c>
      <c r="AQ1029" s="14">
        <v>0.113315316772741</v>
      </c>
      <c r="AR1029" s="14">
        <v>0.16952492870712399</v>
      </c>
      <c r="AS1029" s="14">
        <v>0.129631928484776</v>
      </c>
      <c r="AT1029" s="14">
        <v>0.19996255756815901</v>
      </c>
      <c r="AU1029" s="14">
        <v>0.288064107983797</v>
      </c>
      <c r="AV1029" s="14"/>
      <c r="AW1029" s="14">
        <v>0.17437982949836001</v>
      </c>
      <c r="AX1029" s="14">
        <v>0.21076606254139299</v>
      </c>
      <c r="AY1029" s="14">
        <v>0.16716744887622301</v>
      </c>
      <c r="AZ1029" s="14">
        <v>0.28821124975036799</v>
      </c>
      <c r="BA1029" s="14">
        <v>0.10425918556316199</v>
      </c>
      <c r="BB1029" s="14">
        <v>0.189859019589563</v>
      </c>
      <c r="BC1029" s="14">
        <v>0.111872159121605</v>
      </c>
      <c r="BD1029" s="14">
        <v>0.29033955767823399</v>
      </c>
      <c r="BE1029" s="14">
        <v>0.2741692470423</v>
      </c>
      <c r="BF1029" s="14">
        <v>0.27287777365423499</v>
      </c>
      <c r="BG1029" s="14"/>
      <c r="BH1029" s="14">
        <v>0.194707383960118</v>
      </c>
      <c r="BI1029" s="14">
        <v>0.20958870228399601</v>
      </c>
    </row>
    <row r="1030" spans="2:61" x14ac:dyDescent="0.35">
      <c r="B1030" t="s">
        <v>443</v>
      </c>
      <c r="C1030" s="14">
        <v>8.8375548406669197E-2</v>
      </c>
      <c r="D1030" s="14">
        <v>8.6012591862302298E-2</v>
      </c>
      <c r="E1030" s="14">
        <v>9.1144906492537398E-2</v>
      </c>
      <c r="F1030" s="14"/>
      <c r="G1030" s="14">
        <v>0.10310116955118299</v>
      </c>
      <c r="H1030" s="14">
        <v>8.3455817060849799E-2</v>
      </c>
      <c r="I1030" s="14">
        <v>9.4469271566233498E-2</v>
      </c>
      <c r="J1030" s="14">
        <v>9.6949071095005904E-2</v>
      </c>
      <c r="K1030" s="14">
        <v>5.0553606695334402E-2</v>
      </c>
      <c r="L1030" s="14">
        <v>9.8103203507142994E-2</v>
      </c>
      <c r="M1030" s="14"/>
      <c r="N1030" s="14">
        <v>6.4237790674203807E-2</v>
      </c>
      <c r="O1030" s="14">
        <v>0.101981147873882</v>
      </c>
      <c r="P1030" s="14"/>
      <c r="Q1030" s="14">
        <v>6.6675952726548401E-2</v>
      </c>
      <c r="R1030" s="14">
        <v>7.8632286863545398E-2</v>
      </c>
      <c r="S1030" s="14">
        <v>0.162388341576265</v>
      </c>
      <c r="T1030" s="14"/>
      <c r="U1030" s="14">
        <v>8.7173676858273694E-2</v>
      </c>
      <c r="V1030" s="14">
        <v>9.3539182842872298E-2</v>
      </c>
      <c r="W1030" s="14"/>
      <c r="X1030" s="14">
        <v>8.13217566880408E-2</v>
      </c>
      <c r="Y1030" s="14">
        <v>2.8367604547631299E-2</v>
      </c>
      <c r="Z1030" s="14">
        <v>0.17553518796325901</v>
      </c>
      <c r="AA1030" s="14"/>
      <c r="AB1030" s="14">
        <v>3.6886273632437197E-2</v>
      </c>
      <c r="AC1030" s="14">
        <v>6.6797539840612805E-2</v>
      </c>
      <c r="AD1030" s="14">
        <v>0.231059010309874</v>
      </c>
      <c r="AE1030" s="14"/>
      <c r="AF1030" s="14">
        <v>3.3887592728385499E-2</v>
      </c>
      <c r="AG1030" s="14">
        <v>7.4512616303189505E-2</v>
      </c>
      <c r="AH1030" s="14">
        <v>0.139884626906225</v>
      </c>
      <c r="AI1030" s="14"/>
      <c r="AJ1030" s="14">
        <v>6.2620243739946999E-2</v>
      </c>
      <c r="AK1030" s="14">
        <v>0.10040021544977901</v>
      </c>
      <c r="AL1030" s="14"/>
      <c r="AM1030" s="14">
        <v>2.8022423039779601E-2</v>
      </c>
      <c r="AN1030" s="14">
        <v>9.3486165281016997E-2</v>
      </c>
      <c r="AO1030" s="14">
        <v>0.10348985252467301</v>
      </c>
      <c r="AP1030" s="14">
        <v>0.16268445713781499</v>
      </c>
      <c r="AQ1030" s="14">
        <v>1.47668647551451E-2</v>
      </c>
      <c r="AR1030" s="14">
        <v>0.100544265064395</v>
      </c>
      <c r="AS1030" s="14">
        <v>0</v>
      </c>
      <c r="AT1030" s="14">
        <v>0.20948195872723699</v>
      </c>
      <c r="AU1030" s="14">
        <v>5.4545881459275102E-2</v>
      </c>
      <c r="AV1030" s="14"/>
      <c r="AW1030" s="14">
        <v>3.4548962906390202E-2</v>
      </c>
      <c r="AX1030" s="14">
        <v>8.8364658131670701E-2</v>
      </c>
      <c r="AY1030" s="14">
        <v>4.9847635552854701E-2</v>
      </c>
      <c r="AZ1030" s="14">
        <v>0.14906542685085</v>
      </c>
      <c r="BA1030" s="14">
        <v>0</v>
      </c>
      <c r="BB1030" s="14">
        <v>9.4170445018878196E-2</v>
      </c>
      <c r="BC1030" s="14">
        <v>2.0142319833151599E-2</v>
      </c>
      <c r="BD1030" s="14">
        <v>0.23791697654103999</v>
      </c>
      <c r="BE1030" s="14">
        <v>3.1094509682782601E-2</v>
      </c>
      <c r="BF1030" s="14">
        <v>0.164485551823777</v>
      </c>
      <c r="BG1030" s="14"/>
      <c r="BH1030" s="14">
        <v>9.6613171201941198E-2</v>
      </c>
      <c r="BI1030" s="14">
        <v>7.7476396196625205E-2</v>
      </c>
    </row>
    <row r="1031" spans="2:61" x14ac:dyDescent="0.35">
      <c r="B1031" t="s">
        <v>77</v>
      </c>
      <c r="C1031" s="14">
        <v>0.100338142008257</v>
      </c>
      <c r="D1031" s="14">
        <v>6.6507598118366901E-2</v>
      </c>
      <c r="E1031" s="14">
        <v>0.13085721184368401</v>
      </c>
      <c r="F1031" s="14"/>
      <c r="G1031" s="14">
        <v>0.133588680436766</v>
      </c>
      <c r="H1031" s="14">
        <v>0.11049131843868699</v>
      </c>
      <c r="I1031" s="14">
        <v>0.100365970373106</v>
      </c>
      <c r="J1031" s="14">
        <v>9.8187822583581399E-2</v>
      </c>
      <c r="K1031" s="14">
        <v>0.108865909258092</v>
      </c>
      <c r="L1031" s="14">
        <v>6.9121735376755006E-2</v>
      </c>
      <c r="M1031" s="14"/>
      <c r="N1031" s="14">
        <v>7.9831397334054394E-2</v>
      </c>
      <c r="O1031" s="14">
        <v>0.11189706796592</v>
      </c>
      <c r="P1031" s="14"/>
      <c r="Q1031" s="14">
        <v>8.1695347288497894E-2</v>
      </c>
      <c r="R1031" s="14">
        <v>0.116942415056695</v>
      </c>
      <c r="S1031" s="14">
        <v>2.8016326849888199E-2</v>
      </c>
      <c r="T1031" s="14"/>
      <c r="U1031" s="14">
        <v>8.2039554597546999E-2</v>
      </c>
      <c r="V1031" s="14">
        <v>0.17895487622910999</v>
      </c>
      <c r="W1031" s="14"/>
      <c r="X1031" s="14">
        <v>2.66572720407953E-2</v>
      </c>
      <c r="Y1031" s="14">
        <v>8.8598014613884002E-2</v>
      </c>
      <c r="Z1031" s="14">
        <v>0.106195178069528</v>
      </c>
      <c r="AA1031" s="14"/>
      <c r="AB1031" s="14">
        <v>5.5726279903228197E-2</v>
      </c>
      <c r="AC1031" s="14">
        <v>9.3460921057898605E-2</v>
      </c>
      <c r="AD1031" s="14">
        <v>0.104172664049314</v>
      </c>
      <c r="AE1031" s="14"/>
      <c r="AF1031" s="14">
        <v>5.88265622335973E-2</v>
      </c>
      <c r="AG1031" s="14">
        <v>9.2444711394609302E-2</v>
      </c>
      <c r="AH1031" s="14">
        <v>7.1098007960695805E-2</v>
      </c>
      <c r="AI1031" s="14"/>
      <c r="AJ1031" s="14">
        <v>4.6318311895382797E-2</v>
      </c>
      <c r="AK1031" s="14">
        <v>0.12901873763864199</v>
      </c>
      <c r="AL1031" s="14"/>
      <c r="AM1031" s="14">
        <v>4.1863782757495603E-2</v>
      </c>
      <c r="AN1031" s="14">
        <v>5.8734927803122103E-2</v>
      </c>
      <c r="AO1031" s="14">
        <v>7.2243785937337907E-2</v>
      </c>
      <c r="AP1031" s="14">
        <v>6.8697832009206997E-2</v>
      </c>
      <c r="AQ1031" s="14">
        <v>0</v>
      </c>
      <c r="AR1031" s="14">
        <v>0.100631141577293</v>
      </c>
      <c r="AS1031" s="14">
        <v>0.12680462611652801</v>
      </c>
      <c r="AT1031" s="14">
        <v>0.154163775455845</v>
      </c>
      <c r="AU1031" s="14">
        <v>0.176727502534922</v>
      </c>
      <c r="AV1031" s="14"/>
      <c r="AW1031" s="14">
        <v>2.5276141116282399E-2</v>
      </c>
      <c r="AX1031" s="14">
        <v>5.4269290011020897E-2</v>
      </c>
      <c r="AY1031" s="14">
        <v>7.0615014326697603E-2</v>
      </c>
      <c r="AZ1031" s="14">
        <v>5.7958253490386497E-2</v>
      </c>
      <c r="BA1031" s="14">
        <v>2.34881255552272E-2</v>
      </c>
      <c r="BB1031" s="14">
        <v>8.1471518826708403E-2</v>
      </c>
      <c r="BC1031" s="14">
        <v>0.124489946502102</v>
      </c>
      <c r="BD1031" s="14">
        <v>0</v>
      </c>
      <c r="BE1031" s="14">
        <v>0.32371827408890702</v>
      </c>
      <c r="BF1031" s="14">
        <v>9.6375369943799097E-2</v>
      </c>
      <c r="BG1031" s="14"/>
      <c r="BH1031" s="14">
        <v>9.7334604945847197E-2</v>
      </c>
      <c r="BI1031" s="14">
        <v>7.2758096517815202E-2</v>
      </c>
    </row>
    <row r="1032" spans="2:61" x14ac:dyDescent="0.35">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row>
    <row r="1033" spans="2:61" x14ac:dyDescent="0.35">
      <c r="B1033" s="6" t="s">
        <v>451</v>
      </c>
      <c r="C1033" s="14"/>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row>
    <row r="1034" spans="2:61" x14ac:dyDescent="0.35">
      <c r="B1034" s="21" t="s">
        <v>81</v>
      </c>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row>
    <row r="1035" spans="2:61" x14ac:dyDescent="0.35">
      <c r="B1035" t="s">
        <v>439</v>
      </c>
      <c r="C1035" s="14">
        <v>7.3378776202320195E-2</v>
      </c>
      <c r="D1035" s="14">
        <v>9.19680466105261E-2</v>
      </c>
      <c r="E1035" s="14">
        <v>5.6084192410888897E-2</v>
      </c>
      <c r="F1035" s="14"/>
      <c r="G1035" s="14">
        <v>9.2299900012128497E-2</v>
      </c>
      <c r="H1035" s="14">
        <v>0.123216319215772</v>
      </c>
      <c r="I1035" s="14">
        <v>5.4630508195575002E-2</v>
      </c>
      <c r="J1035" s="14">
        <v>4.3343972275154699E-2</v>
      </c>
      <c r="K1035" s="14">
        <v>5.21415142623129E-2</v>
      </c>
      <c r="L1035" s="14">
        <v>8.4271735901695899E-2</v>
      </c>
      <c r="M1035" s="14"/>
      <c r="N1035" s="14">
        <v>7.6113779511024507E-2</v>
      </c>
      <c r="O1035" s="14">
        <v>7.1837151666513305E-2</v>
      </c>
      <c r="P1035" s="14"/>
      <c r="Q1035" s="14">
        <v>6.3070964216093803E-2</v>
      </c>
      <c r="R1035" s="14">
        <v>6.9854191412445393E-2</v>
      </c>
      <c r="S1035" s="14">
        <v>0.105088634902929</v>
      </c>
      <c r="T1035" s="14"/>
      <c r="U1035" s="14">
        <v>8.4833633558746499E-2</v>
      </c>
      <c r="V1035" s="14">
        <v>2.4164951325276102E-2</v>
      </c>
      <c r="W1035" s="14"/>
      <c r="X1035" s="14">
        <v>0.17725848714835599</v>
      </c>
      <c r="Y1035" s="14">
        <v>7.2112362563575602E-2</v>
      </c>
      <c r="Z1035" s="14">
        <v>3.5203065830713101E-2</v>
      </c>
      <c r="AA1035" s="14"/>
      <c r="AB1035" s="14">
        <v>0.12891904452064301</v>
      </c>
      <c r="AC1035" s="14">
        <v>6.0051431572826899E-2</v>
      </c>
      <c r="AD1035" s="14">
        <v>2.9576795869106099E-2</v>
      </c>
      <c r="AE1035" s="14"/>
      <c r="AF1035" s="14">
        <v>0.18103069986040199</v>
      </c>
      <c r="AG1035" s="14">
        <v>7.5737109389715701E-2</v>
      </c>
      <c r="AH1035" s="14">
        <v>4.3355254185533702E-2</v>
      </c>
      <c r="AI1035" s="14"/>
      <c r="AJ1035" s="14">
        <v>0.114121747288363</v>
      </c>
      <c r="AK1035" s="14">
        <v>4.9467323837179202E-2</v>
      </c>
      <c r="AL1035" s="14"/>
      <c r="AM1035" s="14">
        <v>9.8341986558282302E-2</v>
      </c>
      <c r="AN1035" s="14">
        <v>0.119670882794896</v>
      </c>
      <c r="AO1035" s="14">
        <v>9.4479344704696794E-2</v>
      </c>
      <c r="AP1035" s="14">
        <v>4.5899269811100402E-2</v>
      </c>
      <c r="AQ1035" s="14">
        <v>0.116757290538959</v>
      </c>
      <c r="AR1035" s="14">
        <v>5.69852105633748E-2</v>
      </c>
      <c r="AS1035" s="14">
        <v>0.120485309956192</v>
      </c>
      <c r="AT1035" s="14">
        <v>0</v>
      </c>
      <c r="AU1035" s="14">
        <v>2.99995469367258E-2</v>
      </c>
      <c r="AV1035" s="14"/>
      <c r="AW1035" s="14">
        <v>0.113543416004362</v>
      </c>
      <c r="AX1035" s="14">
        <v>0.11918534616705399</v>
      </c>
      <c r="AY1035" s="14">
        <v>7.7326211061762906E-2</v>
      </c>
      <c r="AZ1035" s="14">
        <v>6.4063888878705399E-2</v>
      </c>
      <c r="BA1035" s="14">
        <v>0.120252503880231</v>
      </c>
      <c r="BB1035" s="14">
        <v>5.9988495936397199E-2</v>
      </c>
      <c r="BC1035" s="14">
        <v>7.3795564806359806E-2</v>
      </c>
      <c r="BD1035" s="14">
        <v>0</v>
      </c>
      <c r="BE1035" s="14">
        <v>0</v>
      </c>
      <c r="BF1035" s="14">
        <v>3.59405959670656E-2</v>
      </c>
      <c r="BG1035" s="14"/>
      <c r="BH1035" s="14">
        <v>6.7623169670107203E-2</v>
      </c>
      <c r="BI1035" s="14">
        <v>8.6889341562729094E-2</v>
      </c>
    </row>
    <row r="1036" spans="2:61" x14ac:dyDescent="0.35">
      <c r="B1036" t="s">
        <v>440</v>
      </c>
      <c r="C1036" s="14">
        <v>0.152348102388047</v>
      </c>
      <c r="D1036" s="14">
        <v>0.14880657058826699</v>
      </c>
      <c r="E1036" s="14">
        <v>0.15309308288267801</v>
      </c>
      <c r="F1036" s="14"/>
      <c r="G1036" s="14">
        <v>0.20510310056175701</v>
      </c>
      <c r="H1036" s="14">
        <v>0.16637975901534099</v>
      </c>
      <c r="I1036" s="14">
        <v>0.21671941715572601</v>
      </c>
      <c r="J1036" s="14">
        <v>0.140361637689184</v>
      </c>
      <c r="K1036" s="14">
        <v>0.114548134205723</v>
      </c>
      <c r="L1036" s="14">
        <v>8.7032953787057402E-2</v>
      </c>
      <c r="M1036" s="14"/>
      <c r="N1036" s="14">
        <v>0.17781511382694901</v>
      </c>
      <c r="O1036" s="14">
        <v>0.13799324966705101</v>
      </c>
      <c r="P1036" s="14"/>
      <c r="Q1036" s="14">
        <v>0.17599420007234501</v>
      </c>
      <c r="R1036" s="14">
        <v>0.14722705361148</v>
      </c>
      <c r="S1036" s="14">
        <v>0.155122033404823</v>
      </c>
      <c r="T1036" s="14"/>
      <c r="U1036" s="14">
        <v>0.16553504812789699</v>
      </c>
      <c r="V1036" s="14">
        <v>9.5692657618151294E-2</v>
      </c>
      <c r="W1036" s="14"/>
      <c r="X1036" s="14">
        <v>0.16958656198630001</v>
      </c>
      <c r="Y1036" s="14">
        <v>0.197241294005955</v>
      </c>
      <c r="Z1036" s="14">
        <v>9.07234408603243E-2</v>
      </c>
      <c r="AA1036" s="14"/>
      <c r="AB1036" s="14">
        <v>0.14416944520140401</v>
      </c>
      <c r="AC1036" s="14">
        <v>0.181960071869228</v>
      </c>
      <c r="AD1036" s="14">
        <v>0.10355193873667</v>
      </c>
      <c r="AE1036" s="14"/>
      <c r="AF1036" s="14">
        <v>0.143700864627686</v>
      </c>
      <c r="AG1036" s="14">
        <v>0.168118005227538</v>
      </c>
      <c r="AH1036" s="14">
        <v>0.13251055838940501</v>
      </c>
      <c r="AI1036" s="14"/>
      <c r="AJ1036" s="14">
        <v>0.17953545255057499</v>
      </c>
      <c r="AK1036" s="14">
        <v>0.13768077404074999</v>
      </c>
      <c r="AL1036" s="14"/>
      <c r="AM1036" s="14">
        <v>0.21609835918680201</v>
      </c>
      <c r="AN1036" s="14">
        <v>0.14058165356671801</v>
      </c>
      <c r="AO1036" s="14">
        <v>0.178363330635568</v>
      </c>
      <c r="AP1036" s="14">
        <v>9.1417655486840402E-2</v>
      </c>
      <c r="AQ1036" s="14">
        <v>0.22004226986338801</v>
      </c>
      <c r="AR1036" s="14">
        <v>0.156133925218362</v>
      </c>
      <c r="AS1036" s="14">
        <v>0.181813530384838</v>
      </c>
      <c r="AT1036" s="14">
        <v>7.0720596231016702E-2</v>
      </c>
      <c r="AU1036" s="14">
        <v>0.13695092673390799</v>
      </c>
      <c r="AV1036" s="14"/>
      <c r="AW1036" s="14">
        <v>0.21875462629183501</v>
      </c>
      <c r="AX1036" s="14">
        <v>0.14132524927908699</v>
      </c>
      <c r="AY1036" s="14">
        <v>0.156766220963904</v>
      </c>
      <c r="AZ1036" s="14">
        <v>8.8651108120798197E-2</v>
      </c>
      <c r="BA1036" s="14">
        <v>0.23715130864971301</v>
      </c>
      <c r="BB1036" s="14">
        <v>0.18962985385600201</v>
      </c>
      <c r="BC1036" s="14">
        <v>0.13204731664070801</v>
      </c>
      <c r="BD1036" s="14">
        <v>8.2519104661040704E-2</v>
      </c>
      <c r="BE1036" s="14">
        <v>8.3483357415412698E-2</v>
      </c>
      <c r="BF1036" s="14">
        <v>9.2063591398683794E-2</v>
      </c>
      <c r="BG1036" s="14"/>
      <c r="BH1036" s="14">
        <v>0.15325990129547301</v>
      </c>
      <c r="BI1036" s="14">
        <v>0.16658402659233601</v>
      </c>
    </row>
    <row r="1037" spans="2:61" x14ac:dyDescent="0.35">
      <c r="B1037" t="s">
        <v>441</v>
      </c>
      <c r="C1037" s="14">
        <v>0.392513153857662</v>
      </c>
      <c r="D1037" s="14">
        <v>0.41796821665392397</v>
      </c>
      <c r="E1037" s="14">
        <v>0.37053759127732599</v>
      </c>
      <c r="F1037" s="14"/>
      <c r="G1037" s="14">
        <v>0.251138024002941</v>
      </c>
      <c r="H1037" s="14">
        <v>0.30287531331865403</v>
      </c>
      <c r="I1037" s="14">
        <v>0.32050426197640902</v>
      </c>
      <c r="J1037" s="14">
        <v>0.45673944557961699</v>
      </c>
      <c r="K1037" s="14">
        <v>0.43226797527730798</v>
      </c>
      <c r="L1037" s="14">
        <v>0.52674740819389299</v>
      </c>
      <c r="M1037" s="14"/>
      <c r="N1037" s="14">
        <v>0.43411632667538202</v>
      </c>
      <c r="O1037" s="14">
        <v>0.36906291824767401</v>
      </c>
      <c r="P1037" s="14"/>
      <c r="Q1037" s="14">
        <v>0.45348009176925103</v>
      </c>
      <c r="R1037" s="14">
        <v>0.41037993947872897</v>
      </c>
      <c r="S1037" s="14">
        <v>0.28427980458466101</v>
      </c>
      <c r="T1037" s="14"/>
      <c r="U1037" s="14">
        <v>0.39596918534747699</v>
      </c>
      <c r="V1037" s="14">
        <v>0.37766490885408199</v>
      </c>
      <c r="W1037" s="14"/>
      <c r="X1037" s="14">
        <v>0.40648037387692398</v>
      </c>
      <c r="Y1037" s="14">
        <v>0.43766103696613201</v>
      </c>
      <c r="Z1037" s="14">
        <v>0.35191916410912799</v>
      </c>
      <c r="AA1037" s="14"/>
      <c r="AB1037" s="14">
        <v>0.49443291961267999</v>
      </c>
      <c r="AC1037" s="14">
        <v>0.40059180126529098</v>
      </c>
      <c r="AD1037" s="14">
        <v>0.24985505299698399</v>
      </c>
      <c r="AE1037" s="14"/>
      <c r="AF1037" s="14">
        <v>0.47343493554960198</v>
      </c>
      <c r="AG1037" s="14">
        <v>0.420295269507929</v>
      </c>
      <c r="AH1037" s="14">
        <v>0.33035529521026402</v>
      </c>
      <c r="AI1037" s="14"/>
      <c r="AJ1037" s="14">
        <v>0.387571547404372</v>
      </c>
      <c r="AK1037" s="14">
        <v>0.40363640037662801</v>
      </c>
      <c r="AL1037" s="14"/>
      <c r="AM1037" s="14">
        <v>0.47487455083677599</v>
      </c>
      <c r="AN1037" s="14">
        <v>0.41899559355954302</v>
      </c>
      <c r="AO1037" s="14">
        <v>0.44089261025403398</v>
      </c>
      <c r="AP1037" s="14">
        <v>0.32504630095683101</v>
      </c>
      <c r="AQ1037" s="14">
        <v>0.48791659370706397</v>
      </c>
      <c r="AR1037" s="14">
        <v>0.39635832057971998</v>
      </c>
      <c r="AS1037" s="14">
        <v>0.43033500174623401</v>
      </c>
      <c r="AT1037" s="14">
        <v>0.415452619324581</v>
      </c>
      <c r="AU1037" s="14">
        <v>0.26189352174792002</v>
      </c>
      <c r="AV1037" s="14"/>
      <c r="AW1037" s="14">
        <v>0.47030841410806001</v>
      </c>
      <c r="AX1037" s="14">
        <v>0.43351167102629001</v>
      </c>
      <c r="AY1037" s="14">
        <v>0.52488187339480197</v>
      </c>
      <c r="AZ1037" s="14">
        <v>0.35472719048887502</v>
      </c>
      <c r="BA1037" s="14">
        <v>0.477630444870006</v>
      </c>
      <c r="BB1037" s="14">
        <v>0.38276308831414901</v>
      </c>
      <c r="BC1037" s="14">
        <v>0.50534056669558902</v>
      </c>
      <c r="BD1037" s="14">
        <v>0.51206880613470496</v>
      </c>
      <c r="BE1037" s="14">
        <v>0.37012533777914602</v>
      </c>
      <c r="BF1037" s="14">
        <v>0.15682340445940601</v>
      </c>
      <c r="BG1037" s="14"/>
      <c r="BH1037" s="14">
        <v>0.36533246421791299</v>
      </c>
      <c r="BI1037" s="14">
        <v>0.421064056356595</v>
      </c>
    </row>
    <row r="1038" spans="2:61" x14ac:dyDescent="0.35">
      <c r="B1038" t="s">
        <v>442</v>
      </c>
      <c r="C1038" s="14">
        <v>0.17513806603962701</v>
      </c>
      <c r="D1038" s="14">
        <v>0.16740811207614201</v>
      </c>
      <c r="E1038" s="14">
        <v>0.18353147248023799</v>
      </c>
      <c r="F1038" s="14"/>
      <c r="G1038" s="14">
        <v>0.26210192588339798</v>
      </c>
      <c r="H1038" s="14">
        <v>0.17275495837274299</v>
      </c>
      <c r="I1038" s="14">
        <v>0.169328548776008</v>
      </c>
      <c r="J1038" s="14">
        <v>0.14727874152654299</v>
      </c>
      <c r="K1038" s="14">
        <v>0.21787072354096099</v>
      </c>
      <c r="L1038" s="14">
        <v>0.127322263546822</v>
      </c>
      <c r="M1038" s="14"/>
      <c r="N1038" s="14">
        <v>0.159313472509656</v>
      </c>
      <c r="O1038" s="14">
        <v>0.18405782916288699</v>
      </c>
      <c r="P1038" s="14"/>
      <c r="Q1038" s="14">
        <v>0.13541731650782601</v>
      </c>
      <c r="R1038" s="14">
        <v>0.18189153714415399</v>
      </c>
      <c r="S1038" s="14">
        <v>0.224198876497571</v>
      </c>
      <c r="T1038" s="14"/>
      <c r="U1038" s="14">
        <v>0.160776918580469</v>
      </c>
      <c r="V1038" s="14">
        <v>0.236838266583102</v>
      </c>
      <c r="W1038" s="14"/>
      <c r="X1038" s="14">
        <v>6.5451248603844603E-2</v>
      </c>
      <c r="Y1038" s="14">
        <v>0.17522628351373601</v>
      </c>
      <c r="Z1038" s="14">
        <v>0.224250816644678</v>
      </c>
      <c r="AA1038" s="14"/>
      <c r="AB1038" s="14">
        <v>0.12682086325859801</v>
      </c>
      <c r="AC1038" s="14">
        <v>0.19107755063085199</v>
      </c>
      <c r="AD1038" s="14">
        <v>0.23748644216242701</v>
      </c>
      <c r="AE1038" s="14"/>
      <c r="AF1038" s="14">
        <v>8.4276234584013301E-2</v>
      </c>
      <c r="AG1038" s="14">
        <v>0.157298017671333</v>
      </c>
      <c r="AH1038" s="14">
        <v>0.25382836723979701</v>
      </c>
      <c r="AI1038" s="14"/>
      <c r="AJ1038" s="14">
        <v>0.18637293091537699</v>
      </c>
      <c r="AK1038" s="14">
        <v>0.16819298473518501</v>
      </c>
      <c r="AL1038" s="14"/>
      <c r="AM1038" s="14">
        <v>0.118874870645647</v>
      </c>
      <c r="AN1038" s="14">
        <v>0.15551137440535201</v>
      </c>
      <c r="AO1038" s="14">
        <v>9.2390319473331206E-2</v>
      </c>
      <c r="AP1038" s="14">
        <v>0.26441995609365698</v>
      </c>
      <c r="AQ1038" s="14">
        <v>0.15046258918411901</v>
      </c>
      <c r="AR1038" s="14">
        <v>0.16583203325288201</v>
      </c>
      <c r="AS1038" s="14">
        <v>8.7516675264035407E-2</v>
      </c>
      <c r="AT1038" s="14">
        <v>0.17859835239191901</v>
      </c>
      <c r="AU1038" s="14">
        <v>0.31361642681087998</v>
      </c>
      <c r="AV1038" s="14"/>
      <c r="AW1038" s="14">
        <v>0.124508175986695</v>
      </c>
      <c r="AX1038" s="14">
        <v>0.132537966100337</v>
      </c>
      <c r="AY1038" s="14">
        <v>8.2134428391591102E-2</v>
      </c>
      <c r="AZ1038" s="14">
        <v>0.25689264442521398</v>
      </c>
      <c r="BA1038" s="14">
        <v>8.82606783225202E-2</v>
      </c>
      <c r="BB1038" s="14">
        <v>0.16733434720982601</v>
      </c>
      <c r="BC1038" s="14">
        <v>0.167560990246857</v>
      </c>
      <c r="BD1038" s="14">
        <v>0.25684119004601802</v>
      </c>
      <c r="BE1038" s="14">
        <v>0.223752823060656</v>
      </c>
      <c r="BF1038" s="14">
        <v>0.28480463807984502</v>
      </c>
      <c r="BG1038" s="14"/>
      <c r="BH1038" s="14">
        <v>0.18989044598927399</v>
      </c>
      <c r="BI1038" s="14">
        <v>0.17425355536647599</v>
      </c>
    </row>
    <row r="1039" spans="2:61" x14ac:dyDescent="0.35">
      <c r="B1039" t="s">
        <v>443</v>
      </c>
      <c r="C1039" s="14">
        <v>0.10793728620432</v>
      </c>
      <c r="D1039" s="14">
        <v>0.104748282376683</v>
      </c>
      <c r="E1039" s="14">
        <v>0.111608533803168</v>
      </c>
      <c r="F1039" s="14"/>
      <c r="G1039" s="14">
        <v>8.1112276124734303E-2</v>
      </c>
      <c r="H1039" s="14">
        <v>9.3214187810691407E-2</v>
      </c>
      <c r="I1039" s="14">
        <v>0.12334515236671199</v>
      </c>
      <c r="J1039" s="14">
        <v>0.13346205662952401</v>
      </c>
      <c r="K1039" s="14">
        <v>0.103562254852945</v>
      </c>
      <c r="L1039" s="14">
        <v>9.98258819071903E-2</v>
      </c>
      <c r="M1039" s="14"/>
      <c r="N1039" s="14">
        <v>6.9630051940892695E-2</v>
      </c>
      <c r="O1039" s="14">
        <v>0.12952971793976201</v>
      </c>
      <c r="P1039" s="14"/>
      <c r="Q1039" s="14">
        <v>7.1075345038285095E-2</v>
      </c>
      <c r="R1039" s="14">
        <v>0.106304701566918</v>
      </c>
      <c r="S1039" s="14">
        <v>0.183795466720621</v>
      </c>
      <c r="T1039" s="14"/>
      <c r="U1039" s="14">
        <v>0.107628195386097</v>
      </c>
      <c r="V1039" s="14">
        <v>0.10926524175416399</v>
      </c>
      <c r="W1039" s="14"/>
      <c r="X1039" s="14">
        <v>0.12081930249556699</v>
      </c>
      <c r="Y1039" s="14">
        <v>4.435782869392E-2</v>
      </c>
      <c r="Z1039" s="14">
        <v>0.19382940048661401</v>
      </c>
      <c r="AA1039" s="14"/>
      <c r="AB1039" s="14">
        <v>5.7474700432052502E-2</v>
      </c>
      <c r="AC1039" s="14">
        <v>9.0520467247593203E-2</v>
      </c>
      <c r="AD1039" s="14">
        <v>0.232479820712056</v>
      </c>
      <c r="AE1039" s="14"/>
      <c r="AF1039" s="14">
        <v>7.8793029041710996E-2</v>
      </c>
      <c r="AG1039" s="14">
        <v>9.8714375105033406E-2</v>
      </c>
      <c r="AH1039" s="14">
        <v>0.141679543197271</v>
      </c>
      <c r="AI1039" s="14"/>
      <c r="AJ1039" s="14">
        <v>8.0688597144823501E-2</v>
      </c>
      <c r="AK1039" s="14">
        <v>0.12133264984988699</v>
      </c>
      <c r="AL1039" s="14"/>
      <c r="AM1039" s="14">
        <v>5.6646446092856698E-2</v>
      </c>
      <c r="AN1039" s="14">
        <v>0.115929873173741</v>
      </c>
      <c r="AO1039" s="14">
        <v>0.11887613280683</v>
      </c>
      <c r="AP1039" s="14">
        <v>0.203179408438976</v>
      </c>
      <c r="AQ1039" s="14">
        <v>0</v>
      </c>
      <c r="AR1039" s="14">
        <v>0.12572050802280099</v>
      </c>
      <c r="AS1039" s="14">
        <v>1.7623341472378099E-2</v>
      </c>
      <c r="AT1039" s="14">
        <v>0.169965161062864</v>
      </c>
      <c r="AU1039" s="14">
        <v>9.8437026945245101E-2</v>
      </c>
      <c r="AV1039" s="14"/>
      <c r="AW1039" s="14">
        <v>4.5199508856920499E-2</v>
      </c>
      <c r="AX1039" s="14">
        <v>0.12633679590548699</v>
      </c>
      <c r="AY1039" s="14">
        <v>8.5583876690577806E-2</v>
      </c>
      <c r="AZ1039" s="14">
        <v>0.170291075086797</v>
      </c>
      <c r="BA1039" s="14">
        <v>0</v>
      </c>
      <c r="BB1039" s="14">
        <v>0.127057113966976</v>
      </c>
      <c r="BC1039" s="14">
        <v>2.0142319833151599E-2</v>
      </c>
      <c r="BD1039" s="14">
        <v>0.14857089915823701</v>
      </c>
      <c r="BE1039" s="14">
        <v>0</v>
      </c>
      <c r="BF1039" s="14">
        <v>0.28705611164230499</v>
      </c>
      <c r="BG1039" s="14"/>
      <c r="BH1039" s="14">
        <v>0.13512462095731601</v>
      </c>
      <c r="BI1039" s="14">
        <v>7.5558007407339201E-2</v>
      </c>
    </row>
    <row r="1040" spans="2:61" x14ac:dyDescent="0.35">
      <c r="B1040" t="s">
        <v>77</v>
      </c>
      <c r="C1040" s="14">
        <v>9.8684615308022597E-2</v>
      </c>
      <c r="D1040" s="14">
        <v>6.9100771694458094E-2</v>
      </c>
      <c r="E1040" s="14">
        <v>0.125145127145701</v>
      </c>
      <c r="F1040" s="14"/>
      <c r="G1040" s="14">
        <v>0.108244773415041</v>
      </c>
      <c r="H1040" s="14">
        <v>0.141559462266799</v>
      </c>
      <c r="I1040" s="14">
        <v>0.11547211152957</v>
      </c>
      <c r="J1040" s="14">
        <v>7.8814146299976504E-2</v>
      </c>
      <c r="K1040" s="14">
        <v>7.9609397860749595E-2</v>
      </c>
      <c r="L1040" s="14">
        <v>7.4799756663341696E-2</v>
      </c>
      <c r="M1040" s="14"/>
      <c r="N1040" s="14">
        <v>8.3011255536095493E-2</v>
      </c>
      <c r="O1040" s="14">
        <v>0.107519133316112</v>
      </c>
      <c r="P1040" s="14"/>
      <c r="Q1040" s="14">
        <v>0.1009620823962</v>
      </c>
      <c r="R1040" s="14">
        <v>8.4342576786273799E-2</v>
      </c>
      <c r="S1040" s="14">
        <v>4.7515183889393797E-2</v>
      </c>
      <c r="T1040" s="14"/>
      <c r="U1040" s="14">
        <v>8.5257018999312803E-2</v>
      </c>
      <c r="V1040" s="14">
        <v>0.156373973865225</v>
      </c>
      <c r="W1040" s="14"/>
      <c r="X1040" s="14">
        <v>6.0404025889008603E-2</v>
      </c>
      <c r="Y1040" s="14">
        <v>7.3401194256681804E-2</v>
      </c>
      <c r="Z1040" s="14">
        <v>0.104074112068542</v>
      </c>
      <c r="AA1040" s="14"/>
      <c r="AB1040" s="14">
        <v>4.8183026974623198E-2</v>
      </c>
      <c r="AC1040" s="14">
        <v>7.5798677414209203E-2</v>
      </c>
      <c r="AD1040" s="14">
        <v>0.14704994952275599</v>
      </c>
      <c r="AE1040" s="14"/>
      <c r="AF1040" s="14">
        <v>3.8764236336585899E-2</v>
      </c>
      <c r="AG1040" s="14">
        <v>7.9837223098451801E-2</v>
      </c>
      <c r="AH1040" s="14">
        <v>9.8270981777729097E-2</v>
      </c>
      <c r="AI1040" s="14"/>
      <c r="AJ1040" s="14">
        <v>5.1709724696489302E-2</v>
      </c>
      <c r="AK1040" s="14">
        <v>0.119689867160372</v>
      </c>
      <c r="AL1040" s="14"/>
      <c r="AM1040" s="14">
        <v>3.5163786679636301E-2</v>
      </c>
      <c r="AN1040" s="14">
        <v>4.9310622499750503E-2</v>
      </c>
      <c r="AO1040" s="14">
        <v>7.4998262125540102E-2</v>
      </c>
      <c r="AP1040" s="14">
        <v>7.00374092125957E-2</v>
      </c>
      <c r="AQ1040" s="14">
        <v>2.4821256706470399E-2</v>
      </c>
      <c r="AR1040" s="14">
        <v>9.8970002362859605E-2</v>
      </c>
      <c r="AS1040" s="14">
        <v>0.162226141176322</v>
      </c>
      <c r="AT1040" s="14">
        <v>0.16526327098961899</v>
      </c>
      <c r="AU1040" s="14">
        <v>0.15910255082532199</v>
      </c>
      <c r="AV1040" s="14"/>
      <c r="AW1040" s="14">
        <v>2.7685858752127802E-2</v>
      </c>
      <c r="AX1040" s="14">
        <v>4.7102971521746098E-2</v>
      </c>
      <c r="AY1040" s="14">
        <v>7.33073894973615E-2</v>
      </c>
      <c r="AZ1040" s="14">
        <v>6.53740929996105E-2</v>
      </c>
      <c r="BA1040" s="14">
        <v>7.6705064277530294E-2</v>
      </c>
      <c r="BB1040" s="14">
        <v>7.3227100716649798E-2</v>
      </c>
      <c r="BC1040" s="14">
        <v>0.10111324177733499</v>
      </c>
      <c r="BD1040" s="14">
        <v>0</v>
      </c>
      <c r="BE1040" s="14">
        <v>0.32263848174478499</v>
      </c>
      <c r="BF1040" s="14">
        <v>0.143311658452695</v>
      </c>
      <c r="BG1040" s="14"/>
      <c r="BH1040" s="14">
        <v>8.8769397869915695E-2</v>
      </c>
      <c r="BI1040" s="14">
        <v>7.5651012714525206E-2</v>
      </c>
    </row>
    <row r="1041" spans="2:61" x14ac:dyDescent="0.35">
      <c r="C1041" s="14"/>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row>
    <row r="1042" spans="2:61" x14ac:dyDescent="0.35">
      <c r="B1042" s="6" t="s">
        <v>452</v>
      </c>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row>
    <row r="1043" spans="2:61" x14ac:dyDescent="0.35">
      <c r="B1043" s="21" t="s">
        <v>81</v>
      </c>
      <c r="C1043" s="14"/>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row>
    <row r="1044" spans="2:61" x14ac:dyDescent="0.35">
      <c r="B1044" t="s">
        <v>439</v>
      </c>
      <c r="C1044" s="14">
        <v>6.2844375437428199E-2</v>
      </c>
      <c r="D1044" s="14">
        <v>7.3488306555208799E-2</v>
      </c>
      <c r="E1044" s="14">
        <v>5.3063485157912003E-2</v>
      </c>
      <c r="F1044" s="14"/>
      <c r="G1044" s="14">
        <v>8.5282956734213794E-2</v>
      </c>
      <c r="H1044" s="14">
        <v>0.117789407155862</v>
      </c>
      <c r="I1044" s="14">
        <v>6.6118990408255293E-2</v>
      </c>
      <c r="J1044" s="14">
        <v>4.8976424770224201E-2</v>
      </c>
      <c r="K1044" s="14">
        <v>2.3399247023203399E-2</v>
      </c>
      <c r="L1044" s="14">
        <v>4.4904120296058801E-2</v>
      </c>
      <c r="M1044" s="14"/>
      <c r="N1044" s="14">
        <v>6.79717007997407E-2</v>
      </c>
      <c r="O1044" s="14">
        <v>5.99542836571186E-2</v>
      </c>
      <c r="P1044" s="14"/>
      <c r="Q1044" s="14">
        <v>5.7707416764248398E-2</v>
      </c>
      <c r="R1044" s="14">
        <v>6.3437853105762096E-2</v>
      </c>
      <c r="S1044" s="14">
        <v>7.0477037463610906E-2</v>
      </c>
      <c r="T1044" s="14"/>
      <c r="U1044" s="14">
        <v>6.8268297407558395E-2</v>
      </c>
      <c r="V1044" s="14">
        <v>3.95414273797653E-2</v>
      </c>
      <c r="W1044" s="14"/>
      <c r="X1044" s="14">
        <v>0.12562386746568199</v>
      </c>
      <c r="Y1044" s="14">
        <v>5.1523092527788299E-2</v>
      </c>
      <c r="Z1044" s="14">
        <v>5.0566869550873098E-2</v>
      </c>
      <c r="AA1044" s="14"/>
      <c r="AB1044" s="14">
        <v>0.108916193799525</v>
      </c>
      <c r="AC1044" s="14">
        <v>4.3837762501240697E-2</v>
      </c>
      <c r="AD1044" s="14">
        <v>4.1201947977859997E-2</v>
      </c>
      <c r="AE1044" s="14"/>
      <c r="AF1044" s="14">
        <v>0.125809349326894</v>
      </c>
      <c r="AG1044" s="14">
        <v>6.5379050929684907E-2</v>
      </c>
      <c r="AH1044" s="14">
        <v>4.1234912279624003E-2</v>
      </c>
      <c r="AI1044" s="14"/>
      <c r="AJ1044" s="14">
        <v>0.110475882312654</v>
      </c>
      <c r="AK1044" s="14">
        <v>3.76523685947001E-2</v>
      </c>
      <c r="AL1044" s="14"/>
      <c r="AM1044" s="14">
        <v>6.3106078562894199E-2</v>
      </c>
      <c r="AN1044" s="14">
        <v>9.6949315752328305E-2</v>
      </c>
      <c r="AO1044" s="14">
        <v>4.8788509285530801E-2</v>
      </c>
      <c r="AP1044" s="14">
        <v>4.6778140442116402E-2</v>
      </c>
      <c r="AQ1044" s="14">
        <v>0.11388575659686</v>
      </c>
      <c r="AR1044" s="14">
        <v>4.7737643366924903E-2</v>
      </c>
      <c r="AS1044" s="14">
        <v>7.4728012077322506E-2</v>
      </c>
      <c r="AT1044" s="14">
        <v>0</v>
      </c>
      <c r="AU1044" s="14">
        <v>6.0632044341121301E-2</v>
      </c>
      <c r="AV1044" s="14"/>
      <c r="AW1044" s="14">
        <v>7.4938268407466702E-2</v>
      </c>
      <c r="AX1044" s="14">
        <v>8.5743050571391602E-2</v>
      </c>
      <c r="AY1044" s="14">
        <v>6.1623941683518403E-2</v>
      </c>
      <c r="AZ1044" s="14">
        <v>2.8717169989170201E-2</v>
      </c>
      <c r="BA1044" s="14">
        <v>0.112407643442375</v>
      </c>
      <c r="BB1044" s="14">
        <v>7.5015454540825893E-2</v>
      </c>
      <c r="BC1044" s="14">
        <v>3.86010878801872E-2</v>
      </c>
      <c r="BD1044" s="14">
        <v>0</v>
      </c>
      <c r="BE1044" s="14">
        <v>0</v>
      </c>
      <c r="BF1044" s="14">
        <v>4.4124268700381802E-2</v>
      </c>
      <c r="BG1044" s="14"/>
      <c r="BH1044" s="14">
        <v>5.4198586480875902E-2</v>
      </c>
      <c r="BI1044" s="14">
        <v>7.5963688033194698E-2</v>
      </c>
    </row>
    <row r="1045" spans="2:61" x14ac:dyDescent="0.35">
      <c r="B1045" t="s">
        <v>440</v>
      </c>
      <c r="C1045" s="14">
        <v>0.17860310107653499</v>
      </c>
      <c r="D1045" s="14">
        <v>0.185104132253327</v>
      </c>
      <c r="E1045" s="14">
        <v>0.17112656383118399</v>
      </c>
      <c r="F1045" s="14"/>
      <c r="G1045" s="14">
        <v>0.207823910744459</v>
      </c>
      <c r="H1045" s="14">
        <v>0.19154813734837201</v>
      </c>
      <c r="I1045" s="14">
        <v>0.22485122647922801</v>
      </c>
      <c r="J1045" s="14">
        <v>0.188681164903169</v>
      </c>
      <c r="K1045" s="14">
        <v>0.125846559095701</v>
      </c>
      <c r="L1045" s="14">
        <v>0.13625271866576399</v>
      </c>
      <c r="M1045" s="14"/>
      <c r="N1045" s="14">
        <v>0.193474119229014</v>
      </c>
      <c r="O1045" s="14">
        <v>0.17022083463344601</v>
      </c>
      <c r="P1045" s="14"/>
      <c r="Q1045" s="14">
        <v>0.20338745766479499</v>
      </c>
      <c r="R1045" s="14">
        <v>0.17766048585602801</v>
      </c>
      <c r="S1045" s="14">
        <v>0.16126826716370199</v>
      </c>
      <c r="T1045" s="14"/>
      <c r="U1045" s="14">
        <v>0.19113704850806801</v>
      </c>
      <c r="V1045" s="14">
        <v>0.124753151250013</v>
      </c>
      <c r="W1045" s="14"/>
      <c r="X1045" s="14">
        <v>0.209770663737218</v>
      </c>
      <c r="Y1045" s="14">
        <v>0.234123489606887</v>
      </c>
      <c r="Z1045" s="14">
        <v>0.113582968944305</v>
      </c>
      <c r="AA1045" s="14"/>
      <c r="AB1045" s="14">
        <v>0.199462638235504</v>
      </c>
      <c r="AC1045" s="14">
        <v>0.19565851534485201</v>
      </c>
      <c r="AD1045" s="14">
        <v>0.12459954433495</v>
      </c>
      <c r="AE1045" s="14"/>
      <c r="AF1045" s="14">
        <v>0.195647943617065</v>
      </c>
      <c r="AG1045" s="14">
        <v>0.202411519107347</v>
      </c>
      <c r="AH1045" s="14">
        <v>0.139333248093576</v>
      </c>
      <c r="AI1045" s="14"/>
      <c r="AJ1045" s="14">
        <v>0.222984629902341</v>
      </c>
      <c r="AK1045" s="14">
        <v>0.15002969592392401</v>
      </c>
      <c r="AL1045" s="14"/>
      <c r="AM1045" s="14">
        <v>0.24011094135332001</v>
      </c>
      <c r="AN1045" s="14">
        <v>0.14435137284536501</v>
      </c>
      <c r="AO1045" s="14">
        <v>0.14392496576825001</v>
      </c>
      <c r="AP1045" s="14">
        <v>0.163466966522124</v>
      </c>
      <c r="AQ1045" s="14">
        <v>0.33554989145028702</v>
      </c>
      <c r="AR1045" s="14">
        <v>0.181691498398736</v>
      </c>
      <c r="AS1045" s="14">
        <v>0.31321571509878499</v>
      </c>
      <c r="AT1045" s="14">
        <v>0.115749109903222</v>
      </c>
      <c r="AU1045" s="14">
        <v>0.11788446607903801</v>
      </c>
      <c r="AV1045" s="14"/>
      <c r="AW1045" s="14">
        <v>0.25160085121661202</v>
      </c>
      <c r="AX1045" s="14">
        <v>0.15845462263751101</v>
      </c>
      <c r="AY1045" s="14">
        <v>0.24220419379528799</v>
      </c>
      <c r="AZ1045" s="14">
        <v>0.132187500516082</v>
      </c>
      <c r="BA1045" s="14">
        <v>0.32262995734094402</v>
      </c>
      <c r="BB1045" s="14">
        <v>0.18550951566964599</v>
      </c>
      <c r="BC1045" s="14">
        <v>0.25757698542386898</v>
      </c>
      <c r="BD1045" s="14">
        <v>0.14387660582526701</v>
      </c>
      <c r="BE1045" s="14">
        <v>0.13268774933681399</v>
      </c>
      <c r="BF1045" s="14">
        <v>0.124828953285216</v>
      </c>
      <c r="BG1045" s="14"/>
      <c r="BH1045" s="14">
        <v>0.19204578359003999</v>
      </c>
      <c r="BI1045" s="14">
        <v>0.17871003760927201</v>
      </c>
    </row>
    <row r="1046" spans="2:61" x14ac:dyDescent="0.35">
      <c r="B1046" t="s">
        <v>441</v>
      </c>
      <c r="C1046" s="14">
        <v>0.494380461087226</v>
      </c>
      <c r="D1046" s="14">
        <v>0.507868376524513</v>
      </c>
      <c r="E1046" s="14">
        <v>0.48321010013888299</v>
      </c>
      <c r="F1046" s="14"/>
      <c r="G1046" s="14">
        <v>0.375232745023314</v>
      </c>
      <c r="H1046" s="14">
        <v>0.38748473559862801</v>
      </c>
      <c r="I1046" s="14">
        <v>0.39123650109491298</v>
      </c>
      <c r="J1046" s="14">
        <v>0.54439418659942695</v>
      </c>
      <c r="K1046" s="14">
        <v>0.59698952475217604</v>
      </c>
      <c r="L1046" s="14">
        <v>0.62682648609075498</v>
      </c>
      <c r="M1046" s="14"/>
      <c r="N1046" s="14">
        <v>0.52330518730553999</v>
      </c>
      <c r="O1046" s="14">
        <v>0.47807661696106502</v>
      </c>
      <c r="P1046" s="14"/>
      <c r="Q1046" s="14">
        <v>0.53322104289447703</v>
      </c>
      <c r="R1046" s="14">
        <v>0.50172207775252198</v>
      </c>
      <c r="S1046" s="14">
        <v>0.42316308363598998</v>
      </c>
      <c r="T1046" s="14"/>
      <c r="U1046" s="14">
        <v>0.49192754294438801</v>
      </c>
      <c r="V1046" s="14">
        <v>0.50491900208893004</v>
      </c>
      <c r="W1046" s="14"/>
      <c r="X1046" s="14">
        <v>0.43060805438004901</v>
      </c>
      <c r="Y1046" s="14">
        <v>0.52474782301879697</v>
      </c>
      <c r="Z1046" s="14">
        <v>0.50410343244887701</v>
      </c>
      <c r="AA1046" s="14"/>
      <c r="AB1046" s="14">
        <v>0.54787476207743702</v>
      </c>
      <c r="AC1046" s="14">
        <v>0.52170961971904894</v>
      </c>
      <c r="AD1046" s="14">
        <v>0.41414941554261397</v>
      </c>
      <c r="AE1046" s="14"/>
      <c r="AF1046" s="14">
        <v>0.51202138408320796</v>
      </c>
      <c r="AG1046" s="14">
        <v>0.51535744218266599</v>
      </c>
      <c r="AH1046" s="14">
        <v>0.48682268207587198</v>
      </c>
      <c r="AI1046" s="14"/>
      <c r="AJ1046" s="14">
        <v>0.49110584304140298</v>
      </c>
      <c r="AK1046" s="14">
        <v>0.50833528485996504</v>
      </c>
      <c r="AL1046" s="14"/>
      <c r="AM1046" s="14">
        <v>0.53475652278261798</v>
      </c>
      <c r="AN1046" s="14">
        <v>0.50699203758769396</v>
      </c>
      <c r="AO1046" s="14">
        <v>0.56937220075886297</v>
      </c>
      <c r="AP1046" s="14">
        <v>0.399483422844846</v>
      </c>
      <c r="AQ1046" s="14">
        <v>0.40912298421279197</v>
      </c>
      <c r="AR1046" s="14">
        <v>0.52080100127471696</v>
      </c>
      <c r="AS1046" s="14">
        <v>0.37374030034620498</v>
      </c>
      <c r="AT1046" s="14">
        <v>0.63399366869507501</v>
      </c>
      <c r="AU1046" s="14">
        <v>0.454308814557494</v>
      </c>
      <c r="AV1046" s="14"/>
      <c r="AW1046" s="14">
        <v>0.50989341338366601</v>
      </c>
      <c r="AX1046" s="14">
        <v>0.48666121974376197</v>
      </c>
      <c r="AY1046" s="14">
        <v>0.53946981710932096</v>
      </c>
      <c r="AZ1046" s="14">
        <v>0.46276070534598202</v>
      </c>
      <c r="BA1046" s="14">
        <v>0.45235915051705</v>
      </c>
      <c r="BB1046" s="14">
        <v>0.51761887542420204</v>
      </c>
      <c r="BC1046" s="14">
        <v>0.51660262309897598</v>
      </c>
      <c r="BD1046" s="14">
        <v>0.68499802041514801</v>
      </c>
      <c r="BE1046" s="14">
        <v>0.49822999535544299</v>
      </c>
      <c r="BF1046" s="14">
        <v>0.40408139449313302</v>
      </c>
      <c r="BG1046" s="14"/>
      <c r="BH1046" s="14">
        <v>0.43843412469203902</v>
      </c>
      <c r="BI1046" s="14">
        <v>0.55310384691556302</v>
      </c>
    </row>
    <row r="1047" spans="2:61" x14ac:dyDescent="0.35">
      <c r="B1047" t="s">
        <v>442</v>
      </c>
      <c r="C1047" s="14">
        <v>9.1074601109672804E-2</v>
      </c>
      <c r="D1047" s="14">
        <v>8.9173476338254704E-2</v>
      </c>
      <c r="E1047" s="14">
        <v>9.3419412116799799E-2</v>
      </c>
      <c r="F1047" s="14"/>
      <c r="G1047" s="14">
        <v>0.16744256305896599</v>
      </c>
      <c r="H1047" s="14">
        <v>0.115536127888635</v>
      </c>
      <c r="I1047" s="14">
        <v>0.13746816208343399</v>
      </c>
      <c r="J1047" s="14">
        <v>5.5228008848015001E-2</v>
      </c>
      <c r="K1047" s="14">
        <v>9.0205818700618501E-2</v>
      </c>
      <c r="L1047" s="14">
        <v>1.61240729573917E-2</v>
      </c>
      <c r="M1047" s="14"/>
      <c r="N1047" s="14">
        <v>9.1641815104596305E-2</v>
      </c>
      <c r="O1047" s="14">
        <v>9.0754882662223701E-2</v>
      </c>
      <c r="P1047" s="14"/>
      <c r="Q1047" s="14">
        <v>6.8719315138251302E-2</v>
      </c>
      <c r="R1047" s="14">
        <v>0.107594697894503</v>
      </c>
      <c r="S1047" s="14">
        <v>9.2940026882458004E-2</v>
      </c>
      <c r="T1047" s="14"/>
      <c r="U1047" s="14">
        <v>9.2279583590087103E-2</v>
      </c>
      <c r="V1047" s="14">
        <v>8.5897601089000603E-2</v>
      </c>
      <c r="W1047" s="14"/>
      <c r="X1047" s="14">
        <v>3.8934907146623503E-2</v>
      </c>
      <c r="Y1047" s="14">
        <v>0.103247464067404</v>
      </c>
      <c r="Z1047" s="14">
        <v>0.103116583005634</v>
      </c>
      <c r="AA1047" s="14"/>
      <c r="AB1047" s="14">
        <v>6.3851498649426103E-2</v>
      </c>
      <c r="AC1047" s="14">
        <v>9.3136800993017202E-2</v>
      </c>
      <c r="AD1047" s="14">
        <v>0.14045701594134299</v>
      </c>
      <c r="AE1047" s="14"/>
      <c r="AF1047" s="14">
        <v>4.9082618615402598E-2</v>
      </c>
      <c r="AG1047" s="14">
        <v>7.2707243992190501E-2</v>
      </c>
      <c r="AH1047" s="14">
        <v>0.14044677320685001</v>
      </c>
      <c r="AI1047" s="14"/>
      <c r="AJ1047" s="14">
        <v>8.7835418262124904E-2</v>
      </c>
      <c r="AK1047" s="14">
        <v>8.8410055112274899E-2</v>
      </c>
      <c r="AL1047" s="14"/>
      <c r="AM1047" s="14">
        <v>8.60445203311061E-2</v>
      </c>
      <c r="AN1047" s="14">
        <v>8.7363507494020595E-2</v>
      </c>
      <c r="AO1047" s="14">
        <v>0.15031947221116301</v>
      </c>
      <c r="AP1047" s="14">
        <v>0.11645954969777</v>
      </c>
      <c r="AQ1047" s="14">
        <v>0.12608536222306799</v>
      </c>
      <c r="AR1047" s="14">
        <v>8.4878499153402898E-2</v>
      </c>
      <c r="AS1047" s="14">
        <v>7.7084880776390502E-2</v>
      </c>
      <c r="AT1047" s="14">
        <v>2.73845012407288E-2</v>
      </c>
      <c r="AU1047" s="14">
        <v>9.9941984192783301E-2</v>
      </c>
      <c r="AV1047" s="14"/>
      <c r="AW1047" s="14">
        <v>8.5193503321777803E-2</v>
      </c>
      <c r="AX1047" s="14">
        <v>7.8223826833494395E-2</v>
      </c>
      <c r="AY1047" s="14">
        <v>0.10287202127966</v>
      </c>
      <c r="AZ1047" s="14">
        <v>0.123505209558506</v>
      </c>
      <c r="BA1047" s="14">
        <v>6.2315724273055602E-2</v>
      </c>
      <c r="BB1047" s="14">
        <v>8.7936662908385699E-2</v>
      </c>
      <c r="BC1047" s="14">
        <v>0.100651940424605</v>
      </c>
      <c r="BD1047" s="14">
        <v>4.0817074959241299E-2</v>
      </c>
      <c r="BE1047" s="14">
        <v>2.6232561092799499E-2</v>
      </c>
      <c r="BF1047" s="14">
        <v>0.162661910914674</v>
      </c>
      <c r="BG1047" s="14"/>
      <c r="BH1047" s="14">
        <v>0.10515018951652599</v>
      </c>
      <c r="BI1047" s="14">
        <v>8.3404076280660405E-2</v>
      </c>
    </row>
    <row r="1048" spans="2:61" x14ac:dyDescent="0.35">
      <c r="B1048" t="s">
        <v>443</v>
      </c>
      <c r="C1048" s="14">
        <v>4.5861811531525201E-2</v>
      </c>
      <c r="D1048" s="14">
        <v>6.03450218976938E-2</v>
      </c>
      <c r="E1048" s="14">
        <v>3.2321224607734102E-2</v>
      </c>
      <c r="F1048" s="14"/>
      <c r="G1048" s="14">
        <v>4.9129452864691503E-2</v>
      </c>
      <c r="H1048" s="14">
        <v>3.3030305748778799E-2</v>
      </c>
      <c r="I1048" s="14">
        <v>4.5835456402697497E-2</v>
      </c>
      <c r="J1048" s="14">
        <v>6.8677491285658102E-2</v>
      </c>
      <c r="K1048" s="14">
        <v>4.8537379564798498E-2</v>
      </c>
      <c r="L1048" s="14">
        <v>3.1623128797374098E-2</v>
      </c>
      <c r="M1048" s="14"/>
      <c r="N1048" s="14">
        <v>3.76589990324789E-2</v>
      </c>
      <c r="O1048" s="14">
        <v>5.0485446527105703E-2</v>
      </c>
      <c r="P1048" s="14"/>
      <c r="Q1048" s="14">
        <v>2.5492271396978801E-2</v>
      </c>
      <c r="R1048" s="14">
        <v>4.3776483611089503E-2</v>
      </c>
      <c r="S1048" s="14">
        <v>8.9693734541438599E-2</v>
      </c>
      <c r="T1048" s="14"/>
      <c r="U1048" s="14">
        <v>4.5921339858565002E-2</v>
      </c>
      <c r="V1048" s="14">
        <v>4.5606058310773398E-2</v>
      </c>
      <c r="W1048" s="14"/>
      <c r="X1048" s="14">
        <v>3.30139449829666E-2</v>
      </c>
      <c r="Y1048" s="14">
        <v>1.69535629102587E-2</v>
      </c>
      <c r="Z1048" s="14">
        <v>8.9659691018662294E-2</v>
      </c>
      <c r="AA1048" s="14"/>
      <c r="AB1048" s="14">
        <v>1.26935366312293E-2</v>
      </c>
      <c r="AC1048" s="14">
        <v>4.1392386973688897E-2</v>
      </c>
      <c r="AD1048" s="14">
        <v>0.11523143552434301</v>
      </c>
      <c r="AE1048" s="14"/>
      <c r="AF1048" s="14">
        <v>1.7523186189958601E-2</v>
      </c>
      <c r="AG1048" s="14">
        <v>3.9712511903888602E-2</v>
      </c>
      <c r="AH1048" s="14">
        <v>7.2298869435812901E-2</v>
      </c>
      <c r="AI1048" s="14"/>
      <c r="AJ1048" s="14">
        <v>3.05278268667344E-2</v>
      </c>
      <c r="AK1048" s="14">
        <v>5.5575650943376999E-2</v>
      </c>
      <c r="AL1048" s="14"/>
      <c r="AM1048" s="14">
        <v>2.34976131230606E-2</v>
      </c>
      <c r="AN1048" s="14">
        <v>3.43184855241234E-2</v>
      </c>
      <c r="AO1048" s="14">
        <v>0</v>
      </c>
      <c r="AP1048" s="14">
        <v>0.104734637743941</v>
      </c>
      <c r="AQ1048" s="14">
        <v>1.53560055169931E-2</v>
      </c>
      <c r="AR1048" s="14">
        <v>5.7631006904519402E-2</v>
      </c>
      <c r="AS1048" s="14">
        <v>0</v>
      </c>
      <c r="AT1048" s="14">
        <v>5.5192514441899897E-2</v>
      </c>
      <c r="AU1048" s="14">
        <v>5.3835691953149398E-2</v>
      </c>
      <c r="AV1048" s="14"/>
      <c r="AW1048" s="14">
        <v>2.79897471363992E-2</v>
      </c>
      <c r="AX1048" s="14">
        <v>4.5901006772878603E-2</v>
      </c>
      <c r="AY1048" s="14">
        <v>0</v>
      </c>
      <c r="AZ1048" s="14">
        <v>9.7207892115479005E-2</v>
      </c>
      <c r="BA1048" s="14">
        <v>0</v>
      </c>
      <c r="BB1048" s="14">
        <v>5.19883468145226E-2</v>
      </c>
      <c r="BC1048" s="14">
        <v>0</v>
      </c>
      <c r="BD1048" s="14">
        <v>8.6357382466316399E-2</v>
      </c>
      <c r="BE1048" s="14">
        <v>0</v>
      </c>
      <c r="BF1048" s="14">
        <v>7.4898447769884899E-2</v>
      </c>
      <c r="BG1048" s="14"/>
      <c r="BH1048" s="14">
        <v>5.8195281181071701E-2</v>
      </c>
      <c r="BI1048" s="14">
        <v>3.4027751801620203E-2</v>
      </c>
    </row>
    <row r="1049" spans="2:61" x14ac:dyDescent="0.35">
      <c r="B1049" t="s">
        <v>77</v>
      </c>
      <c r="C1049" s="14">
        <v>0.12723564975761201</v>
      </c>
      <c r="D1049" s="14">
        <v>8.4020686431002106E-2</v>
      </c>
      <c r="E1049" s="14">
        <v>0.166859214147488</v>
      </c>
      <c r="F1049" s="14"/>
      <c r="G1049" s="14">
        <v>0.115088371574356</v>
      </c>
      <c r="H1049" s="14">
        <v>0.15461128625972401</v>
      </c>
      <c r="I1049" s="14">
        <v>0.13448966353147199</v>
      </c>
      <c r="J1049" s="14">
        <v>9.4042723593506503E-2</v>
      </c>
      <c r="K1049" s="14">
        <v>0.11502147086350201</v>
      </c>
      <c r="L1049" s="14">
        <v>0.14426947319265601</v>
      </c>
      <c r="M1049" s="14"/>
      <c r="N1049" s="14">
        <v>8.5948178528629904E-2</v>
      </c>
      <c r="O1049" s="14">
        <v>0.15050793555904099</v>
      </c>
      <c r="P1049" s="14"/>
      <c r="Q1049" s="14">
        <v>0.111472496141249</v>
      </c>
      <c r="R1049" s="14">
        <v>0.105808401780095</v>
      </c>
      <c r="S1049" s="14">
        <v>0.1624578503128</v>
      </c>
      <c r="T1049" s="14"/>
      <c r="U1049" s="14">
        <v>0.110466187691333</v>
      </c>
      <c r="V1049" s="14">
        <v>0.199282759881518</v>
      </c>
      <c r="W1049" s="14"/>
      <c r="X1049" s="14">
        <v>0.16204856228746201</v>
      </c>
      <c r="Y1049" s="14">
        <v>6.9404567868865202E-2</v>
      </c>
      <c r="Z1049" s="14">
        <v>0.13897045503164901</v>
      </c>
      <c r="AA1049" s="14"/>
      <c r="AB1049" s="14">
        <v>6.7201370606878003E-2</v>
      </c>
      <c r="AC1049" s="14">
        <v>0.104264914468152</v>
      </c>
      <c r="AD1049" s="14">
        <v>0.16436064067889</v>
      </c>
      <c r="AE1049" s="14"/>
      <c r="AF1049" s="14">
        <v>9.9915518167472198E-2</v>
      </c>
      <c r="AG1049" s="14">
        <v>0.104432231884223</v>
      </c>
      <c r="AH1049" s="14">
        <v>0.119863514908265</v>
      </c>
      <c r="AI1049" s="14"/>
      <c r="AJ1049" s="14">
        <v>5.7070399614741897E-2</v>
      </c>
      <c r="AK1049" s="14">
        <v>0.15999694456576</v>
      </c>
      <c r="AL1049" s="14"/>
      <c r="AM1049" s="14">
        <v>5.2484323847001801E-2</v>
      </c>
      <c r="AN1049" s="14">
        <v>0.13002528079646899</v>
      </c>
      <c r="AO1049" s="14">
        <v>8.7594851976193794E-2</v>
      </c>
      <c r="AP1049" s="14">
        <v>0.169077282749202</v>
      </c>
      <c r="AQ1049" s="14">
        <v>0</v>
      </c>
      <c r="AR1049" s="14">
        <v>0.1072603509017</v>
      </c>
      <c r="AS1049" s="14">
        <v>0.16123109170129701</v>
      </c>
      <c r="AT1049" s="14">
        <v>0.16768020571907399</v>
      </c>
      <c r="AU1049" s="14">
        <v>0.213396998876414</v>
      </c>
      <c r="AV1049" s="14"/>
      <c r="AW1049" s="14">
        <v>5.0384216534078902E-2</v>
      </c>
      <c r="AX1049" s="14">
        <v>0.14501627344096199</v>
      </c>
      <c r="AY1049" s="14">
        <v>5.3830026132212397E-2</v>
      </c>
      <c r="AZ1049" s="14">
        <v>0.155621522474781</v>
      </c>
      <c r="BA1049" s="14">
        <v>5.0287524426575698E-2</v>
      </c>
      <c r="BB1049" s="14">
        <v>8.1931144642418102E-2</v>
      </c>
      <c r="BC1049" s="14">
        <v>8.6567363172362494E-2</v>
      </c>
      <c r="BD1049" s="14">
        <v>4.3950916334027298E-2</v>
      </c>
      <c r="BE1049" s="14">
        <v>0.34284969421494399</v>
      </c>
      <c r="BF1049" s="14">
        <v>0.18940502483671001</v>
      </c>
      <c r="BG1049" s="14"/>
      <c r="BH1049" s="14">
        <v>0.151976034539448</v>
      </c>
      <c r="BI1049" s="14">
        <v>7.4790599359690194E-2</v>
      </c>
    </row>
    <row r="1050" spans="2:61" x14ac:dyDescent="0.35">
      <c r="C1050" s="14"/>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row>
    <row r="1051" spans="2:61" x14ac:dyDescent="0.35">
      <c r="B1051" s="6" t="s">
        <v>453</v>
      </c>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row>
    <row r="1052" spans="2:61" x14ac:dyDescent="0.35">
      <c r="B1052" s="21" t="s">
        <v>81</v>
      </c>
      <c r="C1052" s="14"/>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row>
    <row r="1053" spans="2:61" x14ac:dyDescent="0.35">
      <c r="B1053" t="s">
        <v>439</v>
      </c>
      <c r="C1053" s="14">
        <v>8.9787594599123999E-2</v>
      </c>
      <c r="D1053" s="14">
        <v>0.10215679824342599</v>
      </c>
      <c r="E1053" s="14">
        <v>7.6197180371835399E-2</v>
      </c>
      <c r="F1053" s="14"/>
      <c r="G1053" s="14">
        <v>0.136567402851937</v>
      </c>
      <c r="H1053" s="14">
        <v>0.12871701941019401</v>
      </c>
      <c r="I1053" s="14">
        <v>6.6306316511324001E-2</v>
      </c>
      <c r="J1053" s="14">
        <v>7.5951648477275896E-2</v>
      </c>
      <c r="K1053" s="14">
        <v>8.1880894758216805E-2</v>
      </c>
      <c r="L1053" s="14">
        <v>7.3769517143073601E-2</v>
      </c>
      <c r="M1053" s="14"/>
      <c r="N1053" s="14">
        <v>9.9694849577464995E-2</v>
      </c>
      <c r="O1053" s="14">
        <v>8.4203225721580802E-2</v>
      </c>
      <c r="P1053" s="14"/>
      <c r="Q1053" s="14">
        <v>9.09302888063038E-2</v>
      </c>
      <c r="R1053" s="14">
        <v>8.6791926343046E-2</v>
      </c>
      <c r="S1053" s="14">
        <v>9.9911881468816494E-2</v>
      </c>
      <c r="T1053" s="14"/>
      <c r="U1053" s="14">
        <v>9.9750082637636101E-2</v>
      </c>
      <c r="V1053" s="14">
        <v>4.6985477871592303E-2</v>
      </c>
      <c r="W1053" s="14"/>
      <c r="X1053" s="14">
        <v>0.16940830678216801</v>
      </c>
      <c r="Y1053" s="14">
        <v>9.2125737749376005E-2</v>
      </c>
      <c r="Z1053" s="14">
        <v>5.4682487823949098E-2</v>
      </c>
      <c r="AA1053" s="14"/>
      <c r="AB1053" s="14">
        <v>0.13913551643833499</v>
      </c>
      <c r="AC1053" s="14">
        <v>7.0293985384481006E-2</v>
      </c>
      <c r="AD1053" s="14">
        <v>5.7813203136481799E-2</v>
      </c>
      <c r="AE1053" s="14"/>
      <c r="AF1053" s="14">
        <v>0.16513056444315799</v>
      </c>
      <c r="AG1053" s="14">
        <v>9.8827409295677904E-2</v>
      </c>
      <c r="AH1053" s="14">
        <v>6.3004283368149394E-2</v>
      </c>
      <c r="AI1053" s="14"/>
      <c r="AJ1053" s="14">
        <v>0.13543284726831101</v>
      </c>
      <c r="AK1053" s="14">
        <v>6.4670840720246703E-2</v>
      </c>
      <c r="AL1053" s="14"/>
      <c r="AM1053" s="14">
        <v>0.139173958897744</v>
      </c>
      <c r="AN1053" s="14">
        <v>0.121260973507011</v>
      </c>
      <c r="AO1053" s="14">
        <v>6.9405570691681406E-2</v>
      </c>
      <c r="AP1053" s="14">
        <v>5.4388586290844802E-2</v>
      </c>
      <c r="AQ1053" s="14">
        <v>9.1054841889836993E-2</v>
      </c>
      <c r="AR1053" s="14">
        <v>7.5055948915360798E-2</v>
      </c>
      <c r="AS1053" s="14">
        <v>0.131781977735457</v>
      </c>
      <c r="AT1053" s="14">
        <v>3.5909829279202297E-2</v>
      </c>
      <c r="AU1053" s="14">
        <v>7.2152900907879999E-2</v>
      </c>
      <c r="AV1053" s="14"/>
      <c r="AW1053" s="14">
        <v>0.13155540860589701</v>
      </c>
      <c r="AX1053" s="14">
        <v>0.11280825387237001</v>
      </c>
      <c r="AY1053" s="14">
        <v>6.8832196753788599E-2</v>
      </c>
      <c r="AZ1053" s="14">
        <v>4.2056300294507701E-2</v>
      </c>
      <c r="BA1053" s="14">
        <v>0.103311146839887</v>
      </c>
      <c r="BB1053" s="14">
        <v>8.1495711954959096E-2</v>
      </c>
      <c r="BC1053" s="14">
        <v>0.10167121852217501</v>
      </c>
      <c r="BD1053" s="14">
        <v>0</v>
      </c>
      <c r="BE1053" s="14">
        <v>3.0351853290809E-2</v>
      </c>
      <c r="BF1053" s="14">
        <v>0.10731321026731699</v>
      </c>
      <c r="BG1053" s="14"/>
      <c r="BH1053" s="14">
        <v>9.4666264470652198E-2</v>
      </c>
      <c r="BI1053" s="14">
        <v>9.0764696488429802E-2</v>
      </c>
    </row>
    <row r="1054" spans="2:61" x14ac:dyDescent="0.35">
      <c r="B1054" t="s">
        <v>440</v>
      </c>
      <c r="C1054" s="14">
        <v>0.19297933736778999</v>
      </c>
      <c r="D1054" s="14">
        <v>0.184729872394119</v>
      </c>
      <c r="E1054" s="14">
        <v>0.200772477887391</v>
      </c>
      <c r="F1054" s="14"/>
      <c r="G1054" s="14">
        <v>0.22302061604955301</v>
      </c>
      <c r="H1054" s="14">
        <v>0.19950692247995999</v>
      </c>
      <c r="I1054" s="14">
        <v>0.25600483215655501</v>
      </c>
      <c r="J1054" s="14">
        <v>0.171380283228003</v>
      </c>
      <c r="K1054" s="14">
        <v>0.16477932407149201</v>
      </c>
      <c r="L1054" s="14">
        <v>0.149402795322645</v>
      </c>
      <c r="M1054" s="14"/>
      <c r="N1054" s="14">
        <v>0.19105625897475501</v>
      </c>
      <c r="O1054" s="14">
        <v>0.194063308573802</v>
      </c>
      <c r="P1054" s="14"/>
      <c r="Q1054" s="14">
        <v>0.19855777532198399</v>
      </c>
      <c r="R1054" s="14">
        <v>0.18435213693649299</v>
      </c>
      <c r="S1054" s="14">
        <v>0.217097963360496</v>
      </c>
      <c r="T1054" s="14"/>
      <c r="U1054" s="14">
        <v>0.20970889945708601</v>
      </c>
      <c r="V1054" s="14">
        <v>0.12110365063386699</v>
      </c>
      <c r="W1054" s="14"/>
      <c r="X1054" s="14">
        <v>0.25340700729036603</v>
      </c>
      <c r="Y1054" s="14">
        <v>0.261769873581913</v>
      </c>
      <c r="Z1054" s="14">
        <v>9.5235383894477693E-2</v>
      </c>
      <c r="AA1054" s="14"/>
      <c r="AB1054" s="14">
        <v>0.246971445569556</v>
      </c>
      <c r="AC1054" s="14">
        <v>0.20814745142239</v>
      </c>
      <c r="AD1054" s="14">
        <v>0.102386320149793</v>
      </c>
      <c r="AE1054" s="14"/>
      <c r="AF1054" s="14">
        <v>0.25125808047981502</v>
      </c>
      <c r="AG1054" s="14">
        <v>0.21979745279575399</v>
      </c>
      <c r="AH1054" s="14">
        <v>0.14036029380603399</v>
      </c>
      <c r="AI1054" s="14"/>
      <c r="AJ1054" s="14">
        <v>0.24078664418307899</v>
      </c>
      <c r="AK1054" s="14">
        <v>0.16380130767543999</v>
      </c>
      <c r="AL1054" s="14"/>
      <c r="AM1054" s="14">
        <v>0.17605460441288601</v>
      </c>
      <c r="AN1054" s="14">
        <v>0.20081919126555201</v>
      </c>
      <c r="AO1054" s="14">
        <v>0.31667018016679499</v>
      </c>
      <c r="AP1054" s="14">
        <v>0.170218496052715</v>
      </c>
      <c r="AQ1054" s="14">
        <v>0.28955656950943798</v>
      </c>
      <c r="AR1054" s="14">
        <v>0.19092269848589</v>
      </c>
      <c r="AS1054" s="14">
        <v>0.26377036495225897</v>
      </c>
      <c r="AT1054" s="14">
        <v>0.110848716037751</v>
      </c>
      <c r="AU1054" s="14">
        <v>0.17503437706488401</v>
      </c>
      <c r="AV1054" s="14"/>
      <c r="AW1054" s="14">
        <v>0.21245666036577801</v>
      </c>
      <c r="AX1054" s="14">
        <v>0.205957846114392</v>
      </c>
      <c r="AY1054" s="14">
        <v>0.29114679220596401</v>
      </c>
      <c r="AZ1054" s="14">
        <v>0.17050647794776599</v>
      </c>
      <c r="BA1054" s="14">
        <v>0.24545722724819</v>
      </c>
      <c r="BB1054" s="14">
        <v>0.23495080609989499</v>
      </c>
      <c r="BC1054" s="14">
        <v>0.24870922588886901</v>
      </c>
      <c r="BD1054" s="14">
        <v>0.117925448617254</v>
      </c>
      <c r="BE1054" s="14">
        <v>0.123531459735466</v>
      </c>
      <c r="BF1054" s="14">
        <v>8.60512126572925E-2</v>
      </c>
      <c r="BG1054" s="14"/>
      <c r="BH1054" s="14">
        <v>0.19189939326069</v>
      </c>
      <c r="BI1054" s="14">
        <v>0.21624349187581701</v>
      </c>
    </row>
    <row r="1055" spans="2:61" x14ac:dyDescent="0.35">
      <c r="B1055" t="s">
        <v>441</v>
      </c>
      <c r="C1055" s="14">
        <v>0.41481311544761101</v>
      </c>
      <c r="D1055" s="14">
        <v>0.46812567304764402</v>
      </c>
      <c r="E1055" s="14">
        <v>0.36640794232013102</v>
      </c>
      <c r="F1055" s="14"/>
      <c r="G1055" s="14">
        <v>0.36746993415990797</v>
      </c>
      <c r="H1055" s="14">
        <v>0.31011143387021101</v>
      </c>
      <c r="I1055" s="14">
        <v>0.32588450816312298</v>
      </c>
      <c r="J1055" s="14">
        <v>0.44186466387506601</v>
      </c>
      <c r="K1055" s="14">
        <v>0.53254386532856501</v>
      </c>
      <c r="L1055" s="14">
        <v>0.50066413836383505</v>
      </c>
      <c r="M1055" s="14"/>
      <c r="N1055" s="14">
        <v>0.461035536546193</v>
      </c>
      <c r="O1055" s="14">
        <v>0.388759173120305</v>
      </c>
      <c r="P1055" s="14"/>
      <c r="Q1055" s="14">
        <v>0.45754177749214903</v>
      </c>
      <c r="R1055" s="14">
        <v>0.42865609010787598</v>
      </c>
      <c r="S1055" s="14">
        <v>0.340962788812951</v>
      </c>
      <c r="T1055" s="14"/>
      <c r="U1055" s="14">
        <v>0.40724543743038899</v>
      </c>
      <c r="V1055" s="14">
        <v>0.44732634272551203</v>
      </c>
      <c r="W1055" s="14"/>
      <c r="X1055" s="14">
        <v>0.39326895956565799</v>
      </c>
      <c r="Y1055" s="14">
        <v>0.44507543688321499</v>
      </c>
      <c r="Z1055" s="14">
        <v>0.40315241712595901</v>
      </c>
      <c r="AA1055" s="14"/>
      <c r="AB1055" s="14">
        <v>0.45300869760823298</v>
      </c>
      <c r="AC1055" s="14">
        <v>0.42310193543948998</v>
      </c>
      <c r="AD1055" s="14">
        <v>0.37204497215038002</v>
      </c>
      <c r="AE1055" s="14"/>
      <c r="AF1055" s="14">
        <v>0.38769326536844601</v>
      </c>
      <c r="AG1055" s="14">
        <v>0.42786587866007098</v>
      </c>
      <c r="AH1055" s="14">
        <v>0.41507272556548402</v>
      </c>
      <c r="AI1055" s="14"/>
      <c r="AJ1055" s="14">
        <v>0.403694471489917</v>
      </c>
      <c r="AK1055" s="14">
        <v>0.42459954235498398</v>
      </c>
      <c r="AL1055" s="14"/>
      <c r="AM1055" s="14">
        <v>0.50164664434801798</v>
      </c>
      <c r="AN1055" s="14">
        <v>0.39515196807158498</v>
      </c>
      <c r="AO1055" s="14">
        <v>0.33988057485253798</v>
      </c>
      <c r="AP1055" s="14">
        <v>0.33631932070162901</v>
      </c>
      <c r="AQ1055" s="14">
        <v>0.52712395997127204</v>
      </c>
      <c r="AR1055" s="14">
        <v>0.43615168676096899</v>
      </c>
      <c r="AS1055" s="14">
        <v>0.46301328356865201</v>
      </c>
      <c r="AT1055" s="14">
        <v>0.51624671744406903</v>
      </c>
      <c r="AU1055" s="14">
        <v>0.33834486849700601</v>
      </c>
      <c r="AV1055" s="14"/>
      <c r="AW1055" s="14">
        <v>0.461801174135332</v>
      </c>
      <c r="AX1055" s="14">
        <v>0.38695373775501501</v>
      </c>
      <c r="AY1055" s="14">
        <v>0.40154838895440098</v>
      </c>
      <c r="AZ1055" s="14">
        <v>0.41214071053122098</v>
      </c>
      <c r="BA1055" s="14">
        <v>0.57068668830150604</v>
      </c>
      <c r="BB1055" s="14">
        <v>0.43502276521953198</v>
      </c>
      <c r="BC1055" s="14">
        <v>0.47476783405337097</v>
      </c>
      <c r="BD1055" s="14">
        <v>0.55915389233573498</v>
      </c>
      <c r="BE1055" s="14">
        <v>0.30737293353655198</v>
      </c>
      <c r="BF1055" s="14">
        <v>0.35216392183157202</v>
      </c>
      <c r="BG1055" s="14"/>
      <c r="BH1055" s="14">
        <v>0.38149541764365202</v>
      </c>
      <c r="BI1055" s="14">
        <v>0.44796387211720101</v>
      </c>
    </row>
    <row r="1056" spans="2:61" x14ac:dyDescent="0.35">
      <c r="B1056" t="s">
        <v>442</v>
      </c>
      <c r="C1056" s="14">
        <v>0.1227133215737</v>
      </c>
      <c r="D1056" s="14">
        <v>0.115087646602093</v>
      </c>
      <c r="E1056" s="14">
        <v>0.130700937114929</v>
      </c>
      <c r="F1056" s="14"/>
      <c r="G1056" s="14">
        <v>0.10916183641475601</v>
      </c>
      <c r="H1056" s="14">
        <v>0.13706610134226899</v>
      </c>
      <c r="I1056" s="14">
        <v>0.16348422668652901</v>
      </c>
      <c r="J1056" s="14">
        <v>0.120857875620311</v>
      </c>
      <c r="K1056" s="14">
        <v>0.11166351596426501</v>
      </c>
      <c r="L1056" s="14">
        <v>8.8844663246481895E-2</v>
      </c>
      <c r="M1056" s="14"/>
      <c r="N1056" s="14">
        <v>0.107612100088221</v>
      </c>
      <c r="O1056" s="14">
        <v>0.13122534548554499</v>
      </c>
      <c r="P1056" s="14"/>
      <c r="Q1056" s="14">
        <v>0.11584346157282099</v>
      </c>
      <c r="R1056" s="14">
        <v>0.126147773442185</v>
      </c>
      <c r="S1056" s="14">
        <v>0.14352082536534999</v>
      </c>
      <c r="T1056" s="14"/>
      <c r="U1056" s="14">
        <v>0.119915128338288</v>
      </c>
      <c r="V1056" s="14">
        <v>0.13473527763781701</v>
      </c>
      <c r="W1056" s="14"/>
      <c r="X1056" s="14">
        <v>5.26607136209448E-2</v>
      </c>
      <c r="Y1056" s="14">
        <v>0.114902143468036</v>
      </c>
      <c r="Z1056" s="14">
        <v>0.170332333828035</v>
      </c>
      <c r="AA1056" s="14"/>
      <c r="AB1056" s="14">
        <v>9.1593129124484293E-2</v>
      </c>
      <c r="AC1056" s="14">
        <v>0.131570553642993</v>
      </c>
      <c r="AD1056" s="14">
        <v>0.15912665178389099</v>
      </c>
      <c r="AE1056" s="14"/>
      <c r="AF1056" s="14">
        <v>9.0603452266955195E-2</v>
      </c>
      <c r="AG1056" s="14">
        <v>0.107819319912169</v>
      </c>
      <c r="AH1056" s="14">
        <v>0.16408250903544799</v>
      </c>
      <c r="AI1056" s="14"/>
      <c r="AJ1056" s="14">
        <v>0.10873879693168099</v>
      </c>
      <c r="AK1056" s="14">
        <v>0.13015279259373799</v>
      </c>
      <c r="AL1056" s="14"/>
      <c r="AM1056" s="14">
        <v>8.5524666826467796E-2</v>
      </c>
      <c r="AN1056" s="14">
        <v>0.126682743295296</v>
      </c>
      <c r="AO1056" s="14">
        <v>0.17297752214605899</v>
      </c>
      <c r="AP1056" s="14">
        <v>0.163080548839038</v>
      </c>
      <c r="AQ1056" s="14">
        <v>6.2141758357314898E-2</v>
      </c>
      <c r="AR1056" s="14">
        <v>0.12481348002513799</v>
      </c>
      <c r="AS1056" s="14">
        <v>0</v>
      </c>
      <c r="AT1056" s="14">
        <v>8.5476446350778904E-2</v>
      </c>
      <c r="AU1056" s="14">
        <v>0.18575297049633599</v>
      </c>
      <c r="AV1056" s="14"/>
      <c r="AW1056" s="14">
        <v>0.107373622956878</v>
      </c>
      <c r="AX1056" s="14">
        <v>0.13998550186221301</v>
      </c>
      <c r="AY1056" s="14">
        <v>0.16673300731525301</v>
      </c>
      <c r="AZ1056" s="14">
        <v>0.12731827945086299</v>
      </c>
      <c r="BA1056" s="14">
        <v>4.0131808454860501E-2</v>
      </c>
      <c r="BB1056" s="14">
        <v>0.118937895808506</v>
      </c>
      <c r="BC1056" s="14">
        <v>7.1437566604435898E-2</v>
      </c>
      <c r="BD1056" s="14">
        <v>0.12719239834438101</v>
      </c>
      <c r="BE1056" s="14">
        <v>0.21823420984199801</v>
      </c>
      <c r="BF1056" s="14">
        <v>0.124808949257844</v>
      </c>
      <c r="BG1056" s="14"/>
      <c r="BH1056" s="14">
        <v>0.13730468365290099</v>
      </c>
      <c r="BI1056" s="14">
        <v>0.11359112327298899</v>
      </c>
    </row>
    <row r="1057" spans="2:61" x14ac:dyDescent="0.35">
      <c r="B1057" t="s">
        <v>443</v>
      </c>
      <c r="C1057" s="14">
        <v>7.1371382789635104E-2</v>
      </c>
      <c r="D1057" s="14">
        <v>6.5598937316069694E-2</v>
      </c>
      <c r="E1057" s="14">
        <v>7.7292048525492096E-2</v>
      </c>
      <c r="F1057" s="14"/>
      <c r="G1057" s="14">
        <v>7.1547737948790005E-2</v>
      </c>
      <c r="H1057" s="14">
        <v>9.0782995526474203E-2</v>
      </c>
      <c r="I1057" s="14">
        <v>6.4763993971411402E-2</v>
      </c>
      <c r="J1057" s="14">
        <v>9.2912996065527304E-2</v>
      </c>
      <c r="K1057" s="14">
        <v>4.5653098912418297E-2</v>
      </c>
      <c r="L1057" s="14">
        <v>6.1772888168396101E-2</v>
      </c>
      <c r="M1057" s="14"/>
      <c r="N1057" s="14">
        <v>5.6932186292610099E-2</v>
      </c>
      <c r="O1057" s="14">
        <v>7.9510246653641398E-2</v>
      </c>
      <c r="P1057" s="14"/>
      <c r="Q1057" s="14">
        <v>5.0503002087325402E-2</v>
      </c>
      <c r="R1057" s="14">
        <v>6.0107967982689699E-2</v>
      </c>
      <c r="S1057" s="14">
        <v>0.13589699602792199</v>
      </c>
      <c r="T1057" s="14"/>
      <c r="U1057" s="14">
        <v>7.2012665822682106E-2</v>
      </c>
      <c r="V1057" s="14">
        <v>6.8616220511923107E-2</v>
      </c>
      <c r="W1057" s="14"/>
      <c r="X1057" s="14">
        <v>7.0583197636789802E-2</v>
      </c>
      <c r="Y1057" s="14">
        <v>2.3846391714865099E-2</v>
      </c>
      <c r="Z1057" s="14">
        <v>0.137649104816877</v>
      </c>
      <c r="AA1057" s="14"/>
      <c r="AB1057" s="14">
        <v>2.8029539902997998E-2</v>
      </c>
      <c r="AC1057" s="14">
        <v>6.7367375993494794E-2</v>
      </c>
      <c r="AD1057" s="14">
        <v>0.16577599544234201</v>
      </c>
      <c r="AE1057" s="14"/>
      <c r="AF1057" s="14">
        <v>5.83638574157474E-2</v>
      </c>
      <c r="AG1057" s="14">
        <v>5.7855451254105697E-2</v>
      </c>
      <c r="AH1057" s="14">
        <v>0.109169398224142</v>
      </c>
      <c r="AI1057" s="14"/>
      <c r="AJ1057" s="14">
        <v>5.9855009013878503E-2</v>
      </c>
      <c r="AK1057" s="14">
        <v>7.5652651848347699E-2</v>
      </c>
      <c r="AL1057" s="14"/>
      <c r="AM1057" s="14">
        <v>3.0371252002948299E-2</v>
      </c>
      <c r="AN1057" s="14">
        <v>7.1726703916139195E-2</v>
      </c>
      <c r="AO1057" s="14">
        <v>4.5994508782420999E-2</v>
      </c>
      <c r="AP1057" s="14">
        <v>0.16524339427776799</v>
      </c>
      <c r="AQ1057" s="14">
        <v>3.0122870272138301E-2</v>
      </c>
      <c r="AR1057" s="14">
        <v>8.2594540593979304E-2</v>
      </c>
      <c r="AS1057" s="14">
        <v>1.6646480419199399E-2</v>
      </c>
      <c r="AT1057" s="14">
        <v>0.14972299172048301</v>
      </c>
      <c r="AU1057" s="14">
        <v>5.7382506844080902E-2</v>
      </c>
      <c r="AV1057" s="14"/>
      <c r="AW1057" s="14">
        <v>5.6279371629873801E-2</v>
      </c>
      <c r="AX1057" s="14">
        <v>8.6994660003515703E-2</v>
      </c>
      <c r="AY1057" s="14">
        <v>1.7909588638381001E-2</v>
      </c>
      <c r="AZ1057" s="14">
        <v>0.13703782749329699</v>
      </c>
      <c r="BA1057" s="14">
        <v>0</v>
      </c>
      <c r="BB1057" s="14">
        <v>5.9231725490585203E-2</v>
      </c>
      <c r="BC1057" s="14">
        <v>0</v>
      </c>
      <c r="BD1057" s="14">
        <v>0.195728260702629</v>
      </c>
      <c r="BE1057" s="14">
        <v>0</v>
      </c>
      <c r="BF1057" s="14">
        <v>0.11649731800417901</v>
      </c>
      <c r="BG1057" s="14"/>
      <c r="BH1057" s="14">
        <v>8.4565587217152904E-2</v>
      </c>
      <c r="BI1057" s="14">
        <v>6.1159014297744597E-2</v>
      </c>
    </row>
    <row r="1058" spans="2:61" x14ac:dyDescent="0.35">
      <c r="B1058" t="s">
        <v>77</v>
      </c>
      <c r="C1058" s="14">
        <v>0.10833524822214</v>
      </c>
      <c r="D1058" s="14">
        <v>6.4301072396648201E-2</v>
      </c>
      <c r="E1058" s="14">
        <v>0.14862941378022199</v>
      </c>
      <c r="F1058" s="14"/>
      <c r="G1058" s="14">
        <v>9.2232472575055499E-2</v>
      </c>
      <c r="H1058" s="14">
        <v>0.133815527370891</v>
      </c>
      <c r="I1058" s="14">
        <v>0.12355612251105701</v>
      </c>
      <c r="J1058" s="14">
        <v>9.7032532733817206E-2</v>
      </c>
      <c r="K1058" s="14">
        <v>6.3479300965042298E-2</v>
      </c>
      <c r="L1058" s="14">
        <v>0.12554599775556799</v>
      </c>
      <c r="M1058" s="14"/>
      <c r="N1058" s="14">
        <v>8.3669068520755494E-2</v>
      </c>
      <c r="O1058" s="14">
        <v>0.122238700445126</v>
      </c>
      <c r="P1058" s="14"/>
      <c r="Q1058" s="14">
        <v>8.6623694719416902E-2</v>
      </c>
      <c r="R1058" s="14">
        <v>0.113944105187709</v>
      </c>
      <c r="S1058" s="14">
        <v>6.2609544964463998E-2</v>
      </c>
      <c r="T1058" s="14"/>
      <c r="U1058" s="14">
        <v>9.1367786313918398E-2</v>
      </c>
      <c r="V1058" s="14">
        <v>0.181233030619289</v>
      </c>
      <c r="W1058" s="14"/>
      <c r="X1058" s="14">
        <v>6.06718151040729E-2</v>
      </c>
      <c r="Y1058" s="14">
        <v>6.2280416602594403E-2</v>
      </c>
      <c r="Z1058" s="14">
        <v>0.13894827251070199</v>
      </c>
      <c r="AA1058" s="14"/>
      <c r="AB1058" s="14">
        <v>4.1261671356393803E-2</v>
      </c>
      <c r="AC1058" s="14">
        <v>9.9518698117152096E-2</v>
      </c>
      <c r="AD1058" s="14">
        <v>0.142852857337112</v>
      </c>
      <c r="AE1058" s="14"/>
      <c r="AF1058" s="14">
        <v>4.6950780025877902E-2</v>
      </c>
      <c r="AG1058" s="14">
        <v>8.7834488082222495E-2</v>
      </c>
      <c r="AH1058" s="14">
        <v>0.10831079000074199</v>
      </c>
      <c r="AI1058" s="14"/>
      <c r="AJ1058" s="14">
        <v>5.14922311131338E-2</v>
      </c>
      <c r="AK1058" s="14">
        <v>0.14112286480724201</v>
      </c>
      <c r="AL1058" s="14"/>
      <c r="AM1058" s="14">
        <v>6.7228873511935697E-2</v>
      </c>
      <c r="AN1058" s="14">
        <v>8.4358419944417201E-2</v>
      </c>
      <c r="AO1058" s="14">
        <v>5.5071643360505303E-2</v>
      </c>
      <c r="AP1058" s="14">
        <v>0.110749653838005</v>
      </c>
      <c r="AQ1058" s="14">
        <v>0</v>
      </c>
      <c r="AR1058" s="14">
        <v>9.04616452186639E-2</v>
      </c>
      <c r="AS1058" s="14">
        <v>0.12478789332443301</v>
      </c>
      <c r="AT1058" s="14">
        <v>0.101795299167715</v>
      </c>
      <c r="AU1058" s="14">
        <v>0.17133237618981301</v>
      </c>
      <c r="AV1058" s="14"/>
      <c r="AW1058" s="14">
        <v>3.0533762306241101E-2</v>
      </c>
      <c r="AX1058" s="14">
        <v>6.7300000392495701E-2</v>
      </c>
      <c r="AY1058" s="14">
        <v>5.3830026132212397E-2</v>
      </c>
      <c r="AZ1058" s="14">
        <v>0.110940404282345</v>
      </c>
      <c r="BA1058" s="14">
        <v>4.0413129155556803E-2</v>
      </c>
      <c r="BB1058" s="14">
        <v>7.0361095426522705E-2</v>
      </c>
      <c r="BC1058" s="14">
        <v>0.103414154931149</v>
      </c>
      <c r="BD1058" s="14">
        <v>0</v>
      </c>
      <c r="BE1058" s="14">
        <v>0.32050954359517603</v>
      </c>
      <c r="BF1058" s="14">
        <v>0.21316538798179499</v>
      </c>
      <c r="BG1058" s="14"/>
      <c r="BH1058" s="14">
        <v>0.11006865375495201</v>
      </c>
      <c r="BI1058" s="14">
        <v>7.0277801947818699E-2</v>
      </c>
    </row>
    <row r="1059" spans="2:61" x14ac:dyDescent="0.35">
      <c r="C1059" s="14"/>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row>
    <row r="1060" spans="2:61" x14ac:dyDescent="0.35">
      <c r="B1060" s="6" t="s">
        <v>454</v>
      </c>
      <c r="C1060" s="14"/>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row>
    <row r="1061" spans="2:61" x14ac:dyDescent="0.35">
      <c r="B1061" s="21" t="s">
        <v>81</v>
      </c>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row>
    <row r="1062" spans="2:61" x14ac:dyDescent="0.35">
      <c r="B1062" t="s">
        <v>439</v>
      </c>
      <c r="C1062" s="14">
        <v>7.3569192815265694E-2</v>
      </c>
      <c r="D1062" s="14">
        <v>9.0194740928667194E-2</v>
      </c>
      <c r="E1062" s="14">
        <v>5.5825908793868298E-2</v>
      </c>
      <c r="F1062" s="14"/>
      <c r="G1062" s="14">
        <v>4.7421404146386098E-2</v>
      </c>
      <c r="H1062" s="14">
        <v>8.9362761038822194E-2</v>
      </c>
      <c r="I1062" s="14">
        <v>8.2852097631282998E-2</v>
      </c>
      <c r="J1062" s="14">
        <v>5.8022210843017299E-2</v>
      </c>
      <c r="K1062" s="14">
        <v>4.6206761038603897E-2</v>
      </c>
      <c r="L1062" s="14">
        <v>0.100921898441414</v>
      </c>
      <c r="M1062" s="14"/>
      <c r="N1062" s="14">
        <v>7.6349517631598598E-2</v>
      </c>
      <c r="O1062" s="14">
        <v>7.2002022150158801E-2</v>
      </c>
      <c r="P1062" s="14"/>
      <c r="Q1062" s="14">
        <v>7.0167670132948903E-2</v>
      </c>
      <c r="R1062" s="14">
        <v>6.9162940241417004E-2</v>
      </c>
      <c r="S1062" s="14">
        <v>0.102648332716732</v>
      </c>
      <c r="T1062" s="14"/>
      <c r="U1062" s="14">
        <v>8.5917726377607001E-2</v>
      </c>
      <c r="V1062" s="14">
        <v>2.0515841794318201E-2</v>
      </c>
      <c r="W1062" s="14"/>
      <c r="X1062" s="14">
        <v>0.15754314949679599</v>
      </c>
      <c r="Y1062" s="14">
        <v>7.8230643992029295E-2</v>
      </c>
      <c r="Z1062" s="14">
        <v>3.7764324274007201E-2</v>
      </c>
      <c r="AA1062" s="14"/>
      <c r="AB1062" s="14">
        <v>0.12193875718161901</v>
      </c>
      <c r="AC1062" s="14">
        <v>6.1048619513100297E-2</v>
      </c>
      <c r="AD1062" s="14">
        <v>3.9794324007515702E-2</v>
      </c>
      <c r="AE1062" s="14"/>
      <c r="AF1062" s="14">
        <v>0.12845458611059499</v>
      </c>
      <c r="AG1062" s="14">
        <v>8.0724938844324898E-2</v>
      </c>
      <c r="AH1062" s="14">
        <v>5.35838888458951E-2</v>
      </c>
      <c r="AI1062" s="14"/>
      <c r="AJ1062" s="14">
        <v>0.106177089536479</v>
      </c>
      <c r="AK1062" s="14">
        <v>5.27273876914226E-2</v>
      </c>
      <c r="AL1062" s="14"/>
      <c r="AM1062" s="14">
        <v>0.107643093253672</v>
      </c>
      <c r="AN1062" s="14">
        <v>0.103605183382025</v>
      </c>
      <c r="AO1062" s="14">
        <v>3.97791855669542E-2</v>
      </c>
      <c r="AP1062" s="14">
        <v>7.9367274986244296E-2</v>
      </c>
      <c r="AQ1062" s="14">
        <v>0.10473234758255801</v>
      </c>
      <c r="AR1062" s="14">
        <v>5.6915297896830502E-2</v>
      </c>
      <c r="AS1062" s="14">
        <v>0.105278183702479</v>
      </c>
      <c r="AT1062" s="14">
        <v>5.1267699831551099E-2</v>
      </c>
      <c r="AU1062" s="14">
        <v>4.21223120374472E-2</v>
      </c>
      <c r="AV1062" s="14"/>
      <c r="AW1062" s="14">
        <v>0.11080697006899901</v>
      </c>
      <c r="AX1062" s="14">
        <v>0.11556473313703</v>
      </c>
      <c r="AY1062" s="14">
        <v>5.2817737589882501E-2</v>
      </c>
      <c r="AZ1062" s="14">
        <v>4.5356364194116101E-2</v>
      </c>
      <c r="BA1062" s="14">
        <v>0.10324430921701699</v>
      </c>
      <c r="BB1062" s="14">
        <v>6.0776541048300603E-2</v>
      </c>
      <c r="BC1062" s="14">
        <v>5.89478672878751E-2</v>
      </c>
      <c r="BD1062" s="14">
        <v>4.39134102525758E-2</v>
      </c>
      <c r="BE1062" s="14">
        <v>0</v>
      </c>
      <c r="BF1062" s="14">
        <v>6.5442650949386394E-2</v>
      </c>
      <c r="BG1062" s="14"/>
      <c r="BH1062" s="14">
        <v>7.5869726274613997E-2</v>
      </c>
      <c r="BI1062" s="14">
        <v>7.56141029186021E-2</v>
      </c>
    </row>
    <row r="1063" spans="2:61" x14ac:dyDescent="0.35">
      <c r="B1063" t="s">
        <v>440</v>
      </c>
      <c r="C1063" s="14">
        <v>0.1669508660888</v>
      </c>
      <c r="D1063" s="14">
        <v>0.169991799534392</v>
      </c>
      <c r="E1063" s="14">
        <v>0.163827389579179</v>
      </c>
      <c r="F1063" s="14"/>
      <c r="G1063" s="14">
        <v>0.24390015191028899</v>
      </c>
      <c r="H1063" s="14">
        <v>0.191440573323089</v>
      </c>
      <c r="I1063" s="14">
        <v>0.24038153129210399</v>
      </c>
      <c r="J1063" s="14">
        <v>0.158783060416016</v>
      </c>
      <c r="K1063" s="14">
        <v>0.12571804432647701</v>
      </c>
      <c r="L1063" s="14">
        <v>6.9856629077305096E-2</v>
      </c>
      <c r="M1063" s="14"/>
      <c r="N1063" s="14">
        <v>0.19115132847155</v>
      </c>
      <c r="O1063" s="14">
        <v>0.15330992223020001</v>
      </c>
      <c r="P1063" s="14"/>
      <c r="Q1063" s="14">
        <v>0.192017671889992</v>
      </c>
      <c r="R1063" s="14">
        <v>0.16195455770443801</v>
      </c>
      <c r="S1063" s="14">
        <v>0.16202209724116601</v>
      </c>
      <c r="T1063" s="14"/>
      <c r="U1063" s="14">
        <v>0.17207698462954399</v>
      </c>
      <c r="V1063" s="14">
        <v>0.14492737925580201</v>
      </c>
      <c r="W1063" s="14"/>
      <c r="X1063" s="14">
        <v>0.19906986838274399</v>
      </c>
      <c r="Y1063" s="14">
        <v>0.217733361788466</v>
      </c>
      <c r="Z1063" s="14">
        <v>0.100050889245361</v>
      </c>
      <c r="AA1063" s="14"/>
      <c r="AB1063" s="14">
        <v>0.17290688325432699</v>
      </c>
      <c r="AC1063" s="14">
        <v>0.192150663598844</v>
      </c>
      <c r="AD1063" s="14">
        <v>0.109768528397613</v>
      </c>
      <c r="AE1063" s="14"/>
      <c r="AF1063" s="14">
        <v>0.191020661747554</v>
      </c>
      <c r="AG1063" s="14">
        <v>0.18925440746331901</v>
      </c>
      <c r="AH1063" s="14">
        <v>0.13023947435231401</v>
      </c>
      <c r="AI1063" s="14"/>
      <c r="AJ1063" s="14">
        <v>0.18076363592575501</v>
      </c>
      <c r="AK1063" s="14">
        <v>0.16111657715904401</v>
      </c>
      <c r="AL1063" s="14"/>
      <c r="AM1063" s="14">
        <v>0.19692466272577999</v>
      </c>
      <c r="AN1063" s="14">
        <v>0.17679209638650101</v>
      </c>
      <c r="AO1063" s="14">
        <v>0.18340209327798601</v>
      </c>
      <c r="AP1063" s="14">
        <v>0.12002131253784901</v>
      </c>
      <c r="AQ1063" s="14">
        <v>0.27520971249486897</v>
      </c>
      <c r="AR1063" s="14">
        <v>0.17979300210565599</v>
      </c>
      <c r="AS1063" s="14">
        <v>0.206977512331569</v>
      </c>
      <c r="AT1063" s="14">
        <v>5.5362725678667901E-2</v>
      </c>
      <c r="AU1063" s="14">
        <v>0.12308205498410001</v>
      </c>
      <c r="AV1063" s="14"/>
      <c r="AW1063" s="14">
        <v>0.21897213562689399</v>
      </c>
      <c r="AX1063" s="14">
        <v>0.149948022527325</v>
      </c>
      <c r="AY1063" s="14">
        <v>0.205694171818113</v>
      </c>
      <c r="AZ1063" s="14">
        <v>0.13388104983872101</v>
      </c>
      <c r="BA1063" s="14">
        <v>0.23356498835829401</v>
      </c>
      <c r="BB1063" s="14">
        <v>0.20121660913748901</v>
      </c>
      <c r="BC1063" s="14">
        <v>0.25227323930701301</v>
      </c>
      <c r="BD1063" s="14">
        <v>8.2519104661040704E-2</v>
      </c>
      <c r="BE1063" s="14">
        <v>5.2388847732630098E-2</v>
      </c>
      <c r="BF1063" s="14">
        <v>9.4992678356226004E-2</v>
      </c>
      <c r="BG1063" s="14"/>
      <c r="BH1063" s="14">
        <v>0.179308668774045</v>
      </c>
      <c r="BI1063" s="14">
        <v>0.16800031845612601</v>
      </c>
    </row>
    <row r="1064" spans="2:61" x14ac:dyDescent="0.35">
      <c r="B1064" t="s">
        <v>441</v>
      </c>
      <c r="C1064" s="14">
        <v>0.32747794517236301</v>
      </c>
      <c r="D1064" s="14">
        <v>0.378960870002998</v>
      </c>
      <c r="E1064" s="14">
        <v>0.280306798181302</v>
      </c>
      <c r="F1064" s="14"/>
      <c r="G1064" s="14">
        <v>0.246959575321026</v>
      </c>
      <c r="H1064" s="14">
        <v>0.27050590119874701</v>
      </c>
      <c r="I1064" s="14">
        <v>0.25406310486307498</v>
      </c>
      <c r="J1064" s="14">
        <v>0.36670612989972101</v>
      </c>
      <c r="K1064" s="14">
        <v>0.38525807278692697</v>
      </c>
      <c r="L1064" s="14">
        <v>0.41209120147109801</v>
      </c>
      <c r="M1064" s="14"/>
      <c r="N1064" s="14">
        <v>0.38180393365232801</v>
      </c>
      <c r="O1064" s="14">
        <v>0.29685630880865599</v>
      </c>
      <c r="P1064" s="14"/>
      <c r="Q1064" s="14">
        <v>0.40338677979611498</v>
      </c>
      <c r="R1064" s="14">
        <v>0.30504853906268897</v>
      </c>
      <c r="S1064" s="14">
        <v>0.28319227915729001</v>
      </c>
      <c r="T1064" s="14"/>
      <c r="U1064" s="14">
        <v>0.338657091103507</v>
      </c>
      <c r="V1064" s="14">
        <v>0.279448667023246</v>
      </c>
      <c r="W1064" s="14"/>
      <c r="X1064" s="14">
        <v>0.360706090280492</v>
      </c>
      <c r="Y1064" s="14">
        <v>0.36450809779697702</v>
      </c>
      <c r="Z1064" s="14">
        <v>0.29482780522588098</v>
      </c>
      <c r="AA1064" s="14"/>
      <c r="AB1064" s="14">
        <v>0.42300088706893701</v>
      </c>
      <c r="AC1064" s="14">
        <v>0.30545010445840998</v>
      </c>
      <c r="AD1064" s="14">
        <v>0.25553190780741702</v>
      </c>
      <c r="AE1064" s="14"/>
      <c r="AF1064" s="14">
        <v>0.372553264137374</v>
      </c>
      <c r="AG1064" s="14">
        <v>0.36116009114829301</v>
      </c>
      <c r="AH1064" s="14">
        <v>0.27463845718656998</v>
      </c>
      <c r="AI1064" s="14"/>
      <c r="AJ1064" s="14">
        <v>0.36596304987108802</v>
      </c>
      <c r="AK1064" s="14">
        <v>0.30713800195947699</v>
      </c>
      <c r="AL1064" s="14"/>
      <c r="AM1064" s="14">
        <v>0.393139455417296</v>
      </c>
      <c r="AN1064" s="14">
        <v>0.39403021963635598</v>
      </c>
      <c r="AO1064" s="14">
        <v>0.45065305688780199</v>
      </c>
      <c r="AP1064" s="14">
        <v>0.25996802888633802</v>
      </c>
      <c r="AQ1064" s="14">
        <v>0.43658222815589298</v>
      </c>
      <c r="AR1064" s="14">
        <v>0.30435238324966601</v>
      </c>
      <c r="AS1064" s="14">
        <v>0.38759176778041798</v>
      </c>
      <c r="AT1064" s="14">
        <v>0.32642824527109099</v>
      </c>
      <c r="AU1064" s="14">
        <v>0.21021686943280499</v>
      </c>
      <c r="AV1064" s="14"/>
      <c r="AW1064" s="14">
        <v>0.380191803816192</v>
      </c>
      <c r="AX1064" s="14">
        <v>0.403866158196307</v>
      </c>
      <c r="AY1064" s="14">
        <v>0.42134805478767401</v>
      </c>
      <c r="AZ1064" s="14">
        <v>0.324659265236034</v>
      </c>
      <c r="BA1064" s="14">
        <v>0.44968804149847502</v>
      </c>
      <c r="BB1064" s="14">
        <v>0.29194893228752</v>
      </c>
      <c r="BC1064" s="14">
        <v>0.36296699456985598</v>
      </c>
      <c r="BD1064" s="14">
        <v>0.35448024032343101</v>
      </c>
      <c r="BE1064" s="14">
        <v>0.33478139118114603</v>
      </c>
      <c r="BF1064" s="14">
        <v>0.23048827084063001</v>
      </c>
      <c r="BG1064" s="14"/>
      <c r="BH1064" s="14">
        <v>0.283939923065547</v>
      </c>
      <c r="BI1064" s="14">
        <v>0.37908525250202502</v>
      </c>
    </row>
    <row r="1065" spans="2:61" x14ac:dyDescent="0.35">
      <c r="B1065" t="s">
        <v>442</v>
      </c>
      <c r="C1065" s="14">
        <v>0.20513274810770801</v>
      </c>
      <c r="D1065" s="14">
        <v>0.17801633707353201</v>
      </c>
      <c r="E1065" s="14">
        <v>0.23218490541221801</v>
      </c>
      <c r="F1065" s="14"/>
      <c r="G1065" s="14">
        <v>0.24875343471827499</v>
      </c>
      <c r="H1065" s="14">
        <v>0.17703527608230599</v>
      </c>
      <c r="I1065" s="14">
        <v>0.19279919167248</v>
      </c>
      <c r="J1065" s="14">
        <v>0.18094118734362499</v>
      </c>
      <c r="K1065" s="14">
        <v>0.26465070671320201</v>
      </c>
      <c r="L1065" s="14">
        <v>0.19294331611649701</v>
      </c>
      <c r="M1065" s="14"/>
      <c r="N1065" s="14">
        <v>0.16897721141576799</v>
      </c>
      <c r="O1065" s="14">
        <v>0.22551234410021401</v>
      </c>
      <c r="P1065" s="14"/>
      <c r="Q1065" s="14">
        <v>0.160945810876582</v>
      </c>
      <c r="R1065" s="14">
        <v>0.25121309329195102</v>
      </c>
      <c r="S1065" s="14">
        <v>0.168865845567225</v>
      </c>
      <c r="T1065" s="14"/>
      <c r="U1065" s="14">
        <v>0.19264140263169499</v>
      </c>
      <c r="V1065" s="14">
        <v>0.25879966595808901</v>
      </c>
      <c r="W1065" s="14"/>
      <c r="X1065" s="14">
        <v>0.12606395232432899</v>
      </c>
      <c r="Y1065" s="14">
        <v>0.19026003863226401</v>
      </c>
      <c r="Z1065" s="14">
        <v>0.25074970004533198</v>
      </c>
      <c r="AA1065" s="14"/>
      <c r="AB1065" s="14">
        <v>0.16563316685643401</v>
      </c>
      <c r="AC1065" s="14">
        <v>0.22832831857331001</v>
      </c>
      <c r="AD1065" s="14">
        <v>0.23437109715097701</v>
      </c>
      <c r="AE1065" s="14"/>
      <c r="AF1065" s="14">
        <v>0.161675691858679</v>
      </c>
      <c r="AG1065" s="14">
        <v>0.186580492159796</v>
      </c>
      <c r="AH1065" s="14">
        <v>0.25873050120393298</v>
      </c>
      <c r="AI1065" s="14"/>
      <c r="AJ1065" s="14">
        <v>0.19675930784449999</v>
      </c>
      <c r="AK1065" s="14">
        <v>0.21046142583798599</v>
      </c>
      <c r="AL1065" s="14"/>
      <c r="AM1065" s="14">
        <v>0.20064323300492801</v>
      </c>
      <c r="AN1065" s="14">
        <v>0.166303230424061</v>
      </c>
      <c r="AO1065" s="14">
        <v>0.111549146347317</v>
      </c>
      <c r="AP1065" s="14">
        <v>0.16588187936659901</v>
      </c>
      <c r="AQ1065" s="14">
        <v>0.116672827834867</v>
      </c>
      <c r="AR1065" s="14">
        <v>0.21093838537177301</v>
      </c>
      <c r="AS1065" s="14">
        <v>0.19632287243177399</v>
      </c>
      <c r="AT1065" s="14">
        <v>0.20487358791063501</v>
      </c>
      <c r="AU1065" s="14">
        <v>0.34414638152006499</v>
      </c>
      <c r="AV1065" s="14"/>
      <c r="AW1065" s="14">
        <v>0.213939119306468</v>
      </c>
      <c r="AX1065" s="14">
        <v>0.152624944146761</v>
      </c>
      <c r="AY1065" s="14">
        <v>0.19458993123936699</v>
      </c>
      <c r="AZ1065" s="14">
        <v>0.160946774488929</v>
      </c>
      <c r="BA1065" s="14">
        <v>0.107832621966187</v>
      </c>
      <c r="BB1065" s="14">
        <v>0.24008476270200901</v>
      </c>
      <c r="BC1065" s="14">
        <v>0.16491056963954001</v>
      </c>
      <c r="BD1065" s="14">
        <v>0.27626184283975203</v>
      </c>
      <c r="BE1065" s="14">
        <v>0.162626860605882</v>
      </c>
      <c r="BF1065" s="14">
        <v>0.25813962226896098</v>
      </c>
      <c r="BG1065" s="14"/>
      <c r="BH1065" s="14">
        <v>0.20846495158019099</v>
      </c>
      <c r="BI1065" s="14">
        <v>0.203197942135525</v>
      </c>
    </row>
    <row r="1066" spans="2:61" x14ac:dyDescent="0.35">
      <c r="B1066" t="s">
        <v>443</v>
      </c>
      <c r="C1066" s="14">
        <v>0.127136043270098</v>
      </c>
      <c r="D1066" s="14">
        <v>0.11093140459002999</v>
      </c>
      <c r="E1066" s="14">
        <v>0.143328872490153</v>
      </c>
      <c r="F1066" s="14"/>
      <c r="G1066" s="14">
        <v>0.123451428322818</v>
      </c>
      <c r="H1066" s="14">
        <v>0.14012515689451499</v>
      </c>
      <c r="I1066" s="14">
        <v>0.10633445486797399</v>
      </c>
      <c r="J1066" s="14">
        <v>0.15707253125135201</v>
      </c>
      <c r="K1066" s="14">
        <v>9.9972444375665298E-2</v>
      </c>
      <c r="L1066" s="14">
        <v>0.13219534777288999</v>
      </c>
      <c r="M1066" s="14"/>
      <c r="N1066" s="14">
        <v>8.9412638982486095E-2</v>
      </c>
      <c r="O1066" s="14">
        <v>0.14839939071792899</v>
      </c>
      <c r="P1066" s="14"/>
      <c r="Q1066" s="14">
        <v>6.4609389986420199E-2</v>
      </c>
      <c r="R1066" s="14">
        <v>0.120923800776585</v>
      </c>
      <c r="S1066" s="14">
        <v>0.24401303567069399</v>
      </c>
      <c r="T1066" s="14"/>
      <c r="U1066" s="14">
        <v>0.12821825925184399</v>
      </c>
      <c r="V1066" s="14">
        <v>0.12248648840027</v>
      </c>
      <c r="W1066" s="14"/>
      <c r="X1066" s="14">
        <v>0.12471232742565699</v>
      </c>
      <c r="Y1066" s="14">
        <v>6.4785019172778194E-2</v>
      </c>
      <c r="Z1066" s="14">
        <v>0.21404636324656001</v>
      </c>
      <c r="AA1066" s="14"/>
      <c r="AB1066" s="14">
        <v>5.9866026658652302E-2</v>
      </c>
      <c r="AC1066" s="14">
        <v>0.122257663197865</v>
      </c>
      <c r="AD1066" s="14">
        <v>0.26690092303123603</v>
      </c>
      <c r="AE1066" s="14"/>
      <c r="AF1066" s="14">
        <v>5.4641719291873198E-2</v>
      </c>
      <c r="AG1066" s="14">
        <v>9.9402624697171593E-2</v>
      </c>
      <c r="AH1066" s="14">
        <v>0.20991990909201</v>
      </c>
      <c r="AI1066" s="14"/>
      <c r="AJ1066" s="14">
        <v>9.7314685554953706E-2</v>
      </c>
      <c r="AK1066" s="14">
        <v>0.14193299497725301</v>
      </c>
      <c r="AL1066" s="14"/>
      <c r="AM1066" s="14">
        <v>6.9547878051015602E-2</v>
      </c>
      <c r="AN1066" s="14">
        <v>0.11824362841573199</v>
      </c>
      <c r="AO1066" s="14">
        <v>0.104524100928168</v>
      </c>
      <c r="AP1066" s="14">
        <v>0.256324682893175</v>
      </c>
      <c r="AQ1066" s="14">
        <v>1.47668647551451E-2</v>
      </c>
      <c r="AR1066" s="14">
        <v>0.159607122441667</v>
      </c>
      <c r="AS1066" s="14">
        <v>0</v>
      </c>
      <c r="AT1066" s="14">
        <v>0.22584653177824501</v>
      </c>
      <c r="AU1066" s="14">
        <v>0.113128886779558</v>
      </c>
      <c r="AV1066" s="14"/>
      <c r="AW1066" s="14">
        <v>4.5866981403556002E-2</v>
      </c>
      <c r="AX1066" s="14">
        <v>0.13797421848859401</v>
      </c>
      <c r="AY1066" s="14">
        <v>5.1647492190843899E-2</v>
      </c>
      <c r="AZ1066" s="14">
        <v>0.228917381569505</v>
      </c>
      <c r="BA1066" s="14">
        <v>0</v>
      </c>
      <c r="BB1066" s="14">
        <v>0.13834360940556301</v>
      </c>
      <c r="BC1066" s="14">
        <v>0</v>
      </c>
      <c r="BD1066" s="14">
        <v>0.24282540192320101</v>
      </c>
      <c r="BE1066" s="14">
        <v>0.15246772800834801</v>
      </c>
      <c r="BF1066" s="14">
        <v>0.21740847839062499</v>
      </c>
      <c r="BG1066" s="14"/>
      <c r="BH1066" s="14">
        <v>0.158215351154116</v>
      </c>
      <c r="BI1066" s="14">
        <v>0.10050203123722901</v>
      </c>
    </row>
    <row r="1067" spans="2:61" x14ac:dyDescent="0.35">
      <c r="B1067" t="s">
        <v>77</v>
      </c>
      <c r="C1067" s="14">
        <v>9.9733204545765203E-2</v>
      </c>
      <c r="D1067" s="14">
        <v>7.1904847870379901E-2</v>
      </c>
      <c r="E1067" s="14">
        <v>0.12452612554327901</v>
      </c>
      <c r="F1067" s="14"/>
      <c r="G1067" s="14">
        <v>8.9514005581206202E-2</v>
      </c>
      <c r="H1067" s="14">
        <v>0.13153033146251999</v>
      </c>
      <c r="I1067" s="14">
        <v>0.123569619673084</v>
      </c>
      <c r="J1067" s="14">
        <v>7.8474880246269502E-2</v>
      </c>
      <c r="K1067" s="14">
        <v>7.8193970759125195E-2</v>
      </c>
      <c r="L1067" s="14">
        <v>9.1991607120796196E-2</v>
      </c>
      <c r="M1067" s="14"/>
      <c r="N1067" s="14">
        <v>9.2305369846268706E-2</v>
      </c>
      <c r="O1067" s="14">
        <v>0.103920011992842</v>
      </c>
      <c r="P1067" s="14"/>
      <c r="Q1067" s="14">
        <v>0.10887267731794199</v>
      </c>
      <c r="R1067" s="14">
        <v>9.1697068922918998E-2</v>
      </c>
      <c r="S1067" s="14">
        <v>3.9258409646892999E-2</v>
      </c>
      <c r="T1067" s="14"/>
      <c r="U1067" s="14">
        <v>8.2488536005803498E-2</v>
      </c>
      <c r="V1067" s="14">
        <v>0.17382195756827501</v>
      </c>
      <c r="W1067" s="14"/>
      <c r="X1067" s="14">
        <v>3.1904612089982402E-2</v>
      </c>
      <c r="Y1067" s="14">
        <v>8.4482838617486594E-2</v>
      </c>
      <c r="Z1067" s="14">
        <v>0.102560917962859</v>
      </c>
      <c r="AA1067" s="14"/>
      <c r="AB1067" s="14">
        <v>5.6654278980030302E-2</v>
      </c>
      <c r="AC1067" s="14">
        <v>9.0764630658469805E-2</v>
      </c>
      <c r="AD1067" s="14">
        <v>9.3633219605241194E-2</v>
      </c>
      <c r="AE1067" s="14"/>
      <c r="AF1067" s="14">
        <v>9.1654076853925598E-2</v>
      </c>
      <c r="AG1067" s="14">
        <v>8.2877445687095805E-2</v>
      </c>
      <c r="AH1067" s="14">
        <v>7.2887769319277498E-2</v>
      </c>
      <c r="AI1067" s="14"/>
      <c r="AJ1067" s="14">
        <v>5.3022231267223899E-2</v>
      </c>
      <c r="AK1067" s="14">
        <v>0.12662361237481901</v>
      </c>
      <c r="AL1067" s="14"/>
      <c r="AM1067" s="14">
        <v>3.2101677547308E-2</v>
      </c>
      <c r="AN1067" s="14">
        <v>4.1025641755325297E-2</v>
      </c>
      <c r="AO1067" s="14">
        <v>0.110092416991773</v>
      </c>
      <c r="AP1067" s="14">
        <v>0.118436821329794</v>
      </c>
      <c r="AQ1067" s="14">
        <v>5.2036019176667003E-2</v>
      </c>
      <c r="AR1067" s="14">
        <v>8.8393808934407E-2</v>
      </c>
      <c r="AS1067" s="14">
        <v>0.10382966375376</v>
      </c>
      <c r="AT1067" s="14">
        <v>0.13622120952980901</v>
      </c>
      <c r="AU1067" s="14">
        <v>0.167303495246024</v>
      </c>
      <c r="AV1067" s="14"/>
      <c r="AW1067" s="14">
        <v>3.02229897778904E-2</v>
      </c>
      <c r="AX1067" s="14">
        <v>4.0021923503983203E-2</v>
      </c>
      <c r="AY1067" s="14">
        <v>7.3902612374119103E-2</v>
      </c>
      <c r="AZ1067" s="14">
        <v>0.10623916467269399</v>
      </c>
      <c r="BA1067" s="14">
        <v>0.105670038960027</v>
      </c>
      <c r="BB1067" s="14">
        <v>6.7629545419118794E-2</v>
      </c>
      <c r="BC1067" s="14">
        <v>0.16090132919571501</v>
      </c>
      <c r="BD1067" s="14">
        <v>0</v>
      </c>
      <c r="BE1067" s="14">
        <v>0.29773517247199399</v>
      </c>
      <c r="BF1067" s="14">
        <v>0.133528299194171</v>
      </c>
      <c r="BG1067" s="14"/>
      <c r="BH1067" s="14">
        <v>9.42013791514867E-2</v>
      </c>
      <c r="BI1067" s="14">
        <v>7.3600352750492606E-2</v>
      </c>
    </row>
    <row r="1068" spans="2:61" x14ac:dyDescent="0.35">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c r="AR1068" s="14"/>
      <c r="AS1068" s="14"/>
      <c r="AT1068" s="14"/>
      <c r="AU1068" s="14"/>
      <c r="AV1068" s="14"/>
      <c r="AW1068" s="14"/>
      <c r="AX1068" s="14"/>
      <c r="AY1068" s="14"/>
      <c r="AZ1068" s="14"/>
      <c r="BA1068" s="14"/>
      <c r="BB1068" s="14"/>
      <c r="BC1068" s="14"/>
      <c r="BD1068" s="14"/>
      <c r="BE1068" s="14"/>
      <c r="BF1068" s="14"/>
      <c r="BG1068" s="14"/>
      <c r="BH1068" s="14"/>
      <c r="BI1068" s="14"/>
    </row>
    <row r="1069" spans="2:61" x14ac:dyDescent="0.35">
      <c r="B1069" s="6" t="s">
        <v>459</v>
      </c>
      <c r="C1069" s="14"/>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c r="AR1069" s="14"/>
      <c r="AS1069" s="14"/>
      <c r="AT1069" s="14"/>
      <c r="AU1069" s="14"/>
      <c r="AV1069" s="14"/>
      <c r="AW1069" s="14"/>
      <c r="AX1069" s="14"/>
      <c r="AY1069" s="14"/>
      <c r="AZ1069" s="14"/>
      <c r="BA1069" s="14"/>
      <c r="BB1069" s="14"/>
      <c r="BC1069" s="14"/>
      <c r="BD1069" s="14"/>
      <c r="BE1069" s="14"/>
      <c r="BF1069" s="14"/>
      <c r="BG1069" s="14"/>
      <c r="BH1069" s="14"/>
      <c r="BI1069" s="14"/>
    </row>
    <row r="1070" spans="2:61" x14ac:dyDescent="0.35">
      <c r="B1070" s="21" t="s">
        <v>81</v>
      </c>
      <c r="C1070" s="14"/>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c r="AR1070" s="14"/>
      <c r="AS1070" s="14"/>
      <c r="AT1070" s="14"/>
      <c r="AU1070" s="14"/>
      <c r="AV1070" s="14"/>
      <c r="AW1070" s="14"/>
      <c r="AX1070" s="14"/>
      <c r="AY1070" s="14"/>
      <c r="AZ1070" s="14"/>
      <c r="BA1070" s="14"/>
      <c r="BB1070" s="14"/>
      <c r="BC1070" s="14"/>
      <c r="BD1070" s="14"/>
      <c r="BE1070" s="14"/>
      <c r="BF1070" s="14"/>
      <c r="BG1070" s="14"/>
      <c r="BH1070" s="14"/>
      <c r="BI1070" s="14"/>
    </row>
    <row r="1071" spans="2:61" x14ac:dyDescent="0.35">
      <c r="B1071" t="s">
        <v>158</v>
      </c>
      <c r="C1071" s="14">
        <v>0.133006414766002</v>
      </c>
      <c r="D1071" s="14">
        <v>0.10272589472921299</v>
      </c>
      <c r="E1071" s="14">
        <v>0.16265379649019401</v>
      </c>
      <c r="F1071" s="14"/>
      <c r="G1071" s="14">
        <v>8.1161865418349396E-2</v>
      </c>
      <c r="H1071" s="14">
        <v>0.113940678270498</v>
      </c>
      <c r="I1071" s="14">
        <v>0.1276591080084</v>
      </c>
      <c r="J1071" s="14">
        <v>0.14683734096050399</v>
      </c>
      <c r="K1071" s="14">
        <v>0.13493129309511701</v>
      </c>
      <c r="L1071" s="14">
        <v>0.16875076725847801</v>
      </c>
      <c r="M1071" s="14"/>
      <c r="N1071" s="14">
        <v>0.114799214447727</v>
      </c>
      <c r="O1071" s="14">
        <v>0.143269168982669</v>
      </c>
      <c r="P1071" s="14"/>
      <c r="Q1071" s="14">
        <v>6.2598876415739704E-2</v>
      </c>
      <c r="R1071" s="14">
        <v>0.12022026789090599</v>
      </c>
      <c r="S1071" s="14">
        <v>0.323511064542509</v>
      </c>
      <c r="T1071" s="14"/>
      <c r="U1071" s="14">
        <v>0.133180071606948</v>
      </c>
      <c r="V1071" s="14">
        <v>0.132260328010567</v>
      </c>
      <c r="W1071" s="14"/>
      <c r="X1071" s="14">
        <v>0.19134783014972501</v>
      </c>
      <c r="Y1071" s="14">
        <v>5.84345420230339E-2</v>
      </c>
      <c r="Z1071" s="14">
        <v>0.21605990082676901</v>
      </c>
      <c r="AA1071" s="14"/>
      <c r="AB1071" s="14">
        <v>5.3539708825938503E-2</v>
      </c>
      <c r="AC1071" s="14">
        <v>0.14005785410433699</v>
      </c>
      <c r="AD1071" s="14">
        <v>0.26535312929119997</v>
      </c>
      <c r="AE1071" s="14"/>
      <c r="AF1071" s="14">
        <v>0.13431910775282899</v>
      </c>
      <c r="AG1071" s="14">
        <v>0.137119753809127</v>
      </c>
      <c r="AH1071" s="14">
        <v>0.14471897001315601</v>
      </c>
      <c r="AI1071" s="14"/>
      <c r="AJ1071" s="14">
        <v>0.10371727225333099</v>
      </c>
      <c r="AK1071" s="14">
        <v>0.15368323697661701</v>
      </c>
      <c r="AL1071" s="14"/>
      <c r="AM1071" s="14">
        <v>3.5138042356754801E-2</v>
      </c>
      <c r="AN1071" s="14">
        <v>0.146364938664962</v>
      </c>
      <c r="AO1071" s="14">
        <v>1.9162124160803502E-2</v>
      </c>
      <c r="AP1071" s="14">
        <v>0.22706101199887699</v>
      </c>
      <c r="AQ1071" s="14">
        <v>3.5913167427961599E-2</v>
      </c>
      <c r="AR1071" s="14">
        <v>0.170237701279426</v>
      </c>
      <c r="AS1071" s="14">
        <v>2.37126740021225E-2</v>
      </c>
      <c r="AT1071" s="14">
        <v>0.20174396982544099</v>
      </c>
      <c r="AU1071" s="14">
        <v>0.137189578391825</v>
      </c>
      <c r="AV1071" s="14"/>
      <c r="AW1071" s="14">
        <v>2.8705232691330299E-2</v>
      </c>
      <c r="AX1071" s="14">
        <v>0.153249134935564</v>
      </c>
      <c r="AY1071" s="14">
        <v>1.3935393284847299E-2</v>
      </c>
      <c r="AZ1071" s="14">
        <v>0.20467290508231101</v>
      </c>
      <c r="BA1071" s="14">
        <v>0</v>
      </c>
      <c r="BB1071" s="14">
        <v>0.15944099396698</v>
      </c>
      <c r="BC1071" s="14">
        <v>8.1954740302169302E-2</v>
      </c>
      <c r="BD1071" s="14">
        <v>0.21462123499757599</v>
      </c>
      <c r="BE1071" s="14">
        <v>8.4481061838234006E-2</v>
      </c>
      <c r="BF1071" s="14">
        <v>0.21584342323056999</v>
      </c>
      <c r="BG1071" s="14"/>
      <c r="BH1071" s="14">
        <v>0.15771139820439201</v>
      </c>
      <c r="BI1071" s="14">
        <v>0.101395230178854</v>
      </c>
    </row>
    <row r="1072" spans="2:61" x14ac:dyDescent="0.35">
      <c r="B1072" t="s">
        <v>159</v>
      </c>
      <c r="C1072" s="14">
        <v>0.229584755537586</v>
      </c>
      <c r="D1072" s="14">
        <v>0.26154853179855098</v>
      </c>
      <c r="E1072" s="14">
        <v>0.20045149634970899</v>
      </c>
      <c r="F1072" s="14"/>
      <c r="G1072" s="14">
        <v>0.180697162413436</v>
      </c>
      <c r="H1072" s="14">
        <v>0.23051029311805599</v>
      </c>
      <c r="I1072" s="14">
        <v>0.24000492714004101</v>
      </c>
      <c r="J1072" s="14">
        <v>0.236987853546125</v>
      </c>
      <c r="K1072" s="14">
        <v>0.21248663584338801</v>
      </c>
      <c r="L1072" s="14">
        <v>0.252157122844134</v>
      </c>
      <c r="M1072" s="14"/>
      <c r="N1072" s="14">
        <v>0.19551254012296701</v>
      </c>
      <c r="O1072" s="14">
        <v>0.24879005708340499</v>
      </c>
      <c r="P1072" s="14"/>
      <c r="Q1072" s="14">
        <v>0.19407194335175901</v>
      </c>
      <c r="R1072" s="14">
        <v>0.27341447968977201</v>
      </c>
      <c r="S1072" s="14">
        <v>0.170036248702091</v>
      </c>
      <c r="T1072" s="14"/>
      <c r="U1072" s="14">
        <v>0.19847999761597601</v>
      </c>
      <c r="V1072" s="14">
        <v>0.363220999234518</v>
      </c>
      <c r="W1072" s="14"/>
      <c r="X1072" s="14">
        <v>0.22754839328997301</v>
      </c>
      <c r="Y1072" s="14">
        <v>0.223651497310731</v>
      </c>
      <c r="Z1072" s="14">
        <v>0.23941885221305201</v>
      </c>
      <c r="AA1072" s="14"/>
      <c r="AB1072" s="14">
        <v>0.20521088318734301</v>
      </c>
      <c r="AC1072" s="14">
        <v>0.23718493065768501</v>
      </c>
      <c r="AD1072" s="14">
        <v>0.25467503988277101</v>
      </c>
      <c r="AE1072" s="14"/>
      <c r="AF1072" s="14">
        <v>0.29047779559134901</v>
      </c>
      <c r="AG1072" s="14">
        <v>0.20130238592776201</v>
      </c>
      <c r="AH1072" s="14">
        <v>0.256652641374297</v>
      </c>
      <c r="AI1072" s="14"/>
      <c r="AJ1072" s="14">
        <v>0.21862579957672501</v>
      </c>
      <c r="AK1072" s="14">
        <v>0.23098975595936899</v>
      </c>
      <c r="AL1072" s="14"/>
      <c r="AM1072" s="14">
        <v>0.27713834887022198</v>
      </c>
      <c r="AN1072" s="14">
        <v>0.27006795007602802</v>
      </c>
      <c r="AO1072" s="14">
        <v>0.19154689830768201</v>
      </c>
      <c r="AP1072" s="14">
        <v>0.31890037714337599</v>
      </c>
      <c r="AQ1072" s="14">
        <v>0.13684799922457899</v>
      </c>
      <c r="AR1072" s="14">
        <v>0.21954080480468699</v>
      </c>
      <c r="AS1072" s="14">
        <v>0.118745460678526</v>
      </c>
      <c r="AT1072" s="14">
        <v>0.13384586080974001</v>
      </c>
      <c r="AU1072" s="14">
        <v>0.224663419326534</v>
      </c>
      <c r="AV1072" s="14"/>
      <c r="AW1072" s="14">
        <v>0.26974397730467098</v>
      </c>
      <c r="AX1072" s="14">
        <v>0.231699473361523</v>
      </c>
      <c r="AY1072" s="14">
        <v>0.110543338604947</v>
      </c>
      <c r="AZ1072" s="14">
        <v>0.33098508883301397</v>
      </c>
      <c r="BA1072" s="14">
        <v>0.14564884912117701</v>
      </c>
      <c r="BB1072" s="14">
        <v>0.221108174370097</v>
      </c>
      <c r="BC1072" s="14">
        <v>0.224192534556342</v>
      </c>
      <c r="BD1072" s="14">
        <v>0.174298850634652</v>
      </c>
      <c r="BE1072" s="14">
        <v>0.16582341025415001</v>
      </c>
      <c r="BF1072" s="14">
        <v>0.31590217997452003</v>
      </c>
      <c r="BG1072" s="14"/>
      <c r="BH1072" s="14">
        <v>0.242446541951675</v>
      </c>
      <c r="BI1072" s="14">
        <v>0.22776036519694801</v>
      </c>
    </row>
    <row r="1073" spans="2:61" x14ac:dyDescent="0.35">
      <c r="B1073" t="s">
        <v>160</v>
      </c>
      <c r="C1073" s="14">
        <v>0.20729749089836599</v>
      </c>
      <c r="D1073" s="14">
        <v>0.201205144402892</v>
      </c>
      <c r="E1073" s="14">
        <v>0.211995438525896</v>
      </c>
      <c r="F1073" s="14"/>
      <c r="G1073" s="14">
        <v>0.22518812136805499</v>
      </c>
      <c r="H1073" s="14">
        <v>0.22470018710247999</v>
      </c>
      <c r="I1073" s="14">
        <v>0.192327181265463</v>
      </c>
      <c r="J1073" s="14">
        <v>0.14726242261309899</v>
      </c>
      <c r="K1073" s="14">
        <v>0.25888857877587601</v>
      </c>
      <c r="L1073" s="14">
        <v>0.21434007059231699</v>
      </c>
      <c r="M1073" s="14"/>
      <c r="N1073" s="14">
        <v>0.217801763442625</v>
      </c>
      <c r="O1073" s="14">
        <v>0.20137660435556101</v>
      </c>
      <c r="P1073" s="14"/>
      <c r="Q1073" s="14">
        <v>0.20858691110218899</v>
      </c>
      <c r="R1073" s="14">
        <v>0.207529214265078</v>
      </c>
      <c r="S1073" s="14">
        <v>0.15589216751608401</v>
      </c>
      <c r="T1073" s="14"/>
      <c r="U1073" s="14">
        <v>0.192484284734493</v>
      </c>
      <c r="V1073" s="14">
        <v>0.27093988393151602</v>
      </c>
      <c r="W1073" s="14"/>
      <c r="X1073" s="14">
        <v>0.14568096209051701</v>
      </c>
      <c r="Y1073" s="14">
        <v>0.22355185351853399</v>
      </c>
      <c r="Z1073" s="14">
        <v>0.17455298201932101</v>
      </c>
      <c r="AA1073" s="14"/>
      <c r="AB1073" s="14">
        <v>0.168698606908463</v>
      </c>
      <c r="AC1073" s="14">
        <v>0.21135283868924901</v>
      </c>
      <c r="AD1073" s="14">
        <v>0.19182684211083101</v>
      </c>
      <c r="AE1073" s="14"/>
      <c r="AF1073" s="14">
        <v>0.154487266017899</v>
      </c>
      <c r="AG1073" s="14">
        <v>0.20023228343931301</v>
      </c>
      <c r="AH1073" s="14">
        <v>0.183122192929252</v>
      </c>
      <c r="AI1073" s="14"/>
      <c r="AJ1073" s="14">
        <v>0.21173289839214099</v>
      </c>
      <c r="AK1073" s="14">
        <v>0.195372561664024</v>
      </c>
      <c r="AL1073" s="14"/>
      <c r="AM1073" s="14">
        <v>0.202884489900061</v>
      </c>
      <c r="AN1073" s="14">
        <v>0.18631159015111601</v>
      </c>
      <c r="AO1073" s="14">
        <v>0.29179750987810898</v>
      </c>
      <c r="AP1073" s="14">
        <v>0.12979524532619</v>
      </c>
      <c r="AQ1073" s="14">
        <v>0.21368599211873199</v>
      </c>
      <c r="AR1073" s="14">
        <v>0.16576914277261401</v>
      </c>
      <c r="AS1073" s="14">
        <v>0.212901496384653</v>
      </c>
      <c r="AT1073" s="14">
        <v>0.28195707517228202</v>
      </c>
      <c r="AU1073" s="14">
        <v>0.27792964036911499</v>
      </c>
      <c r="AV1073" s="14"/>
      <c r="AW1073" s="14">
        <v>0.22769378829616599</v>
      </c>
      <c r="AX1073" s="14">
        <v>0.19219827214304799</v>
      </c>
      <c r="AY1073" s="14">
        <v>0.206951253583847</v>
      </c>
      <c r="AZ1073" s="14">
        <v>0.17079097831461601</v>
      </c>
      <c r="BA1073" s="14">
        <v>0.21027374162661699</v>
      </c>
      <c r="BB1073" s="14">
        <v>0.14973267778295299</v>
      </c>
      <c r="BC1073" s="14">
        <v>0.173406750232836</v>
      </c>
      <c r="BD1073" s="14">
        <v>0.30358029368877099</v>
      </c>
      <c r="BE1073" s="14">
        <v>0.48603707591842399</v>
      </c>
      <c r="BF1073" s="14">
        <v>0.183854481321164</v>
      </c>
      <c r="BG1073" s="14"/>
      <c r="BH1073" s="14">
        <v>0.19619320861643599</v>
      </c>
      <c r="BI1073" s="14">
        <v>0.19903507471766901</v>
      </c>
    </row>
    <row r="1074" spans="2:61" x14ac:dyDescent="0.35">
      <c r="B1074" t="s">
        <v>161</v>
      </c>
      <c r="C1074" s="14">
        <v>0.30359539590446899</v>
      </c>
      <c r="D1074" s="14">
        <v>0.28761941149444897</v>
      </c>
      <c r="E1074" s="14">
        <v>0.32060144591811002</v>
      </c>
      <c r="F1074" s="14"/>
      <c r="G1074" s="14">
        <v>0.313035080281448</v>
      </c>
      <c r="H1074" s="14">
        <v>0.306210406563869</v>
      </c>
      <c r="I1074" s="14">
        <v>0.30048277402576401</v>
      </c>
      <c r="J1074" s="14">
        <v>0.33095360398143803</v>
      </c>
      <c r="K1074" s="14">
        <v>0.27628222330469998</v>
      </c>
      <c r="L1074" s="14">
        <v>0.29460054379353101</v>
      </c>
      <c r="M1074" s="14"/>
      <c r="N1074" s="14">
        <v>0.35947106402569301</v>
      </c>
      <c r="O1074" s="14">
        <v>0.27210025999141801</v>
      </c>
      <c r="P1074" s="14"/>
      <c r="Q1074" s="14">
        <v>0.40545302837352099</v>
      </c>
      <c r="R1074" s="14">
        <v>0.27009435943777899</v>
      </c>
      <c r="S1074" s="14">
        <v>0.249275239995079</v>
      </c>
      <c r="T1074" s="14"/>
      <c r="U1074" s="14">
        <v>0.33393924956721699</v>
      </c>
      <c r="V1074" s="14">
        <v>0.17322824651212901</v>
      </c>
      <c r="W1074" s="14"/>
      <c r="X1074" s="14">
        <v>0.35099949668314701</v>
      </c>
      <c r="Y1074" s="14">
        <v>0.35030897174189601</v>
      </c>
      <c r="Z1074" s="14">
        <v>0.24282972912963</v>
      </c>
      <c r="AA1074" s="14"/>
      <c r="AB1074" s="14">
        <v>0.42506006993977802</v>
      </c>
      <c r="AC1074" s="14">
        <v>0.28305942301827702</v>
      </c>
      <c r="AD1074" s="14">
        <v>0.20219485829934999</v>
      </c>
      <c r="AE1074" s="14"/>
      <c r="AF1074" s="14">
        <v>0.29362696787845399</v>
      </c>
      <c r="AG1074" s="14">
        <v>0.34506459013866803</v>
      </c>
      <c r="AH1074" s="14">
        <v>0.25655271897285598</v>
      </c>
      <c r="AI1074" s="14"/>
      <c r="AJ1074" s="14">
        <v>0.326410904204821</v>
      </c>
      <c r="AK1074" s="14">
        <v>0.29698883953201499</v>
      </c>
      <c r="AL1074" s="14"/>
      <c r="AM1074" s="14">
        <v>0.33037627265032199</v>
      </c>
      <c r="AN1074" s="14">
        <v>0.29100521546263303</v>
      </c>
      <c r="AO1074" s="14">
        <v>0.400455993808358</v>
      </c>
      <c r="AP1074" s="14">
        <v>0.233258603315386</v>
      </c>
      <c r="AQ1074" s="14">
        <v>0.43629830419890397</v>
      </c>
      <c r="AR1074" s="14">
        <v>0.29894302739391199</v>
      </c>
      <c r="AS1074" s="14">
        <v>0.47782264972162403</v>
      </c>
      <c r="AT1074" s="14">
        <v>0.328026926925165</v>
      </c>
      <c r="AU1074" s="14">
        <v>0.246692751118023</v>
      </c>
      <c r="AV1074" s="14"/>
      <c r="AW1074" s="14">
        <v>0.33086310972881999</v>
      </c>
      <c r="AX1074" s="14">
        <v>0.31255501628651999</v>
      </c>
      <c r="AY1074" s="14">
        <v>0.57372029815437897</v>
      </c>
      <c r="AZ1074" s="14">
        <v>0.19236343322055799</v>
      </c>
      <c r="BA1074" s="14">
        <v>0.43653665646747097</v>
      </c>
      <c r="BB1074" s="14">
        <v>0.30705879759339999</v>
      </c>
      <c r="BC1074" s="14">
        <v>0.43172620078288898</v>
      </c>
      <c r="BD1074" s="14">
        <v>0.285930129850748</v>
      </c>
      <c r="BE1074" s="14">
        <v>0.233306598698382</v>
      </c>
      <c r="BF1074" s="14">
        <v>0.148506538077366</v>
      </c>
      <c r="BG1074" s="14"/>
      <c r="BH1074" s="14">
        <v>0.27891293280778201</v>
      </c>
      <c r="BI1074" s="14">
        <v>0.34277790790530799</v>
      </c>
    </row>
    <row r="1075" spans="2:61" x14ac:dyDescent="0.35">
      <c r="B1075" t="s">
        <v>104</v>
      </c>
      <c r="C1075" s="14">
        <v>0.12651594289357701</v>
      </c>
      <c r="D1075" s="14">
        <v>0.14690101757489499</v>
      </c>
      <c r="E1075" s="14">
        <v>0.104297822716091</v>
      </c>
      <c r="F1075" s="14"/>
      <c r="G1075" s="14">
        <v>0.19991777051871101</v>
      </c>
      <c r="H1075" s="14">
        <v>0.12463843494509701</v>
      </c>
      <c r="I1075" s="14">
        <v>0.13952600956033201</v>
      </c>
      <c r="J1075" s="14">
        <v>0.13795877889883501</v>
      </c>
      <c r="K1075" s="14">
        <v>0.117411268980918</v>
      </c>
      <c r="L1075" s="14">
        <v>7.0151495511539694E-2</v>
      </c>
      <c r="M1075" s="14"/>
      <c r="N1075" s="14">
        <v>0.112415417960988</v>
      </c>
      <c r="O1075" s="14">
        <v>0.13446390958694701</v>
      </c>
      <c r="P1075" s="14"/>
      <c r="Q1075" s="14">
        <v>0.12928924075679199</v>
      </c>
      <c r="R1075" s="14">
        <v>0.128741678716466</v>
      </c>
      <c r="S1075" s="14">
        <v>0.101285279244237</v>
      </c>
      <c r="T1075" s="14"/>
      <c r="U1075" s="14">
        <v>0.141916396475365</v>
      </c>
      <c r="V1075" s="14">
        <v>6.0350542311268698E-2</v>
      </c>
      <c r="W1075" s="14"/>
      <c r="X1075" s="14">
        <v>8.4423317786637794E-2</v>
      </c>
      <c r="Y1075" s="14">
        <v>0.144053135405804</v>
      </c>
      <c r="Z1075" s="14">
        <v>0.127138535811228</v>
      </c>
      <c r="AA1075" s="14"/>
      <c r="AB1075" s="14">
        <v>0.14749073113847799</v>
      </c>
      <c r="AC1075" s="14">
        <v>0.128344953530452</v>
      </c>
      <c r="AD1075" s="14">
        <v>8.5950130415847703E-2</v>
      </c>
      <c r="AE1075" s="14"/>
      <c r="AF1075" s="14">
        <v>0.12708886275946801</v>
      </c>
      <c r="AG1075" s="14">
        <v>0.11628098668513</v>
      </c>
      <c r="AH1075" s="14">
        <v>0.158953476710438</v>
      </c>
      <c r="AI1075" s="14"/>
      <c r="AJ1075" s="14">
        <v>0.13951312557298201</v>
      </c>
      <c r="AK1075" s="14">
        <v>0.122965605867975</v>
      </c>
      <c r="AL1075" s="14"/>
      <c r="AM1075" s="14">
        <v>0.15446284622264</v>
      </c>
      <c r="AN1075" s="14">
        <v>0.10625030564526</v>
      </c>
      <c r="AO1075" s="14">
        <v>9.7037473845047101E-2</v>
      </c>
      <c r="AP1075" s="14">
        <v>9.0984762216170495E-2</v>
      </c>
      <c r="AQ1075" s="14">
        <v>0.17725453702982299</v>
      </c>
      <c r="AR1075" s="14">
        <v>0.14550932374936101</v>
      </c>
      <c r="AS1075" s="14">
        <v>0.16681771921307501</v>
      </c>
      <c r="AT1075" s="14">
        <v>5.4426167267370998E-2</v>
      </c>
      <c r="AU1075" s="14">
        <v>0.113524610794503</v>
      </c>
      <c r="AV1075" s="14"/>
      <c r="AW1075" s="14">
        <v>0.14299389197901199</v>
      </c>
      <c r="AX1075" s="14">
        <v>0.11029810327334499</v>
      </c>
      <c r="AY1075" s="14">
        <v>9.48497163719801E-2</v>
      </c>
      <c r="AZ1075" s="14">
        <v>0.10118759454950101</v>
      </c>
      <c r="BA1075" s="14">
        <v>0.20754075278473499</v>
      </c>
      <c r="BB1075" s="14">
        <v>0.16265935628656999</v>
      </c>
      <c r="BC1075" s="14">
        <v>8.8719774125764705E-2</v>
      </c>
      <c r="BD1075" s="14">
        <v>2.1569490828252599E-2</v>
      </c>
      <c r="BE1075" s="14">
        <v>3.0351853290809E-2</v>
      </c>
      <c r="BF1075" s="14">
        <v>0.13589337739638099</v>
      </c>
      <c r="BG1075" s="14"/>
      <c r="BH1075" s="14">
        <v>0.124735918419715</v>
      </c>
      <c r="BI1075" s="14">
        <v>0.129031422001221</v>
      </c>
    </row>
    <row r="1076" spans="2:61" x14ac:dyDescent="0.35">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c r="AR1076" s="14"/>
      <c r="AS1076" s="14"/>
      <c r="AT1076" s="14"/>
      <c r="AU1076" s="14"/>
      <c r="AV1076" s="14"/>
      <c r="AW1076" s="14"/>
      <c r="AX1076" s="14"/>
      <c r="AY1076" s="14"/>
      <c r="AZ1076" s="14"/>
      <c r="BA1076" s="14"/>
      <c r="BB1076" s="14"/>
      <c r="BC1076" s="14"/>
      <c r="BD1076" s="14"/>
      <c r="BE1076" s="14"/>
      <c r="BF1076" s="14"/>
      <c r="BG1076" s="14"/>
      <c r="BH1076" s="14"/>
      <c r="BI1076" s="14"/>
    </row>
    <row r="1077" spans="2:61" x14ac:dyDescent="0.35">
      <c r="B1077" s="6" t="s">
        <v>460</v>
      </c>
      <c r="C1077" s="14"/>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row>
    <row r="1078" spans="2:61" x14ac:dyDescent="0.35">
      <c r="B1078" s="21" t="s">
        <v>81</v>
      </c>
      <c r="C1078" s="14"/>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row>
    <row r="1079" spans="2:61" x14ac:dyDescent="0.35">
      <c r="B1079" t="s">
        <v>158</v>
      </c>
      <c r="C1079" s="14">
        <v>0.18633575004408301</v>
      </c>
      <c r="D1079" s="14">
        <v>0.160762870174222</v>
      </c>
      <c r="E1079" s="14">
        <v>0.211806422488654</v>
      </c>
      <c r="F1079" s="14"/>
      <c r="G1079" s="14">
        <v>9.9449737198051905E-2</v>
      </c>
      <c r="H1079" s="14">
        <v>0.18959650795485999</v>
      </c>
      <c r="I1079" s="14">
        <v>0.18552065548831201</v>
      </c>
      <c r="J1079" s="14">
        <v>0.22307948891646801</v>
      </c>
      <c r="K1079" s="14">
        <v>0.20678634549896999</v>
      </c>
      <c r="L1079" s="14">
        <v>0.18531302164340899</v>
      </c>
      <c r="M1079" s="14"/>
      <c r="N1079" s="14">
        <v>0.14503649604802099</v>
      </c>
      <c r="O1079" s="14">
        <v>0.20961467737416101</v>
      </c>
      <c r="P1079" s="14"/>
      <c r="Q1079" s="14">
        <v>0.113049390692045</v>
      </c>
      <c r="R1079" s="14">
        <v>0.18104338076960899</v>
      </c>
      <c r="S1079" s="14">
        <v>0.34377658082302698</v>
      </c>
      <c r="T1079" s="14"/>
      <c r="U1079" s="14">
        <v>0.18262332285321001</v>
      </c>
      <c r="V1079" s="14">
        <v>0.20228555508795701</v>
      </c>
      <c r="W1079" s="14"/>
      <c r="X1079" s="14">
        <v>0.21435214950592599</v>
      </c>
      <c r="Y1079" s="14">
        <v>0.107844279688245</v>
      </c>
      <c r="Z1079" s="14">
        <v>0.29009044771832798</v>
      </c>
      <c r="AA1079" s="14"/>
      <c r="AB1079" s="14">
        <v>0.108988805455214</v>
      </c>
      <c r="AC1079" s="14">
        <v>0.201958110784481</v>
      </c>
      <c r="AD1079" s="14">
        <v>0.30679323676841902</v>
      </c>
      <c r="AE1079" s="14"/>
      <c r="AF1079" s="14">
        <v>0.184879228640002</v>
      </c>
      <c r="AG1079" s="14">
        <v>0.19572619854719001</v>
      </c>
      <c r="AH1079" s="14">
        <v>0.19796395875988099</v>
      </c>
      <c r="AI1079" s="14"/>
      <c r="AJ1079" s="14">
        <v>0.141424150759839</v>
      </c>
      <c r="AK1079" s="14">
        <v>0.21630690153221899</v>
      </c>
      <c r="AL1079" s="14"/>
      <c r="AM1079" s="14">
        <v>8.4456751053664805E-2</v>
      </c>
      <c r="AN1079" s="14">
        <v>0.193471184346412</v>
      </c>
      <c r="AO1079" s="14">
        <v>3.7484806668959599E-2</v>
      </c>
      <c r="AP1079" s="14">
        <v>0.27399581089185698</v>
      </c>
      <c r="AQ1079" s="14">
        <v>0.101001309762495</v>
      </c>
      <c r="AR1079" s="14">
        <v>0.22384627969426599</v>
      </c>
      <c r="AS1079" s="14">
        <v>0.13020565158399999</v>
      </c>
      <c r="AT1079" s="14">
        <v>0.27108369522610498</v>
      </c>
      <c r="AU1079" s="14">
        <v>0.191205593170411</v>
      </c>
      <c r="AV1079" s="14"/>
      <c r="AW1079" s="14">
        <v>7.0236810478059394E-2</v>
      </c>
      <c r="AX1079" s="14">
        <v>0.20947210910720801</v>
      </c>
      <c r="AY1079" s="14">
        <v>3.1844981923228301E-2</v>
      </c>
      <c r="AZ1079" s="14">
        <v>0.25288751338313598</v>
      </c>
      <c r="BA1079" s="14">
        <v>4.32676777242876E-2</v>
      </c>
      <c r="BB1079" s="14">
        <v>0.221791037081535</v>
      </c>
      <c r="BC1079" s="14">
        <v>0.108974499357677</v>
      </c>
      <c r="BD1079" s="14">
        <v>0.31645121984922697</v>
      </c>
      <c r="BE1079" s="14">
        <v>8.4481061838234006E-2</v>
      </c>
      <c r="BF1079" s="14">
        <v>0.29977404787321899</v>
      </c>
      <c r="BG1079" s="14"/>
      <c r="BH1079" s="14">
        <v>0.20707990202819601</v>
      </c>
      <c r="BI1079" s="14">
        <v>0.16133905225561401</v>
      </c>
    </row>
    <row r="1080" spans="2:61" x14ac:dyDescent="0.35">
      <c r="B1080" t="s">
        <v>159</v>
      </c>
      <c r="C1080" s="14">
        <v>0.26739638211894201</v>
      </c>
      <c r="D1080" s="14">
        <v>0.28370153070672199</v>
      </c>
      <c r="E1080" s="14">
        <v>0.25109129578084499</v>
      </c>
      <c r="F1080" s="14"/>
      <c r="G1080" s="14">
        <v>0.27265083653127897</v>
      </c>
      <c r="H1080" s="14">
        <v>0.23664341975747599</v>
      </c>
      <c r="I1080" s="14">
        <v>0.25734201452769701</v>
      </c>
      <c r="J1080" s="14">
        <v>0.24085282552342999</v>
      </c>
      <c r="K1080" s="14">
        <v>0.31077267889950799</v>
      </c>
      <c r="L1080" s="14">
        <v>0.29077815751571701</v>
      </c>
      <c r="M1080" s="14"/>
      <c r="N1080" s="14">
        <v>0.29057325393730798</v>
      </c>
      <c r="O1080" s="14">
        <v>0.25433240002256502</v>
      </c>
      <c r="P1080" s="14"/>
      <c r="Q1080" s="14">
        <v>0.26137997278448499</v>
      </c>
      <c r="R1080" s="14">
        <v>0.26364550867396502</v>
      </c>
      <c r="S1080" s="14">
        <v>0.269218462818892</v>
      </c>
      <c r="T1080" s="14"/>
      <c r="U1080" s="14">
        <v>0.260647818812905</v>
      </c>
      <c r="V1080" s="14">
        <v>0.29639042389359799</v>
      </c>
      <c r="W1080" s="14"/>
      <c r="X1080" s="14">
        <v>0.25900122323448199</v>
      </c>
      <c r="Y1080" s="14">
        <v>0.27579545965494301</v>
      </c>
      <c r="Z1080" s="14">
        <v>0.26971931211573402</v>
      </c>
      <c r="AA1080" s="14"/>
      <c r="AB1080" s="14">
        <v>0.27554342525451803</v>
      </c>
      <c r="AC1080" s="14">
        <v>0.26718906121442698</v>
      </c>
      <c r="AD1080" s="14">
        <v>0.27318117189076202</v>
      </c>
      <c r="AE1080" s="14"/>
      <c r="AF1080" s="14">
        <v>0.266587070755261</v>
      </c>
      <c r="AG1080" s="14">
        <v>0.26335167168071699</v>
      </c>
      <c r="AH1080" s="14">
        <v>0.29924072595659901</v>
      </c>
      <c r="AI1080" s="14"/>
      <c r="AJ1080" s="14">
        <v>0.29700464920339198</v>
      </c>
      <c r="AK1080" s="14">
        <v>0.246784276537304</v>
      </c>
      <c r="AL1080" s="14"/>
      <c r="AM1080" s="14">
        <v>0.31915879783500101</v>
      </c>
      <c r="AN1080" s="14">
        <v>0.28704161371894099</v>
      </c>
      <c r="AO1080" s="14">
        <v>0.168961443652664</v>
      </c>
      <c r="AP1080" s="14">
        <v>0.32668157923774099</v>
      </c>
      <c r="AQ1080" s="14">
        <v>0.30675556252707298</v>
      </c>
      <c r="AR1080" s="14">
        <v>0.26799597596318903</v>
      </c>
      <c r="AS1080" s="14">
        <v>0.100598475123099</v>
      </c>
      <c r="AT1080" s="14">
        <v>0.14467447430605301</v>
      </c>
      <c r="AU1080" s="14">
        <v>0.26715576623418802</v>
      </c>
      <c r="AV1080" s="14"/>
      <c r="AW1080" s="14">
        <v>0.316671770167403</v>
      </c>
      <c r="AX1080" s="14">
        <v>0.27004524762989901</v>
      </c>
      <c r="AY1080" s="14">
        <v>0.167244779689003</v>
      </c>
      <c r="AZ1080" s="14">
        <v>0.32683862486922199</v>
      </c>
      <c r="BA1080" s="14">
        <v>0.32279749296961702</v>
      </c>
      <c r="BB1080" s="14">
        <v>0.27006250997724401</v>
      </c>
      <c r="BC1080" s="14">
        <v>0.24338766682173399</v>
      </c>
      <c r="BD1080" s="14">
        <v>0.24616813592001999</v>
      </c>
      <c r="BE1080" s="14">
        <v>0.36092353412692002</v>
      </c>
      <c r="BF1080" s="14">
        <v>0.210873039584136</v>
      </c>
      <c r="BG1080" s="14"/>
      <c r="BH1080" s="14">
        <v>0.27297962418246202</v>
      </c>
      <c r="BI1080" s="14">
        <v>0.27973475870476699</v>
      </c>
    </row>
    <row r="1081" spans="2:61" x14ac:dyDescent="0.35">
      <c r="B1081" t="s">
        <v>160</v>
      </c>
      <c r="C1081" s="14">
        <v>0.21851009173265301</v>
      </c>
      <c r="D1081" s="14">
        <v>0.19378602523223601</v>
      </c>
      <c r="E1081" s="14">
        <v>0.24103744569305199</v>
      </c>
      <c r="F1081" s="14"/>
      <c r="G1081" s="14">
        <v>0.255936809365161</v>
      </c>
      <c r="H1081" s="14">
        <v>0.24730748519448101</v>
      </c>
      <c r="I1081" s="14">
        <v>0.19845613953642099</v>
      </c>
      <c r="J1081" s="14">
        <v>0.19649581236952901</v>
      </c>
      <c r="K1081" s="14">
        <v>0.20571376630269</v>
      </c>
      <c r="L1081" s="14">
        <v>0.22347257844942001</v>
      </c>
      <c r="M1081" s="14"/>
      <c r="N1081" s="14">
        <v>0.24121477499107699</v>
      </c>
      <c r="O1081" s="14">
        <v>0.20571226561028</v>
      </c>
      <c r="P1081" s="14"/>
      <c r="Q1081" s="14">
        <v>0.23172958010879</v>
      </c>
      <c r="R1081" s="14">
        <v>0.24047966937447099</v>
      </c>
      <c r="S1081" s="14">
        <v>0.119388297513916</v>
      </c>
      <c r="T1081" s="14"/>
      <c r="U1081" s="14">
        <v>0.202502080804108</v>
      </c>
      <c r="V1081" s="14">
        <v>0.28728575798093098</v>
      </c>
      <c r="W1081" s="14"/>
      <c r="X1081" s="14">
        <v>0.183268706563011</v>
      </c>
      <c r="Y1081" s="14">
        <v>0.243395312241319</v>
      </c>
      <c r="Z1081" s="14">
        <v>0.16208536359074899</v>
      </c>
      <c r="AA1081" s="14"/>
      <c r="AB1081" s="14">
        <v>0.21378304212996299</v>
      </c>
      <c r="AC1081" s="14">
        <v>0.20582708864556201</v>
      </c>
      <c r="AD1081" s="14">
        <v>0.187103082517729</v>
      </c>
      <c r="AE1081" s="14"/>
      <c r="AF1081" s="14">
        <v>0.21487285386614199</v>
      </c>
      <c r="AG1081" s="14">
        <v>0.19895624081910501</v>
      </c>
      <c r="AH1081" s="14">
        <v>0.19437820704016801</v>
      </c>
      <c r="AI1081" s="14"/>
      <c r="AJ1081" s="14">
        <v>0.239769544553914</v>
      </c>
      <c r="AK1081" s="14">
        <v>0.20155791570162801</v>
      </c>
      <c r="AL1081" s="14"/>
      <c r="AM1081" s="14">
        <v>0.180342840669552</v>
      </c>
      <c r="AN1081" s="14">
        <v>0.22815492789004199</v>
      </c>
      <c r="AO1081" s="14">
        <v>0.39428738268362801</v>
      </c>
      <c r="AP1081" s="14">
        <v>5.8737866059756699E-2</v>
      </c>
      <c r="AQ1081" s="14">
        <v>0.24831064683919499</v>
      </c>
      <c r="AR1081" s="14">
        <v>0.17045741116339999</v>
      </c>
      <c r="AS1081" s="14">
        <v>0.198428771296283</v>
      </c>
      <c r="AT1081" s="14">
        <v>0.24493949516395699</v>
      </c>
      <c r="AU1081" s="14">
        <v>0.32410846066691801</v>
      </c>
      <c r="AV1081" s="14"/>
      <c r="AW1081" s="14">
        <v>0.19844669408704901</v>
      </c>
      <c r="AX1081" s="14">
        <v>0.23087876284637099</v>
      </c>
      <c r="AY1081" s="14">
        <v>0.38663084205487502</v>
      </c>
      <c r="AZ1081" s="14">
        <v>7.8341215638231598E-2</v>
      </c>
      <c r="BA1081" s="14">
        <v>0.26346871475848999</v>
      </c>
      <c r="BB1081" s="14">
        <v>0.16047705611124999</v>
      </c>
      <c r="BC1081" s="14">
        <v>0.19038673477830301</v>
      </c>
      <c r="BD1081" s="14">
        <v>0.189661079572262</v>
      </c>
      <c r="BE1081" s="14">
        <v>0.47185470301140697</v>
      </c>
      <c r="BF1081" s="14">
        <v>0.29017233175308399</v>
      </c>
      <c r="BG1081" s="14"/>
      <c r="BH1081" s="14">
        <v>0.199625549280254</v>
      </c>
      <c r="BI1081" s="14">
        <v>0.20826460200755401</v>
      </c>
    </row>
    <row r="1082" spans="2:61" x14ac:dyDescent="0.35">
      <c r="B1082" t="s">
        <v>161</v>
      </c>
      <c r="C1082" s="14">
        <v>0.23956834316985201</v>
      </c>
      <c r="D1082" s="14">
        <v>0.260829225042228</v>
      </c>
      <c r="E1082" s="14">
        <v>0.22069779615451199</v>
      </c>
      <c r="F1082" s="14"/>
      <c r="G1082" s="14">
        <v>0.22778117042812299</v>
      </c>
      <c r="H1082" s="14">
        <v>0.26481568628968299</v>
      </c>
      <c r="I1082" s="14">
        <v>0.26025322907384002</v>
      </c>
      <c r="J1082" s="14">
        <v>0.21902297007826499</v>
      </c>
      <c r="K1082" s="14">
        <v>0.215616587490985</v>
      </c>
      <c r="L1082" s="14">
        <v>0.24213687708760401</v>
      </c>
      <c r="M1082" s="14"/>
      <c r="N1082" s="14">
        <v>0.24141281726601399</v>
      </c>
      <c r="O1082" s="14">
        <v>0.23852867842310299</v>
      </c>
      <c r="P1082" s="14"/>
      <c r="Q1082" s="14">
        <v>0.28833366688046702</v>
      </c>
      <c r="R1082" s="14">
        <v>0.22504806889749701</v>
      </c>
      <c r="S1082" s="14">
        <v>0.20902171103124301</v>
      </c>
      <c r="T1082" s="14"/>
      <c r="U1082" s="14">
        <v>0.25359634439720702</v>
      </c>
      <c r="V1082" s="14">
        <v>0.179299448124145</v>
      </c>
      <c r="W1082" s="14"/>
      <c r="X1082" s="14">
        <v>0.23330988128723801</v>
      </c>
      <c r="Y1082" s="14">
        <v>0.29204226914078202</v>
      </c>
      <c r="Z1082" s="14">
        <v>0.19287296734977399</v>
      </c>
      <c r="AA1082" s="14"/>
      <c r="AB1082" s="14">
        <v>0.28693742238904402</v>
      </c>
      <c r="AC1082" s="14">
        <v>0.24317358007857101</v>
      </c>
      <c r="AD1082" s="14">
        <v>0.17911056786105101</v>
      </c>
      <c r="AE1082" s="14"/>
      <c r="AF1082" s="14">
        <v>0.212624107192704</v>
      </c>
      <c r="AG1082" s="14">
        <v>0.25859571949774801</v>
      </c>
      <c r="AH1082" s="14">
        <v>0.20995380464213001</v>
      </c>
      <c r="AI1082" s="14"/>
      <c r="AJ1082" s="14">
        <v>0.22688758841060899</v>
      </c>
      <c r="AK1082" s="14">
        <v>0.24558626675720099</v>
      </c>
      <c r="AL1082" s="14"/>
      <c r="AM1082" s="14">
        <v>0.28868813161941698</v>
      </c>
      <c r="AN1082" s="14">
        <v>0.198892183485359</v>
      </c>
      <c r="AO1082" s="14">
        <v>0.31483139752537798</v>
      </c>
      <c r="AP1082" s="14">
        <v>0.27805042514908301</v>
      </c>
      <c r="AQ1082" s="14">
        <v>0.26018704850274599</v>
      </c>
      <c r="AR1082" s="14">
        <v>0.254292269118779</v>
      </c>
      <c r="AS1082" s="14">
        <v>0.35471112367767299</v>
      </c>
      <c r="AT1082" s="14">
        <v>0.28803463547233399</v>
      </c>
      <c r="AU1082" s="14">
        <v>0.16110999245662599</v>
      </c>
      <c r="AV1082" s="14"/>
      <c r="AW1082" s="14">
        <v>0.30397764592918303</v>
      </c>
      <c r="AX1082" s="14">
        <v>0.187856885049385</v>
      </c>
      <c r="AY1082" s="14">
        <v>0.31184012846658898</v>
      </c>
      <c r="AZ1082" s="14">
        <v>0.27090547092987499</v>
      </c>
      <c r="BA1082" s="14">
        <v>0.23644178610581601</v>
      </c>
      <c r="BB1082" s="14">
        <v>0.247776538274146</v>
      </c>
      <c r="BC1082" s="14">
        <v>0.39781210505873899</v>
      </c>
      <c r="BD1082" s="14">
        <v>0.226150073830238</v>
      </c>
      <c r="BE1082" s="14">
        <v>8.2740701023439098E-2</v>
      </c>
      <c r="BF1082" s="14">
        <v>0.10899814448169599</v>
      </c>
      <c r="BG1082" s="14"/>
      <c r="BH1082" s="14">
        <v>0.24664936463887299</v>
      </c>
      <c r="BI1082" s="14">
        <v>0.241752721559676</v>
      </c>
    </row>
    <row r="1083" spans="2:61" x14ac:dyDescent="0.35">
      <c r="B1083" t="s">
        <v>104</v>
      </c>
      <c r="C1083" s="14">
        <v>8.8189432934470097E-2</v>
      </c>
      <c r="D1083" s="14">
        <v>0.100920348844592</v>
      </c>
      <c r="E1083" s="14">
        <v>7.5367039882936498E-2</v>
      </c>
      <c r="F1083" s="14"/>
      <c r="G1083" s="14">
        <v>0.14418144647738501</v>
      </c>
      <c r="H1083" s="14">
        <v>6.1636900803499699E-2</v>
      </c>
      <c r="I1083" s="14">
        <v>9.8427961373729903E-2</v>
      </c>
      <c r="J1083" s="14">
        <v>0.120548903112307</v>
      </c>
      <c r="K1083" s="14">
        <v>6.1110621807846897E-2</v>
      </c>
      <c r="L1083" s="14">
        <v>5.829936530385E-2</v>
      </c>
      <c r="M1083" s="14"/>
      <c r="N1083" s="14">
        <v>8.1762657757579807E-2</v>
      </c>
      <c r="O1083" s="14">
        <v>9.1811978569891095E-2</v>
      </c>
      <c r="P1083" s="14"/>
      <c r="Q1083" s="14">
        <v>0.105507389534213</v>
      </c>
      <c r="R1083" s="14">
        <v>8.9783372284457694E-2</v>
      </c>
      <c r="S1083" s="14">
        <v>5.8594947812921301E-2</v>
      </c>
      <c r="T1083" s="14"/>
      <c r="U1083" s="14">
        <v>0.10063043313257</v>
      </c>
      <c r="V1083" s="14">
        <v>3.4738814913368297E-2</v>
      </c>
      <c r="W1083" s="14"/>
      <c r="X1083" s="14">
        <v>0.110068039409343</v>
      </c>
      <c r="Y1083" s="14">
        <v>8.0922679274711307E-2</v>
      </c>
      <c r="Z1083" s="14">
        <v>8.5231909225414904E-2</v>
      </c>
      <c r="AA1083" s="14"/>
      <c r="AB1083" s="14">
        <v>0.11474730477126099</v>
      </c>
      <c r="AC1083" s="14">
        <v>8.1852159276959296E-2</v>
      </c>
      <c r="AD1083" s="14">
        <v>5.3811940962039201E-2</v>
      </c>
      <c r="AE1083" s="14"/>
      <c r="AF1083" s="14">
        <v>0.121036739545891</v>
      </c>
      <c r="AG1083" s="14">
        <v>8.3370169455239299E-2</v>
      </c>
      <c r="AH1083" s="14">
        <v>9.8463303601222296E-2</v>
      </c>
      <c r="AI1083" s="14"/>
      <c r="AJ1083" s="14">
        <v>9.4914067072247102E-2</v>
      </c>
      <c r="AK1083" s="14">
        <v>8.9764639471648699E-2</v>
      </c>
      <c r="AL1083" s="14"/>
      <c r="AM1083" s="14">
        <v>0.127353478822366</v>
      </c>
      <c r="AN1083" s="14">
        <v>9.2440090559246596E-2</v>
      </c>
      <c r="AO1083" s="14">
        <v>8.4434969469370305E-2</v>
      </c>
      <c r="AP1083" s="14">
        <v>6.2534318661562699E-2</v>
      </c>
      <c r="AQ1083" s="14">
        <v>8.3745432368490497E-2</v>
      </c>
      <c r="AR1083" s="14">
        <v>8.3408064060366396E-2</v>
      </c>
      <c r="AS1083" s="14">
        <v>0.21605597831894499</v>
      </c>
      <c r="AT1083" s="14">
        <v>5.1267699831551099E-2</v>
      </c>
      <c r="AU1083" s="14">
        <v>5.6420187471856599E-2</v>
      </c>
      <c r="AV1083" s="14"/>
      <c r="AW1083" s="14">
        <v>0.110667079338306</v>
      </c>
      <c r="AX1083" s="14">
        <v>0.10174699536713699</v>
      </c>
      <c r="AY1083" s="14">
        <v>0.102439267866304</v>
      </c>
      <c r="AZ1083" s="14">
        <v>7.1027175179535398E-2</v>
      </c>
      <c r="BA1083" s="14">
        <v>0.13402432844178999</v>
      </c>
      <c r="BB1083" s="14">
        <v>9.9892858555825498E-2</v>
      </c>
      <c r="BC1083" s="14">
        <v>5.9438993983546198E-2</v>
      </c>
      <c r="BD1083" s="14">
        <v>2.1569490828252599E-2</v>
      </c>
      <c r="BE1083" s="14">
        <v>0</v>
      </c>
      <c r="BF1083" s="14">
        <v>9.0182436307864697E-2</v>
      </c>
      <c r="BG1083" s="14"/>
      <c r="BH1083" s="14">
        <v>7.3665559870214795E-2</v>
      </c>
      <c r="BI1083" s="14">
        <v>0.108908865472389</v>
      </c>
    </row>
    <row r="1084" spans="2:61" x14ac:dyDescent="0.35">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row>
    <row r="1085" spans="2:61" x14ac:dyDescent="0.35">
      <c r="B1085" s="6" t="s">
        <v>461</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row>
    <row r="1086" spans="2:61" x14ac:dyDescent="0.35">
      <c r="B1086" s="21" t="s">
        <v>81</v>
      </c>
      <c r="C1086" s="14"/>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row>
    <row r="1087" spans="2:61" x14ac:dyDescent="0.35">
      <c r="B1087" t="s">
        <v>158</v>
      </c>
      <c r="C1087" s="14">
        <v>0.189851358574218</v>
      </c>
      <c r="D1087" s="14">
        <v>0.182356209466709</v>
      </c>
      <c r="E1087" s="14">
        <v>0.19810688121102299</v>
      </c>
      <c r="F1087" s="14"/>
      <c r="G1087" s="14">
        <v>0.12604475466801501</v>
      </c>
      <c r="H1087" s="14">
        <v>0.154098211680504</v>
      </c>
      <c r="I1087" s="14">
        <v>0.163403896762672</v>
      </c>
      <c r="J1087" s="14">
        <v>0.187629938871121</v>
      </c>
      <c r="K1087" s="14">
        <v>0.21306253458608801</v>
      </c>
      <c r="L1087" s="14">
        <v>0.26512650402406501</v>
      </c>
      <c r="M1087" s="14"/>
      <c r="N1087" s="14">
        <v>0.161250577528779</v>
      </c>
      <c r="O1087" s="14">
        <v>0.20597260627529601</v>
      </c>
      <c r="P1087" s="14"/>
      <c r="Q1087" s="14">
        <v>0.130055563218714</v>
      </c>
      <c r="R1087" s="14">
        <v>0.176492879134827</v>
      </c>
      <c r="S1087" s="14">
        <v>0.35245255188790198</v>
      </c>
      <c r="T1087" s="14"/>
      <c r="U1087" s="14">
        <v>0.18600052581332499</v>
      </c>
      <c r="V1087" s="14">
        <v>0.20639579934973301</v>
      </c>
      <c r="W1087" s="14"/>
      <c r="X1087" s="14">
        <v>0.240028738323778</v>
      </c>
      <c r="Y1087" s="14">
        <v>0.12581122946009499</v>
      </c>
      <c r="Z1087" s="14">
        <v>0.26274980582885099</v>
      </c>
      <c r="AA1087" s="14"/>
      <c r="AB1087" s="14">
        <v>0.14329853135082599</v>
      </c>
      <c r="AC1087" s="14">
        <v>0.17947028670111101</v>
      </c>
      <c r="AD1087" s="14">
        <v>0.32019587012383999</v>
      </c>
      <c r="AE1087" s="14"/>
      <c r="AF1087" s="14">
        <v>0.16285507139566199</v>
      </c>
      <c r="AG1087" s="14">
        <v>0.187121269751544</v>
      </c>
      <c r="AH1087" s="14">
        <v>0.22748122347435201</v>
      </c>
      <c r="AI1087" s="14"/>
      <c r="AJ1087" s="14">
        <v>0.14686006605582499</v>
      </c>
      <c r="AK1087" s="14">
        <v>0.216281270020412</v>
      </c>
      <c r="AL1087" s="14"/>
      <c r="AM1087" s="14">
        <v>0.139695743467249</v>
      </c>
      <c r="AN1087" s="14">
        <v>0.21398044634246499</v>
      </c>
      <c r="AO1087" s="14">
        <v>3.7484806668959599E-2</v>
      </c>
      <c r="AP1087" s="14">
        <v>0.24384326391606101</v>
      </c>
      <c r="AQ1087" s="14">
        <v>5.0756612255795003E-2</v>
      </c>
      <c r="AR1087" s="14">
        <v>0.208327460713568</v>
      </c>
      <c r="AS1087" s="14">
        <v>0.12454795240710401</v>
      </c>
      <c r="AT1087" s="14">
        <v>0.245287979834757</v>
      </c>
      <c r="AU1087" s="14">
        <v>0.23232211878779799</v>
      </c>
      <c r="AV1087" s="14"/>
      <c r="AW1087" s="14">
        <v>0.132951057216116</v>
      </c>
      <c r="AX1087" s="14">
        <v>0.25481500729332102</v>
      </c>
      <c r="AY1087" s="14">
        <v>3.1844981923228301E-2</v>
      </c>
      <c r="AZ1087" s="14">
        <v>0.230345696807505</v>
      </c>
      <c r="BA1087" s="14">
        <v>1.5798043584252301E-2</v>
      </c>
      <c r="BB1087" s="14">
        <v>0.20613574594936901</v>
      </c>
      <c r="BC1087" s="14">
        <v>0.112858995206768</v>
      </c>
      <c r="BD1087" s="14">
        <v>0.25052605245452703</v>
      </c>
      <c r="BE1087" s="14">
        <v>0.159317671155837</v>
      </c>
      <c r="BF1087" s="14">
        <v>0.31661983048887599</v>
      </c>
      <c r="BG1087" s="14"/>
      <c r="BH1087" s="14">
        <v>0.19999007014544801</v>
      </c>
      <c r="BI1087" s="14">
        <v>0.174282001734724</v>
      </c>
    </row>
    <row r="1088" spans="2:61" x14ac:dyDescent="0.35">
      <c r="B1088" t="s">
        <v>159</v>
      </c>
      <c r="C1088" s="14">
        <v>0.27206496306425898</v>
      </c>
      <c r="D1088" s="14">
        <v>0.28589887383517798</v>
      </c>
      <c r="E1088" s="14">
        <v>0.26046535860800601</v>
      </c>
      <c r="F1088" s="14"/>
      <c r="G1088" s="14">
        <v>0.15487703744961601</v>
      </c>
      <c r="H1088" s="14">
        <v>0.26463817921271199</v>
      </c>
      <c r="I1088" s="14">
        <v>0.23562191634955901</v>
      </c>
      <c r="J1088" s="14">
        <v>0.29461488562355298</v>
      </c>
      <c r="K1088" s="14">
        <v>0.318007964583505</v>
      </c>
      <c r="L1088" s="14">
        <v>0.32561595286155798</v>
      </c>
      <c r="M1088" s="14"/>
      <c r="N1088" s="14">
        <v>0.25523859282324601</v>
      </c>
      <c r="O1088" s="14">
        <v>0.28154939225290398</v>
      </c>
      <c r="P1088" s="14"/>
      <c r="Q1088" s="14">
        <v>0.23134639767696599</v>
      </c>
      <c r="R1088" s="14">
        <v>0.28493896387096801</v>
      </c>
      <c r="S1088" s="14">
        <v>0.25981867897419803</v>
      </c>
      <c r="T1088" s="14"/>
      <c r="U1088" s="14">
        <v>0.26250283180044898</v>
      </c>
      <c r="V1088" s="14">
        <v>0.31314701575385101</v>
      </c>
      <c r="W1088" s="14"/>
      <c r="X1088" s="14">
        <v>0.29574357835133402</v>
      </c>
      <c r="Y1088" s="14">
        <v>0.28161213131394103</v>
      </c>
      <c r="Z1088" s="14">
        <v>0.246457910811412</v>
      </c>
      <c r="AA1088" s="14"/>
      <c r="AB1088" s="14">
        <v>0.27768396183928601</v>
      </c>
      <c r="AC1088" s="14">
        <v>0.29084283242387698</v>
      </c>
      <c r="AD1088" s="14">
        <v>0.210837923154093</v>
      </c>
      <c r="AE1088" s="14"/>
      <c r="AF1088" s="14">
        <v>0.37223750482545798</v>
      </c>
      <c r="AG1088" s="14">
        <v>0.27342835517588598</v>
      </c>
      <c r="AH1088" s="14">
        <v>0.24499485520381101</v>
      </c>
      <c r="AI1088" s="14"/>
      <c r="AJ1088" s="14">
        <v>0.260070653159024</v>
      </c>
      <c r="AK1088" s="14">
        <v>0.28077588457633601</v>
      </c>
      <c r="AL1088" s="14"/>
      <c r="AM1088" s="14">
        <v>0.28372872357293699</v>
      </c>
      <c r="AN1088" s="14">
        <v>0.34775892384532597</v>
      </c>
      <c r="AO1088" s="14">
        <v>0.182857109042838</v>
      </c>
      <c r="AP1088" s="14">
        <v>0.384018819822876</v>
      </c>
      <c r="AQ1088" s="14">
        <v>0.24493717167734699</v>
      </c>
      <c r="AR1088" s="14">
        <v>0.26665980607383499</v>
      </c>
      <c r="AS1088" s="14">
        <v>0.128952837813162</v>
      </c>
      <c r="AT1088" s="14">
        <v>0.27773196191072302</v>
      </c>
      <c r="AU1088" s="14">
        <v>0.212896504383977</v>
      </c>
      <c r="AV1088" s="14"/>
      <c r="AW1088" s="14">
        <v>0.26016863567169202</v>
      </c>
      <c r="AX1088" s="14">
        <v>0.314110723261118</v>
      </c>
      <c r="AY1088" s="14">
        <v>7.0432058937228398E-2</v>
      </c>
      <c r="AZ1088" s="14">
        <v>0.39692880761926402</v>
      </c>
      <c r="BA1088" s="14">
        <v>0.20515459589992499</v>
      </c>
      <c r="BB1088" s="14">
        <v>0.258318704717864</v>
      </c>
      <c r="BC1088" s="14">
        <v>0.23282567948351901</v>
      </c>
      <c r="BD1088" s="14">
        <v>0.26936265565559098</v>
      </c>
      <c r="BE1088" s="14">
        <v>0.320950950529237</v>
      </c>
      <c r="BF1088" s="14">
        <v>0.215363245030297</v>
      </c>
      <c r="BG1088" s="14"/>
      <c r="BH1088" s="14">
        <v>0.293977904131489</v>
      </c>
      <c r="BI1088" s="14">
        <v>0.25257863538409803</v>
      </c>
    </row>
    <row r="1089" spans="2:61" x14ac:dyDescent="0.35">
      <c r="B1089" t="s">
        <v>160</v>
      </c>
      <c r="C1089" s="14">
        <v>0.21763368578540099</v>
      </c>
      <c r="D1089" s="14">
        <v>0.17987490353756999</v>
      </c>
      <c r="E1089" s="14">
        <v>0.252583494679186</v>
      </c>
      <c r="F1089" s="14"/>
      <c r="G1089" s="14">
        <v>0.29273895718102999</v>
      </c>
      <c r="H1089" s="14">
        <v>0.238168416611797</v>
      </c>
      <c r="I1089" s="14">
        <v>0.18890976841115201</v>
      </c>
      <c r="J1089" s="14">
        <v>0.18916792582424299</v>
      </c>
      <c r="K1089" s="14">
        <v>0.231737011981756</v>
      </c>
      <c r="L1089" s="14">
        <v>0.202390410635261</v>
      </c>
      <c r="M1089" s="14"/>
      <c r="N1089" s="14">
        <v>0.239741988682555</v>
      </c>
      <c r="O1089" s="14">
        <v>0.20517201815858899</v>
      </c>
      <c r="P1089" s="14"/>
      <c r="Q1089" s="14">
        <v>0.24894049596038501</v>
      </c>
      <c r="R1089" s="14">
        <v>0.22533869712228799</v>
      </c>
      <c r="S1089" s="14">
        <v>0.12460462897897</v>
      </c>
      <c r="T1089" s="14"/>
      <c r="U1089" s="14">
        <v>0.20385283874025301</v>
      </c>
      <c r="V1089" s="14">
        <v>0.27684072538740701</v>
      </c>
      <c r="W1089" s="14"/>
      <c r="X1089" s="14">
        <v>0.15625271723590101</v>
      </c>
      <c r="Y1089" s="14">
        <v>0.24293200203407</v>
      </c>
      <c r="Z1089" s="14">
        <v>0.17646865392175301</v>
      </c>
      <c r="AA1089" s="14"/>
      <c r="AB1089" s="14">
        <v>0.19287215769767199</v>
      </c>
      <c r="AC1089" s="14">
        <v>0.21563093980657699</v>
      </c>
      <c r="AD1089" s="14">
        <v>0.19828872902969499</v>
      </c>
      <c r="AE1089" s="14"/>
      <c r="AF1089" s="14">
        <v>0.17205244152319099</v>
      </c>
      <c r="AG1089" s="14">
        <v>0.20971999118256501</v>
      </c>
      <c r="AH1089" s="14">
        <v>0.18663218342042101</v>
      </c>
      <c r="AI1089" s="14"/>
      <c r="AJ1089" s="14">
        <v>0.238217538680909</v>
      </c>
      <c r="AK1089" s="14">
        <v>0.19978001598442399</v>
      </c>
      <c r="AL1089" s="14"/>
      <c r="AM1089" s="14">
        <v>0.22734117331012499</v>
      </c>
      <c r="AN1089" s="14">
        <v>0.18768655423602201</v>
      </c>
      <c r="AO1089" s="14">
        <v>0.35777731484571601</v>
      </c>
      <c r="AP1089" s="14">
        <v>8.8163593215757105E-2</v>
      </c>
      <c r="AQ1089" s="14">
        <v>0.27248589368653903</v>
      </c>
      <c r="AR1089" s="14">
        <v>0.169020797516167</v>
      </c>
      <c r="AS1089" s="14">
        <v>0.310521221207675</v>
      </c>
      <c r="AT1089" s="14">
        <v>0.209523605669475</v>
      </c>
      <c r="AU1089" s="14">
        <v>0.29823539920321102</v>
      </c>
      <c r="AV1089" s="14"/>
      <c r="AW1089" s="14">
        <v>0.24140239846690001</v>
      </c>
      <c r="AX1089" s="14">
        <v>0.18268004903011301</v>
      </c>
      <c r="AY1089" s="14">
        <v>0.40506844875354397</v>
      </c>
      <c r="AZ1089" s="14">
        <v>8.8119753530213896E-2</v>
      </c>
      <c r="BA1089" s="14">
        <v>0.28978013509246497</v>
      </c>
      <c r="BB1089" s="14">
        <v>0.187553516684209</v>
      </c>
      <c r="BC1089" s="14">
        <v>0.21960556959399399</v>
      </c>
      <c r="BD1089" s="14">
        <v>0.18554991850138</v>
      </c>
      <c r="BE1089" s="14">
        <v>0.347932999640991</v>
      </c>
      <c r="BF1089" s="14">
        <v>0.26123381906749599</v>
      </c>
      <c r="BG1089" s="14"/>
      <c r="BH1089" s="14">
        <v>0.192558301160039</v>
      </c>
      <c r="BI1089" s="14">
        <v>0.222001611970012</v>
      </c>
    </row>
    <row r="1090" spans="2:61" x14ac:dyDescent="0.35">
      <c r="B1090" t="s">
        <v>161</v>
      </c>
      <c r="C1090" s="14">
        <v>0.22687530017674701</v>
      </c>
      <c r="D1090" s="14">
        <v>0.25165517515536601</v>
      </c>
      <c r="E1090" s="14">
        <v>0.20337564921015999</v>
      </c>
      <c r="F1090" s="14"/>
      <c r="G1090" s="14">
        <v>0.31423377369178801</v>
      </c>
      <c r="H1090" s="14">
        <v>0.23931715882602</v>
      </c>
      <c r="I1090" s="14">
        <v>0.29722129333416603</v>
      </c>
      <c r="J1090" s="14">
        <v>0.22599321199132999</v>
      </c>
      <c r="K1090" s="14">
        <v>0.168289032771751</v>
      </c>
      <c r="L1090" s="14">
        <v>0.14268859548222601</v>
      </c>
      <c r="M1090" s="14"/>
      <c r="N1090" s="14">
        <v>0.26248268854631901</v>
      </c>
      <c r="O1090" s="14">
        <v>0.206804675987067</v>
      </c>
      <c r="P1090" s="14"/>
      <c r="Q1090" s="14">
        <v>0.32031930714127099</v>
      </c>
      <c r="R1090" s="14">
        <v>0.20272130327658899</v>
      </c>
      <c r="S1090" s="14">
        <v>0.17092754139133801</v>
      </c>
      <c r="T1090" s="14"/>
      <c r="U1090" s="14">
        <v>0.24398999827564599</v>
      </c>
      <c r="V1090" s="14">
        <v>0.15334494280480301</v>
      </c>
      <c r="W1090" s="14"/>
      <c r="X1090" s="14">
        <v>0.20608609812189199</v>
      </c>
      <c r="Y1090" s="14">
        <v>0.26643525336393897</v>
      </c>
      <c r="Z1090" s="14">
        <v>0.20695721035210901</v>
      </c>
      <c r="AA1090" s="14"/>
      <c r="AB1090" s="14">
        <v>0.294648656146064</v>
      </c>
      <c r="AC1090" s="14">
        <v>0.22120992726493699</v>
      </c>
      <c r="AD1090" s="14">
        <v>0.170862691986336</v>
      </c>
      <c r="AE1090" s="14"/>
      <c r="AF1090" s="14">
        <v>0.21201598577705699</v>
      </c>
      <c r="AG1090" s="14">
        <v>0.23711120577101899</v>
      </c>
      <c r="AH1090" s="14">
        <v>0.226133415070356</v>
      </c>
      <c r="AI1090" s="14"/>
      <c r="AJ1090" s="14">
        <v>0.25712403900139402</v>
      </c>
      <c r="AK1090" s="14">
        <v>0.211006193329561</v>
      </c>
      <c r="AL1090" s="14"/>
      <c r="AM1090" s="14">
        <v>0.22812087600671699</v>
      </c>
      <c r="AN1090" s="14">
        <v>0.17016966747652401</v>
      </c>
      <c r="AO1090" s="14">
        <v>0.37688037666443602</v>
      </c>
      <c r="AP1090" s="14">
        <v>0.19130691446973</v>
      </c>
      <c r="AQ1090" s="14">
        <v>0.33835291373943399</v>
      </c>
      <c r="AR1090" s="14">
        <v>0.26566132592797698</v>
      </c>
      <c r="AS1090" s="14">
        <v>0.287307926738333</v>
      </c>
      <c r="AT1090" s="14">
        <v>0.19775250034748901</v>
      </c>
      <c r="AU1090" s="14">
        <v>0.167097457229337</v>
      </c>
      <c r="AV1090" s="14"/>
      <c r="AW1090" s="14">
        <v>0.23476128161288901</v>
      </c>
      <c r="AX1090" s="14">
        <v>0.17855105920306899</v>
      </c>
      <c r="AY1090" s="14">
        <v>0.38306697191899097</v>
      </c>
      <c r="AZ1090" s="14">
        <v>0.18800572523951201</v>
      </c>
      <c r="BA1090" s="14">
        <v>0.38204229585291599</v>
      </c>
      <c r="BB1090" s="14">
        <v>0.244302760714532</v>
      </c>
      <c r="BC1090" s="14">
        <v>0.34824317739750399</v>
      </c>
      <c r="BD1090" s="14">
        <v>0.271923903262974</v>
      </c>
      <c r="BE1090" s="14">
        <v>0.14144652538312599</v>
      </c>
      <c r="BF1090" s="14">
        <v>0.14153295519036699</v>
      </c>
      <c r="BG1090" s="14"/>
      <c r="BH1090" s="14">
        <v>0.22519232693288799</v>
      </c>
      <c r="BI1090" s="14">
        <v>0.24794552531893299</v>
      </c>
    </row>
    <row r="1091" spans="2:61" x14ac:dyDescent="0.35">
      <c r="B1091" t="s">
        <v>104</v>
      </c>
      <c r="C1091" s="14">
        <v>9.3574692399374396E-2</v>
      </c>
      <c r="D1091" s="14">
        <v>0.100214838005178</v>
      </c>
      <c r="E1091" s="14">
        <v>8.5468616291624402E-2</v>
      </c>
      <c r="F1091" s="14"/>
      <c r="G1091" s="14">
        <v>0.11210547700955099</v>
      </c>
      <c r="H1091" s="14">
        <v>0.103778033668966</v>
      </c>
      <c r="I1091" s="14">
        <v>0.11484312514245</v>
      </c>
      <c r="J1091" s="14">
        <v>0.102594037689752</v>
      </c>
      <c r="K1091" s="14">
        <v>6.8903456076898906E-2</v>
      </c>
      <c r="L1091" s="14">
        <v>6.41785369968908E-2</v>
      </c>
      <c r="M1091" s="14"/>
      <c r="N1091" s="14">
        <v>8.1286152419101296E-2</v>
      </c>
      <c r="O1091" s="14">
        <v>0.100501307326143</v>
      </c>
      <c r="P1091" s="14"/>
      <c r="Q1091" s="14">
        <v>6.9338236002664699E-2</v>
      </c>
      <c r="R1091" s="14">
        <v>0.11050815659532801</v>
      </c>
      <c r="S1091" s="14">
        <v>9.2196598767593396E-2</v>
      </c>
      <c r="T1091" s="14"/>
      <c r="U1091" s="14">
        <v>0.10365380537032701</v>
      </c>
      <c r="V1091" s="14">
        <v>5.0271516704206397E-2</v>
      </c>
      <c r="W1091" s="14"/>
      <c r="X1091" s="14">
        <v>0.101888867967095</v>
      </c>
      <c r="Y1091" s="14">
        <v>8.3209383827955299E-2</v>
      </c>
      <c r="Z1091" s="14">
        <v>0.10736641908587501</v>
      </c>
      <c r="AA1091" s="14"/>
      <c r="AB1091" s="14">
        <v>9.14966929661509E-2</v>
      </c>
      <c r="AC1091" s="14">
        <v>9.2846013803498398E-2</v>
      </c>
      <c r="AD1091" s="14">
        <v>9.9814785706035594E-2</v>
      </c>
      <c r="AE1091" s="14"/>
      <c r="AF1091" s="14">
        <v>8.08389964786322E-2</v>
      </c>
      <c r="AG1091" s="14">
        <v>9.2619178118985304E-2</v>
      </c>
      <c r="AH1091" s="14">
        <v>0.11475832283106099</v>
      </c>
      <c r="AI1091" s="14"/>
      <c r="AJ1091" s="14">
        <v>9.7727703102847605E-2</v>
      </c>
      <c r="AK1091" s="14">
        <v>9.2156636089267704E-2</v>
      </c>
      <c r="AL1091" s="14"/>
      <c r="AM1091" s="14">
        <v>0.121113483642971</v>
      </c>
      <c r="AN1091" s="14">
        <v>8.0404408099663302E-2</v>
      </c>
      <c r="AO1091" s="14">
        <v>4.5000392778050201E-2</v>
      </c>
      <c r="AP1091" s="14">
        <v>9.2667408575576496E-2</v>
      </c>
      <c r="AQ1091" s="14">
        <v>9.3467408640885194E-2</v>
      </c>
      <c r="AR1091" s="14">
        <v>9.0330609768453904E-2</v>
      </c>
      <c r="AS1091" s="14">
        <v>0.148670061833725</v>
      </c>
      <c r="AT1091" s="14">
        <v>6.9703952237555405E-2</v>
      </c>
      <c r="AU1091" s="14">
        <v>8.9448520395676398E-2</v>
      </c>
      <c r="AV1091" s="14"/>
      <c r="AW1091" s="14">
        <v>0.130716627032402</v>
      </c>
      <c r="AX1091" s="14">
        <v>6.9843161212379906E-2</v>
      </c>
      <c r="AY1091" s="14">
        <v>0.109587538467009</v>
      </c>
      <c r="AZ1091" s="14">
        <v>9.6600016803505898E-2</v>
      </c>
      <c r="BA1091" s="14">
        <v>0.107224929570441</v>
      </c>
      <c r="BB1091" s="14">
        <v>0.10368927193402699</v>
      </c>
      <c r="BC1091" s="14">
        <v>8.6466578318214402E-2</v>
      </c>
      <c r="BD1091" s="14">
        <v>2.26374701255278E-2</v>
      </c>
      <c r="BE1091" s="14">
        <v>3.0351853290809E-2</v>
      </c>
      <c r="BF1091" s="14">
        <v>6.5250150222963002E-2</v>
      </c>
      <c r="BG1091" s="14"/>
      <c r="BH1091" s="14">
        <v>8.8281397630135705E-2</v>
      </c>
      <c r="BI1091" s="14">
        <v>0.103192225592232</v>
      </c>
    </row>
    <row r="1092" spans="2:61" x14ac:dyDescent="0.35">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row>
    <row r="1093" spans="2:61" x14ac:dyDescent="0.35">
      <c r="B1093" s="6" t="s">
        <v>462</v>
      </c>
      <c r="C1093" s="14"/>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row>
    <row r="1094" spans="2:61" x14ac:dyDescent="0.35">
      <c r="B1094" s="21" t="s">
        <v>81</v>
      </c>
      <c r="C1094" s="14"/>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c r="AR1094" s="14"/>
      <c r="AS1094" s="14"/>
      <c r="AT1094" s="14"/>
      <c r="AU1094" s="14"/>
      <c r="AV1094" s="14"/>
      <c r="AW1094" s="14"/>
      <c r="AX1094" s="14"/>
      <c r="AY1094" s="14"/>
      <c r="AZ1094" s="14"/>
      <c r="BA1094" s="14"/>
      <c r="BB1094" s="14"/>
      <c r="BC1094" s="14"/>
      <c r="BD1094" s="14"/>
      <c r="BE1094" s="14"/>
      <c r="BF1094" s="14"/>
      <c r="BG1094" s="14"/>
      <c r="BH1094" s="14"/>
      <c r="BI1094" s="14"/>
    </row>
    <row r="1095" spans="2:61" x14ac:dyDescent="0.35">
      <c r="B1095" t="s">
        <v>158</v>
      </c>
      <c r="C1095" s="14">
        <v>0.155259104169959</v>
      </c>
      <c r="D1095" s="14">
        <v>0.148052313768959</v>
      </c>
      <c r="E1095" s="14">
        <v>0.16303754306094101</v>
      </c>
      <c r="F1095" s="14"/>
      <c r="G1095" s="14">
        <v>0.111364081683287</v>
      </c>
      <c r="H1095" s="14">
        <v>0.13287316560600601</v>
      </c>
      <c r="I1095" s="14">
        <v>0.15453562304642901</v>
      </c>
      <c r="J1095" s="14">
        <v>0.168459736815047</v>
      </c>
      <c r="K1095" s="14">
        <v>0.154435740648182</v>
      </c>
      <c r="L1095" s="14">
        <v>0.18721682471495699</v>
      </c>
      <c r="M1095" s="14"/>
      <c r="N1095" s="14">
        <v>0.128352741259358</v>
      </c>
      <c r="O1095" s="14">
        <v>0.170425268357145</v>
      </c>
      <c r="P1095" s="14"/>
      <c r="Q1095" s="14">
        <v>8.5556380194780401E-2</v>
      </c>
      <c r="R1095" s="14">
        <v>0.143317968723748</v>
      </c>
      <c r="S1095" s="14">
        <v>0.30688529252660401</v>
      </c>
      <c r="T1095" s="14"/>
      <c r="U1095" s="14">
        <v>0.145605838071759</v>
      </c>
      <c r="V1095" s="14">
        <v>0.19673270200413701</v>
      </c>
      <c r="W1095" s="14"/>
      <c r="X1095" s="14">
        <v>0.138844861944523</v>
      </c>
      <c r="Y1095" s="14">
        <v>0.109240752208299</v>
      </c>
      <c r="Z1095" s="14">
        <v>0.23726974033272999</v>
      </c>
      <c r="AA1095" s="14"/>
      <c r="AB1095" s="14">
        <v>7.9406449410614102E-2</v>
      </c>
      <c r="AC1095" s="14">
        <v>0.14352851337952499</v>
      </c>
      <c r="AD1095" s="14">
        <v>0.32168254683333802</v>
      </c>
      <c r="AE1095" s="14"/>
      <c r="AF1095" s="14">
        <v>9.4512511966219598E-2</v>
      </c>
      <c r="AG1095" s="14">
        <v>0.165340245171747</v>
      </c>
      <c r="AH1095" s="14">
        <v>0.175866590450593</v>
      </c>
      <c r="AI1095" s="14"/>
      <c r="AJ1095" s="14">
        <v>0.133569181652367</v>
      </c>
      <c r="AK1095" s="14">
        <v>0.166323047648813</v>
      </c>
      <c r="AL1095" s="14"/>
      <c r="AM1095" s="14">
        <v>0.132580761759128</v>
      </c>
      <c r="AN1095" s="14">
        <v>0.16418798634092599</v>
      </c>
      <c r="AO1095" s="14">
        <v>1.9162124160803502E-2</v>
      </c>
      <c r="AP1095" s="14">
        <v>0.21539241643645601</v>
      </c>
      <c r="AQ1095" s="14">
        <v>3.5913167427961599E-2</v>
      </c>
      <c r="AR1095" s="14">
        <v>0.17653381074153501</v>
      </c>
      <c r="AS1095" s="14">
        <v>4.4082749409449E-2</v>
      </c>
      <c r="AT1095" s="14">
        <v>0.244380378570806</v>
      </c>
      <c r="AU1095" s="14">
        <v>0.15426114333023699</v>
      </c>
      <c r="AV1095" s="14"/>
      <c r="AW1095" s="14">
        <v>0.12909745357140601</v>
      </c>
      <c r="AX1095" s="14">
        <v>0.17758953377389899</v>
      </c>
      <c r="AY1095" s="14">
        <v>1.3935393284847299E-2</v>
      </c>
      <c r="AZ1095" s="14">
        <v>0.22591383659108599</v>
      </c>
      <c r="BA1095" s="14">
        <v>0</v>
      </c>
      <c r="BB1095" s="14">
        <v>0.18278034841506999</v>
      </c>
      <c r="BC1095" s="14">
        <v>3.9041842312586401E-2</v>
      </c>
      <c r="BD1095" s="14">
        <v>0.16612849940376401</v>
      </c>
      <c r="BE1095" s="14">
        <v>5.6677693592275903E-2</v>
      </c>
      <c r="BF1095" s="14">
        <v>0.27187233611379702</v>
      </c>
      <c r="BG1095" s="14"/>
      <c r="BH1095" s="14">
        <v>0.159854986773974</v>
      </c>
      <c r="BI1095" s="14">
        <v>0.140734312528422</v>
      </c>
    </row>
    <row r="1096" spans="2:61" x14ac:dyDescent="0.35">
      <c r="B1096" t="s">
        <v>159</v>
      </c>
      <c r="C1096" s="14">
        <v>0.19323818005466201</v>
      </c>
      <c r="D1096" s="14">
        <v>0.224665868726447</v>
      </c>
      <c r="E1096" s="14">
        <v>0.164403629628431</v>
      </c>
      <c r="F1096" s="14"/>
      <c r="G1096" s="14">
        <v>0.17189450590817801</v>
      </c>
      <c r="H1096" s="14">
        <v>0.21149159575724399</v>
      </c>
      <c r="I1096" s="14">
        <v>0.20124839514802501</v>
      </c>
      <c r="J1096" s="14">
        <v>0.21150006982331601</v>
      </c>
      <c r="K1096" s="14">
        <v>0.19346170775920399</v>
      </c>
      <c r="L1096" s="14">
        <v>0.16625454882142901</v>
      </c>
      <c r="M1096" s="14"/>
      <c r="N1096" s="14">
        <v>0.19572177020883799</v>
      </c>
      <c r="O1096" s="14">
        <v>0.19183826821309999</v>
      </c>
      <c r="P1096" s="14"/>
      <c r="Q1096" s="14">
        <v>0.19202987939335101</v>
      </c>
      <c r="R1096" s="14">
        <v>0.201473266865346</v>
      </c>
      <c r="S1096" s="14">
        <v>0.19890886753414999</v>
      </c>
      <c r="T1096" s="14"/>
      <c r="U1096" s="14">
        <v>0.18216269088342801</v>
      </c>
      <c r="V1096" s="14">
        <v>0.24082211475943699</v>
      </c>
      <c r="W1096" s="14"/>
      <c r="X1096" s="14">
        <v>0.17559543643181699</v>
      </c>
      <c r="Y1096" s="14">
        <v>0.21360461363617</v>
      </c>
      <c r="Z1096" s="14">
        <v>0.18229830568987099</v>
      </c>
      <c r="AA1096" s="14"/>
      <c r="AB1096" s="14">
        <v>0.18679305502990201</v>
      </c>
      <c r="AC1096" s="14">
        <v>0.186334035016396</v>
      </c>
      <c r="AD1096" s="14">
        <v>0.233833641950694</v>
      </c>
      <c r="AE1096" s="14"/>
      <c r="AF1096" s="14">
        <v>0.25848186745760399</v>
      </c>
      <c r="AG1096" s="14">
        <v>0.18758630426957801</v>
      </c>
      <c r="AH1096" s="14">
        <v>0.203519441912627</v>
      </c>
      <c r="AI1096" s="14"/>
      <c r="AJ1096" s="14">
        <v>0.189139195779472</v>
      </c>
      <c r="AK1096" s="14">
        <v>0.192248935099675</v>
      </c>
      <c r="AL1096" s="14"/>
      <c r="AM1096" s="14">
        <v>0.155338280178097</v>
      </c>
      <c r="AN1096" s="14">
        <v>0.22012563634518001</v>
      </c>
      <c r="AO1096" s="14">
        <v>0.28376459879656202</v>
      </c>
      <c r="AP1096" s="14">
        <v>0.29380958503570798</v>
      </c>
      <c r="AQ1096" s="14">
        <v>0.14992659531056499</v>
      </c>
      <c r="AR1096" s="14">
        <v>0.21340276927172599</v>
      </c>
      <c r="AS1096" s="14">
        <v>0.120639453606603</v>
      </c>
      <c r="AT1096" s="14">
        <v>9.5465131375177398E-2</v>
      </c>
      <c r="AU1096" s="14">
        <v>0.132888035810097</v>
      </c>
      <c r="AV1096" s="14"/>
      <c r="AW1096" s="14">
        <v>0.181512677122732</v>
      </c>
      <c r="AX1096" s="14">
        <v>0.18182270812787399</v>
      </c>
      <c r="AY1096" s="14">
        <v>0.22418796282992801</v>
      </c>
      <c r="AZ1096" s="14">
        <v>0.20407869493480599</v>
      </c>
      <c r="BA1096" s="14">
        <v>0.176411567112889</v>
      </c>
      <c r="BB1096" s="14">
        <v>0.21381459494504099</v>
      </c>
      <c r="BC1096" s="14">
        <v>0.230207133739606</v>
      </c>
      <c r="BD1096" s="14">
        <v>0.232251467131142</v>
      </c>
      <c r="BE1096" s="14">
        <v>0.18158591009814701</v>
      </c>
      <c r="BF1096" s="14">
        <v>0.17114246392211199</v>
      </c>
      <c r="BG1096" s="14"/>
      <c r="BH1096" s="14">
        <v>0.19788274095151601</v>
      </c>
      <c r="BI1096" s="14">
        <v>0.20276321510005499</v>
      </c>
    </row>
    <row r="1097" spans="2:61" x14ac:dyDescent="0.35">
      <c r="B1097" t="s">
        <v>160</v>
      </c>
      <c r="C1097" s="14">
        <v>0.177400884047654</v>
      </c>
      <c r="D1097" s="14">
        <v>0.14433305813733099</v>
      </c>
      <c r="E1097" s="14">
        <v>0.207643115264523</v>
      </c>
      <c r="F1097" s="14"/>
      <c r="G1097" s="14">
        <v>0.23015392349684</v>
      </c>
      <c r="H1097" s="14">
        <v>0.16268017577174401</v>
      </c>
      <c r="I1097" s="14">
        <v>0.22723432169201799</v>
      </c>
      <c r="J1097" s="14">
        <v>0.14790071897638399</v>
      </c>
      <c r="K1097" s="14">
        <v>0.17270874985884099</v>
      </c>
      <c r="L1097" s="14">
        <v>0.140633180265714</v>
      </c>
      <c r="M1097" s="14"/>
      <c r="N1097" s="14">
        <v>0.168001662762258</v>
      </c>
      <c r="O1097" s="14">
        <v>0.18269889231877101</v>
      </c>
      <c r="P1097" s="14"/>
      <c r="Q1097" s="14">
        <v>0.19160066363154299</v>
      </c>
      <c r="R1097" s="14">
        <v>0.175605524365787</v>
      </c>
      <c r="S1097" s="14">
        <v>0.109362004494287</v>
      </c>
      <c r="T1097" s="14"/>
      <c r="U1097" s="14">
        <v>0.15134305959494801</v>
      </c>
      <c r="V1097" s="14">
        <v>0.28935384595623798</v>
      </c>
      <c r="W1097" s="14"/>
      <c r="X1097" s="14">
        <v>8.8260185560947599E-2</v>
      </c>
      <c r="Y1097" s="14">
        <v>0.18283991076779799</v>
      </c>
      <c r="Z1097" s="14">
        <v>0.157735172006189</v>
      </c>
      <c r="AA1097" s="14"/>
      <c r="AB1097" s="14">
        <v>0.137687644839877</v>
      </c>
      <c r="AC1097" s="14">
        <v>0.16854834273552599</v>
      </c>
      <c r="AD1097" s="14">
        <v>0.172316098154777</v>
      </c>
      <c r="AE1097" s="14"/>
      <c r="AF1097" s="14">
        <v>0.15866083003967399</v>
      </c>
      <c r="AG1097" s="14">
        <v>0.144256789742116</v>
      </c>
      <c r="AH1097" s="14">
        <v>0.16825529869400199</v>
      </c>
      <c r="AI1097" s="14"/>
      <c r="AJ1097" s="14">
        <v>0.171906980942372</v>
      </c>
      <c r="AK1097" s="14">
        <v>0.173271847574795</v>
      </c>
      <c r="AL1097" s="14"/>
      <c r="AM1097" s="14">
        <v>0.19961245897180899</v>
      </c>
      <c r="AN1097" s="14">
        <v>0.11974321325819599</v>
      </c>
      <c r="AO1097" s="14">
        <v>0.12149163395409</v>
      </c>
      <c r="AP1097" s="14">
        <v>4.08963228607441E-2</v>
      </c>
      <c r="AQ1097" s="14">
        <v>0.168630957284787</v>
      </c>
      <c r="AR1097" s="14">
        <v>0.15909091425770699</v>
      </c>
      <c r="AS1097" s="14">
        <v>0.30238734447801402</v>
      </c>
      <c r="AT1097" s="14">
        <v>0.14787956191965801</v>
      </c>
      <c r="AU1097" s="14">
        <v>0.287070180046331</v>
      </c>
      <c r="AV1097" s="14"/>
      <c r="AW1097" s="14">
        <v>0.19717058322950801</v>
      </c>
      <c r="AX1097" s="14">
        <v>0.114908895594435</v>
      </c>
      <c r="AY1097" s="14">
        <v>0.13429945261562401</v>
      </c>
      <c r="AZ1097" s="14">
        <v>7.0156374037464206E-2</v>
      </c>
      <c r="BA1097" s="14">
        <v>0.17924617004965501</v>
      </c>
      <c r="BB1097" s="14">
        <v>0.14234900963257199</v>
      </c>
      <c r="BC1097" s="14">
        <v>0.23154661531047899</v>
      </c>
      <c r="BD1097" s="14">
        <v>9.8962864852272903E-2</v>
      </c>
      <c r="BE1097" s="14">
        <v>0.42063470329267799</v>
      </c>
      <c r="BF1097" s="14">
        <v>0.230898849209003</v>
      </c>
      <c r="BG1097" s="14"/>
      <c r="BH1097" s="14">
        <v>0.17809767900329401</v>
      </c>
      <c r="BI1097" s="14">
        <v>0.14642509910439999</v>
      </c>
    </row>
    <row r="1098" spans="2:61" x14ac:dyDescent="0.35">
      <c r="B1098" t="s">
        <v>161</v>
      </c>
      <c r="C1098" s="14">
        <v>0.32492135688638801</v>
      </c>
      <c r="D1098" s="14">
        <v>0.335402462494924</v>
      </c>
      <c r="E1098" s="14">
        <v>0.31682728017232797</v>
      </c>
      <c r="F1098" s="14"/>
      <c r="G1098" s="14">
        <v>0.37479225235671099</v>
      </c>
      <c r="H1098" s="14">
        <v>0.33200936477839998</v>
      </c>
      <c r="I1098" s="14">
        <v>0.28247410014782498</v>
      </c>
      <c r="J1098" s="14">
        <v>0.29437591600579099</v>
      </c>
      <c r="K1098" s="14">
        <v>0.33470488315482799</v>
      </c>
      <c r="L1098" s="14">
        <v>0.35312635198711601</v>
      </c>
      <c r="M1098" s="14"/>
      <c r="N1098" s="14">
        <v>0.36893986132659801</v>
      </c>
      <c r="O1098" s="14">
        <v>0.30010968435254298</v>
      </c>
      <c r="P1098" s="14"/>
      <c r="Q1098" s="14">
        <v>0.38655015356144501</v>
      </c>
      <c r="R1098" s="14">
        <v>0.32813431226843598</v>
      </c>
      <c r="S1098" s="14">
        <v>0.218926391094318</v>
      </c>
      <c r="T1098" s="14"/>
      <c r="U1098" s="14">
        <v>0.344555159703686</v>
      </c>
      <c r="V1098" s="14">
        <v>0.240568099272154</v>
      </c>
      <c r="W1098" s="14"/>
      <c r="X1098" s="14">
        <v>0.37758243602924701</v>
      </c>
      <c r="Y1098" s="14">
        <v>0.35951356196135997</v>
      </c>
      <c r="Z1098" s="14">
        <v>0.278699910255095</v>
      </c>
      <c r="AA1098" s="14"/>
      <c r="AB1098" s="14">
        <v>0.41801092862385802</v>
      </c>
      <c r="AC1098" s="14">
        <v>0.34294350749174402</v>
      </c>
      <c r="AD1098" s="14">
        <v>0.17435599602480401</v>
      </c>
      <c r="AE1098" s="14"/>
      <c r="AF1098" s="14">
        <v>0.266546768031722</v>
      </c>
      <c r="AG1098" s="14">
        <v>0.35771691011710699</v>
      </c>
      <c r="AH1098" s="14">
        <v>0.29683658281573899</v>
      </c>
      <c r="AI1098" s="14"/>
      <c r="AJ1098" s="14">
        <v>0.35836398128112301</v>
      </c>
      <c r="AK1098" s="14">
        <v>0.31133553353887899</v>
      </c>
      <c r="AL1098" s="14"/>
      <c r="AM1098" s="14">
        <v>0.35083144639640301</v>
      </c>
      <c r="AN1098" s="14">
        <v>0.31509022677262699</v>
      </c>
      <c r="AO1098" s="14">
        <v>0.44822077641894897</v>
      </c>
      <c r="AP1098" s="14">
        <v>0.35220280418386801</v>
      </c>
      <c r="AQ1098" s="14">
        <v>0.47520891877563898</v>
      </c>
      <c r="AR1098" s="14">
        <v>0.29108074540214202</v>
      </c>
      <c r="AS1098" s="14">
        <v>0.32863451111560199</v>
      </c>
      <c r="AT1098" s="14">
        <v>0.43213537807976599</v>
      </c>
      <c r="AU1098" s="14">
        <v>0.30111909913179102</v>
      </c>
      <c r="AV1098" s="14"/>
      <c r="AW1098" s="14">
        <v>0.35731102069341902</v>
      </c>
      <c r="AX1098" s="14">
        <v>0.32270784034315297</v>
      </c>
      <c r="AY1098" s="14">
        <v>0.496483048713107</v>
      </c>
      <c r="AZ1098" s="14">
        <v>0.36072627851511802</v>
      </c>
      <c r="BA1098" s="14">
        <v>0.44486604900416499</v>
      </c>
      <c r="BB1098" s="14">
        <v>0.30905662698584402</v>
      </c>
      <c r="BC1098" s="14">
        <v>0.33779280464275502</v>
      </c>
      <c r="BD1098" s="14">
        <v>0.41516251038986801</v>
      </c>
      <c r="BE1098" s="14">
        <v>0.195387806543977</v>
      </c>
      <c r="BF1098" s="14">
        <v>0.19959852755052199</v>
      </c>
      <c r="BG1098" s="14"/>
      <c r="BH1098" s="14">
        <v>0.32636291354486402</v>
      </c>
      <c r="BI1098" s="14">
        <v>0.33689379992638802</v>
      </c>
    </row>
    <row r="1099" spans="2:61" x14ac:dyDescent="0.35">
      <c r="B1099" t="s">
        <v>104</v>
      </c>
      <c r="C1099" s="14">
        <v>0.14918047484133701</v>
      </c>
      <c r="D1099" s="14">
        <v>0.147546296872339</v>
      </c>
      <c r="E1099" s="14">
        <v>0.14808843187377699</v>
      </c>
      <c r="F1099" s="14"/>
      <c r="G1099" s="14">
        <v>0.111795236554984</v>
      </c>
      <c r="H1099" s="14">
        <v>0.160945698086607</v>
      </c>
      <c r="I1099" s="14">
        <v>0.13450755996570399</v>
      </c>
      <c r="J1099" s="14">
        <v>0.17776355837946101</v>
      </c>
      <c r="K1099" s="14">
        <v>0.144688918578945</v>
      </c>
      <c r="L1099" s="14">
        <v>0.152769094210784</v>
      </c>
      <c r="M1099" s="14"/>
      <c r="N1099" s="14">
        <v>0.138983964442948</v>
      </c>
      <c r="O1099" s="14">
        <v>0.15492788675844199</v>
      </c>
      <c r="P1099" s="14"/>
      <c r="Q1099" s="14">
        <v>0.14426292321888101</v>
      </c>
      <c r="R1099" s="14">
        <v>0.151468927776683</v>
      </c>
      <c r="S1099" s="14">
        <v>0.16591744435063999</v>
      </c>
      <c r="T1099" s="14"/>
      <c r="U1099" s="14">
        <v>0.176333251746179</v>
      </c>
      <c r="V1099" s="14">
        <v>3.25232380080335E-2</v>
      </c>
      <c r="W1099" s="14"/>
      <c r="X1099" s="14">
        <v>0.21971708003346399</v>
      </c>
      <c r="Y1099" s="14">
        <v>0.13480116142637399</v>
      </c>
      <c r="Z1099" s="14">
        <v>0.143996871716115</v>
      </c>
      <c r="AA1099" s="14"/>
      <c r="AB1099" s="14">
        <v>0.17810192209574899</v>
      </c>
      <c r="AC1099" s="14">
        <v>0.158645601376809</v>
      </c>
      <c r="AD1099" s="14">
        <v>9.7811717036386803E-2</v>
      </c>
      <c r="AE1099" s="14"/>
      <c r="AF1099" s="14">
        <v>0.22179802250478001</v>
      </c>
      <c r="AG1099" s="14">
        <v>0.145099750699451</v>
      </c>
      <c r="AH1099" s="14">
        <v>0.155522086127038</v>
      </c>
      <c r="AI1099" s="14"/>
      <c r="AJ1099" s="14">
        <v>0.14702066034466599</v>
      </c>
      <c r="AK1099" s="14">
        <v>0.156820636137839</v>
      </c>
      <c r="AL1099" s="14"/>
      <c r="AM1099" s="14">
        <v>0.16163705269456299</v>
      </c>
      <c r="AN1099" s="14">
        <v>0.180852937283071</v>
      </c>
      <c r="AO1099" s="14">
        <v>0.12736086666959601</v>
      </c>
      <c r="AP1099" s="14">
        <v>9.7698871483223995E-2</v>
      </c>
      <c r="AQ1099" s="14">
        <v>0.17032036120104699</v>
      </c>
      <c r="AR1099" s="14">
        <v>0.15989176032689101</v>
      </c>
      <c r="AS1099" s="14">
        <v>0.20425594139033201</v>
      </c>
      <c r="AT1099" s="14">
        <v>8.0139550054592806E-2</v>
      </c>
      <c r="AU1099" s="14">
        <v>0.124661541681546</v>
      </c>
      <c r="AV1099" s="14"/>
      <c r="AW1099" s="14">
        <v>0.13490826538293399</v>
      </c>
      <c r="AX1099" s="14">
        <v>0.202971022160639</v>
      </c>
      <c r="AY1099" s="14">
        <v>0.13109414255649399</v>
      </c>
      <c r="AZ1099" s="14">
        <v>0.13912481592152601</v>
      </c>
      <c r="BA1099" s="14">
        <v>0.19947621383329101</v>
      </c>
      <c r="BB1099" s="14">
        <v>0.15199942002147401</v>
      </c>
      <c r="BC1099" s="14">
        <v>0.16141160399457399</v>
      </c>
      <c r="BD1099" s="14">
        <v>8.7494658222952798E-2</v>
      </c>
      <c r="BE1099" s="14">
        <v>0.14571388647292299</v>
      </c>
      <c r="BF1099" s="14">
        <v>0.126487823204566</v>
      </c>
      <c r="BG1099" s="14"/>
      <c r="BH1099" s="14">
        <v>0.13780167972635199</v>
      </c>
      <c r="BI1099" s="14">
        <v>0.173183573340734</v>
      </c>
    </row>
    <row r="1100" spans="2:61" x14ac:dyDescent="0.35">
      <c r="C1100" s="14"/>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c r="AR1100" s="14"/>
      <c r="AS1100" s="14"/>
      <c r="AT1100" s="14"/>
      <c r="AU1100" s="14"/>
      <c r="AV1100" s="14"/>
      <c r="AW1100" s="14"/>
      <c r="AX1100" s="14"/>
      <c r="AY1100" s="14"/>
      <c r="AZ1100" s="14"/>
      <c r="BA1100" s="14"/>
      <c r="BB1100" s="14"/>
      <c r="BC1100" s="14"/>
      <c r="BD1100" s="14"/>
      <c r="BE1100" s="14"/>
      <c r="BF1100" s="14"/>
      <c r="BG1100" s="14"/>
      <c r="BH1100" s="14"/>
      <c r="BI1100" s="14"/>
    </row>
    <row r="1101" spans="2:61" x14ac:dyDescent="0.35">
      <c r="B1101" s="6" t="s">
        <v>479</v>
      </c>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row>
    <row r="1102" spans="2:61" x14ac:dyDescent="0.35">
      <c r="B1102" s="21" t="s">
        <v>81</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row>
    <row r="1103" spans="2:61" x14ac:dyDescent="0.35">
      <c r="B1103" t="s">
        <v>463</v>
      </c>
      <c r="C1103" s="14">
        <v>0.40889337287532401</v>
      </c>
      <c r="D1103" s="14">
        <v>0.40158679983836099</v>
      </c>
      <c r="E1103" s="14">
        <v>0.41592711204296301</v>
      </c>
      <c r="F1103" s="14"/>
      <c r="G1103" s="14">
        <v>0.34498698984428899</v>
      </c>
      <c r="H1103" s="14">
        <v>0.30130508185217703</v>
      </c>
      <c r="I1103" s="14">
        <v>0.34325589376254501</v>
      </c>
      <c r="J1103" s="14">
        <v>0.448863121770252</v>
      </c>
      <c r="K1103" s="14">
        <v>0.544239826978276</v>
      </c>
      <c r="L1103" s="14">
        <v>0.45891375920738298</v>
      </c>
      <c r="M1103" s="14"/>
      <c r="N1103" s="14">
        <v>0.47429415240945599</v>
      </c>
      <c r="O1103" s="14">
        <v>0.37202926888325899</v>
      </c>
      <c r="P1103" s="14"/>
      <c r="Q1103" s="14">
        <v>0.50006541158651496</v>
      </c>
      <c r="R1103" s="14">
        <v>0.42318699397651799</v>
      </c>
      <c r="S1103" s="14">
        <v>0.239973011776169</v>
      </c>
      <c r="T1103" s="14"/>
      <c r="U1103" s="14">
        <v>0.43695620565322302</v>
      </c>
      <c r="V1103" s="14">
        <v>0.28832623747485903</v>
      </c>
      <c r="W1103" s="14"/>
      <c r="X1103" s="14">
        <v>0.45621083617109698</v>
      </c>
      <c r="Y1103" s="14">
        <v>0.45666301772089002</v>
      </c>
      <c r="Z1103" s="14">
        <v>0.35762968639470599</v>
      </c>
      <c r="AA1103" s="14"/>
      <c r="AB1103" s="14">
        <v>0.54810258891709196</v>
      </c>
      <c r="AC1103" s="14">
        <v>0.402857239048519</v>
      </c>
      <c r="AD1103" s="14">
        <v>0.206268393145288</v>
      </c>
      <c r="AE1103" s="14"/>
      <c r="AF1103" s="14">
        <v>0.50307364553018796</v>
      </c>
      <c r="AG1103" s="14">
        <v>0.43432034172821798</v>
      </c>
      <c r="AH1103" s="14">
        <v>0.34883124250782899</v>
      </c>
      <c r="AI1103" s="14"/>
      <c r="AJ1103" s="14">
        <v>0.40989129140292702</v>
      </c>
      <c r="AK1103" s="14">
        <v>0.41956581475580501</v>
      </c>
      <c r="AL1103" s="14"/>
      <c r="AM1103" s="14">
        <v>0.426197473782848</v>
      </c>
      <c r="AN1103" s="14">
        <v>0.39568909625360099</v>
      </c>
      <c r="AO1103" s="14">
        <v>0.430616240961678</v>
      </c>
      <c r="AP1103" s="14">
        <v>0.171787403247805</v>
      </c>
      <c r="AQ1103" s="14">
        <v>0.71188124144496201</v>
      </c>
      <c r="AR1103" s="14">
        <v>0.46398258725515701</v>
      </c>
      <c r="AS1103" s="14">
        <v>0.55148009072948401</v>
      </c>
      <c r="AT1103" s="14">
        <v>0.42870091827966</v>
      </c>
      <c r="AU1103" s="14">
        <v>0.332535244948713</v>
      </c>
      <c r="AV1103" s="14"/>
      <c r="AW1103" s="14">
        <v>0.418893323414259</v>
      </c>
      <c r="AX1103" s="14">
        <v>0.36850542555482402</v>
      </c>
      <c r="AY1103" s="14">
        <v>0.50482826517753898</v>
      </c>
      <c r="AZ1103" s="14">
        <v>0.288724481507737</v>
      </c>
      <c r="BA1103" s="14">
        <v>0.66153989682918202</v>
      </c>
      <c r="BB1103" s="14">
        <v>0.44539916786850497</v>
      </c>
      <c r="BC1103" s="14">
        <v>0.50684854298134796</v>
      </c>
      <c r="BD1103" s="14">
        <v>0.38871308735441401</v>
      </c>
      <c r="BE1103" s="14">
        <v>0.376161616040804</v>
      </c>
      <c r="BF1103" s="14">
        <v>0.241899882752557</v>
      </c>
      <c r="BG1103" s="14"/>
      <c r="BH1103" s="14">
        <v>0.38276627158547</v>
      </c>
      <c r="BI1103" s="14">
        <v>0.45680933087959802</v>
      </c>
    </row>
    <row r="1104" spans="2:61" x14ac:dyDescent="0.35">
      <c r="B1104" t="s">
        <v>464</v>
      </c>
      <c r="C1104" s="14">
        <v>0.37721222882836702</v>
      </c>
      <c r="D1104" s="14">
        <v>0.36916320768516098</v>
      </c>
      <c r="E1104" s="14">
        <v>0.387090757800931</v>
      </c>
      <c r="F1104" s="14"/>
      <c r="G1104" s="14">
        <v>0.33840770638217699</v>
      </c>
      <c r="H1104" s="14">
        <v>0.32774572998770002</v>
      </c>
      <c r="I1104" s="14">
        <v>0.31917555777878898</v>
      </c>
      <c r="J1104" s="14">
        <v>0.38405059291727101</v>
      </c>
      <c r="K1104" s="14">
        <v>0.45558323034794701</v>
      </c>
      <c r="L1104" s="14">
        <v>0.431370500631306</v>
      </c>
      <c r="M1104" s="14"/>
      <c r="N1104" s="14">
        <v>0.40193982446514698</v>
      </c>
      <c r="O1104" s="14">
        <v>0.363274158616952</v>
      </c>
      <c r="P1104" s="14"/>
      <c r="Q1104" s="14">
        <v>0.468311418841868</v>
      </c>
      <c r="R1104" s="14">
        <v>0.37411619298384902</v>
      </c>
      <c r="S1104" s="14">
        <v>0.26876150493295597</v>
      </c>
      <c r="T1104" s="14"/>
      <c r="U1104" s="14">
        <v>0.398349934070929</v>
      </c>
      <c r="V1104" s="14">
        <v>0.28639771305210199</v>
      </c>
      <c r="W1104" s="14"/>
      <c r="X1104" s="14">
        <v>0.44035164553196199</v>
      </c>
      <c r="Y1104" s="14">
        <v>0.41979962258227899</v>
      </c>
      <c r="Z1104" s="14">
        <v>0.31585799787823299</v>
      </c>
      <c r="AA1104" s="14"/>
      <c r="AB1104" s="14">
        <v>0.44701951615323199</v>
      </c>
      <c r="AC1104" s="14">
        <v>0.41838364402905498</v>
      </c>
      <c r="AD1104" s="14">
        <v>0.20442045500886799</v>
      </c>
      <c r="AE1104" s="14"/>
      <c r="AF1104" s="14">
        <v>0.45135102850044001</v>
      </c>
      <c r="AG1104" s="14">
        <v>0.41732363725765298</v>
      </c>
      <c r="AH1104" s="14">
        <v>0.32157349984097999</v>
      </c>
      <c r="AI1104" s="14"/>
      <c r="AJ1104" s="14">
        <v>0.39824225723482898</v>
      </c>
      <c r="AK1104" s="14">
        <v>0.37384655667028999</v>
      </c>
      <c r="AL1104" s="14"/>
      <c r="AM1104" s="14">
        <v>0.38762897946798602</v>
      </c>
      <c r="AN1104" s="14">
        <v>0.36176871280681699</v>
      </c>
      <c r="AO1104" s="14">
        <v>0.53986798966374805</v>
      </c>
      <c r="AP1104" s="14">
        <v>0.297252025673436</v>
      </c>
      <c r="AQ1104" s="14">
        <v>0.53213933600464003</v>
      </c>
      <c r="AR1104" s="14">
        <v>0.38293492157970999</v>
      </c>
      <c r="AS1104" s="14">
        <v>0.48163795735079001</v>
      </c>
      <c r="AT1104" s="14">
        <v>0.43245389043159299</v>
      </c>
      <c r="AU1104" s="14">
        <v>0.33031316713883402</v>
      </c>
      <c r="AV1104" s="14"/>
      <c r="AW1104" s="14">
        <v>0.36227439100644199</v>
      </c>
      <c r="AX1104" s="14">
        <v>0.34878615096954901</v>
      </c>
      <c r="AY1104" s="14">
        <v>0.56193354972315901</v>
      </c>
      <c r="AZ1104" s="14">
        <v>0.34787967486161397</v>
      </c>
      <c r="BA1104" s="14">
        <v>0.559013348474792</v>
      </c>
      <c r="BB1104" s="14">
        <v>0.399101893068387</v>
      </c>
      <c r="BC1104" s="14">
        <v>0.43908558152402399</v>
      </c>
      <c r="BD1104" s="14">
        <v>0.29646101649990397</v>
      </c>
      <c r="BE1104" s="14">
        <v>0.27876394303775098</v>
      </c>
      <c r="BF1104" s="14">
        <v>0.23889529207209101</v>
      </c>
      <c r="BG1104" s="14"/>
      <c r="BH1104" s="14">
        <v>0.35659666758623598</v>
      </c>
      <c r="BI1104" s="14">
        <v>0.42200626927905399</v>
      </c>
    </row>
    <row r="1105" spans="2:61" x14ac:dyDescent="0.35">
      <c r="B1105" t="s">
        <v>465</v>
      </c>
      <c r="C1105" s="14">
        <v>0.34500791083405302</v>
      </c>
      <c r="D1105" s="14">
        <v>0.35051717049311998</v>
      </c>
      <c r="E1105" s="14">
        <v>0.34057164088902803</v>
      </c>
      <c r="F1105" s="14"/>
      <c r="G1105" s="14">
        <v>0.27308689456857399</v>
      </c>
      <c r="H1105" s="14">
        <v>0.28590952896413302</v>
      </c>
      <c r="I1105" s="14">
        <v>0.27944986740919903</v>
      </c>
      <c r="J1105" s="14">
        <v>0.32396481053228099</v>
      </c>
      <c r="K1105" s="14">
        <v>0.43098531359916498</v>
      </c>
      <c r="L1105" s="14">
        <v>0.45252079897766001</v>
      </c>
      <c r="M1105" s="14"/>
      <c r="N1105" s="14">
        <v>0.39626298143662297</v>
      </c>
      <c r="O1105" s="14">
        <v>0.31611724215589698</v>
      </c>
      <c r="P1105" s="14"/>
      <c r="Q1105" s="14">
        <v>0.45381566124288197</v>
      </c>
      <c r="R1105" s="14">
        <v>0.34426037585032299</v>
      </c>
      <c r="S1105" s="14">
        <v>0.19655692574596501</v>
      </c>
      <c r="T1105" s="14"/>
      <c r="U1105" s="14">
        <v>0.36998554876185002</v>
      </c>
      <c r="V1105" s="14">
        <v>0.23769578458298399</v>
      </c>
      <c r="W1105" s="14"/>
      <c r="X1105" s="14">
        <v>0.42686147612967401</v>
      </c>
      <c r="Y1105" s="14">
        <v>0.40674479700988297</v>
      </c>
      <c r="Z1105" s="14">
        <v>0.266107924465038</v>
      </c>
      <c r="AA1105" s="14"/>
      <c r="AB1105" s="14">
        <v>0.44668431397478098</v>
      </c>
      <c r="AC1105" s="14">
        <v>0.364709937024908</v>
      </c>
      <c r="AD1105" s="14">
        <v>0.16219753845309101</v>
      </c>
      <c r="AE1105" s="14"/>
      <c r="AF1105" s="14">
        <v>0.38104892658009099</v>
      </c>
      <c r="AG1105" s="14">
        <v>0.38381400436558</v>
      </c>
      <c r="AH1105" s="14">
        <v>0.281174197602864</v>
      </c>
      <c r="AI1105" s="14"/>
      <c r="AJ1105" s="14">
        <v>0.37509170235925399</v>
      </c>
      <c r="AK1105" s="14">
        <v>0.34023400798008202</v>
      </c>
      <c r="AL1105" s="14"/>
      <c r="AM1105" s="14">
        <v>0.45204772293724199</v>
      </c>
      <c r="AN1105" s="14">
        <v>0.324731575880847</v>
      </c>
      <c r="AO1105" s="14">
        <v>0.480397282787911</v>
      </c>
      <c r="AP1105" s="14">
        <v>0.29263608216279102</v>
      </c>
      <c r="AQ1105" s="14">
        <v>0.51334552418806201</v>
      </c>
      <c r="AR1105" s="14">
        <v>0.32619098947078001</v>
      </c>
      <c r="AS1105" s="14">
        <v>0.52177655267410705</v>
      </c>
      <c r="AT1105" s="14">
        <v>0.24727345279855001</v>
      </c>
      <c r="AU1105" s="14">
        <v>0.264385086851189</v>
      </c>
      <c r="AV1105" s="14"/>
      <c r="AW1105" s="14">
        <v>0.430912494069778</v>
      </c>
      <c r="AX1105" s="14">
        <v>0.34710009606083603</v>
      </c>
      <c r="AY1105" s="14">
        <v>0.45334125987089602</v>
      </c>
      <c r="AZ1105" s="14">
        <v>0.28909013179197901</v>
      </c>
      <c r="BA1105" s="14">
        <v>0.55916792638698898</v>
      </c>
      <c r="BB1105" s="14">
        <v>0.33703216413933701</v>
      </c>
      <c r="BC1105" s="14">
        <v>0.41979104082996699</v>
      </c>
      <c r="BD1105" s="14">
        <v>0.29200586429659903</v>
      </c>
      <c r="BE1105" s="14">
        <v>0.24155269861149001</v>
      </c>
      <c r="BF1105" s="14">
        <v>0.15508501144527201</v>
      </c>
      <c r="BG1105" s="14"/>
      <c r="BH1105" s="14">
        <v>0.295543943485719</v>
      </c>
      <c r="BI1105" s="14">
        <v>0.41690652658829402</v>
      </c>
    </row>
    <row r="1106" spans="2:61" x14ac:dyDescent="0.35">
      <c r="B1106" t="s">
        <v>466</v>
      </c>
      <c r="C1106" s="14">
        <v>0.33161392007405199</v>
      </c>
      <c r="D1106" s="14">
        <v>0.34250392272241997</v>
      </c>
      <c r="E1106" s="14">
        <v>0.32196926054728198</v>
      </c>
      <c r="F1106" s="14"/>
      <c r="G1106" s="14">
        <v>0.30922926538246198</v>
      </c>
      <c r="H1106" s="14">
        <v>0.321204610592143</v>
      </c>
      <c r="I1106" s="14">
        <v>0.29043051551848298</v>
      </c>
      <c r="J1106" s="14">
        <v>0.34968179699200802</v>
      </c>
      <c r="K1106" s="14">
        <v>0.35491417343260101</v>
      </c>
      <c r="L1106" s="14">
        <v>0.359359132018233</v>
      </c>
      <c r="M1106" s="14"/>
      <c r="N1106" s="14">
        <v>0.38635545800945298</v>
      </c>
      <c r="O1106" s="14">
        <v>0.30075805319431498</v>
      </c>
      <c r="P1106" s="14"/>
      <c r="Q1106" s="14">
        <v>0.421723561633157</v>
      </c>
      <c r="R1106" s="14">
        <v>0.33692986582839002</v>
      </c>
      <c r="S1106" s="14">
        <v>0.15536492485859099</v>
      </c>
      <c r="T1106" s="14"/>
      <c r="U1106" s="14">
        <v>0.33540815444347699</v>
      </c>
      <c r="V1106" s="14">
        <v>0.31531264455492702</v>
      </c>
      <c r="W1106" s="14"/>
      <c r="X1106" s="14">
        <v>0.362004994645307</v>
      </c>
      <c r="Y1106" s="14">
        <v>0.37561062421703101</v>
      </c>
      <c r="Z1106" s="14">
        <v>0.28979929832968299</v>
      </c>
      <c r="AA1106" s="14"/>
      <c r="AB1106" s="14">
        <v>0.432550561386782</v>
      </c>
      <c r="AC1106" s="14">
        <v>0.32476820993442901</v>
      </c>
      <c r="AD1106" s="14">
        <v>0.20141017876648501</v>
      </c>
      <c r="AE1106" s="14"/>
      <c r="AF1106" s="14">
        <v>0.37791453104418099</v>
      </c>
      <c r="AG1106" s="14">
        <v>0.36670486005425201</v>
      </c>
      <c r="AH1106" s="14">
        <v>0.27323011956660498</v>
      </c>
      <c r="AI1106" s="14"/>
      <c r="AJ1106" s="14">
        <v>0.37043413691098798</v>
      </c>
      <c r="AK1106" s="14">
        <v>0.31438023915132701</v>
      </c>
      <c r="AL1106" s="14"/>
      <c r="AM1106" s="14">
        <v>0.33774130508470601</v>
      </c>
      <c r="AN1106" s="14">
        <v>0.35195341279110098</v>
      </c>
      <c r="AO1106" s="14">
        <v>0.33102808357213298</v>
      </c>
      <c r="AP1106" s="14">
        <v>0.206903347009327</v>
      </c>
      <c r="AQ1106" s="14">
        <v>0.45640854876963</v>
      </c>
      <c r="AR1106" s="14">
        <v>0.35873543856455897</v>
      </c>
      <c r="AS1106" s="14">
        <v>0.51185287677522595</v>
      </c>
      <c r="AT1106" s="14">
        <v>0.34675685202268602</v>
      </c>
      <c r="AU1106" s="14">
        <v>0.24881313520701101</v>
      </c>
      <c r="AV1106" s="14"/>
      <c r="AW1106" s="14">
        <v>0.320603839102021</v>
      </c>
      <c r="AX1106" s="14">
        <v>0.32885915366048502</v>
      </c>
      <c r="AY1106" s="14">
        <v>0.38417139646831899</v>
      </c>
      <c r="AZ1106" s="14">
        <v>0.22345895204921901</v>
      </c>
      <c r="BA1106" s="14">
        <v>0.496216530950081</v>
      </c>
      <c r="BB1106" s="14">
        <v>0.35420824009712898</v>
      </c>
      <c r="BC1106" s="14">
        <v>0.52721282659826096</v>
      </c>
      <c r="BD1106" s="14">
        <v>0.17931271922332601</v>
      </c>
      <c r="BE1106" s="14">
        <v>0.34661119006487301</v>
      </c>
      <c r="BF1106" s="14">
        <v>0.13603279776122101</v>
      </c>
      <c r="BG1106" s="14"/>
      <c r="BH1106" s="14">
        <v>0.27157591725270003</v>
      </c>
      <c r="BI1106" s="14">
        <v>0.40618359943003401</v>
      </c>
    </row>
    <row r="1107" spans="2:61" x14ac:dyDescent="0.35">
      <c r="B1107" t="s">
        <v>467</v>
      </c>
      <c r="C1107" s="14">
        <v>0.32103324119044502</v>
      </c>
      <c r="D1107" s="14">
        <v>0.34024707112910002</v>
      </c>
      <c r="E1107" s="14">
        <v>0.30339063353048201</v>
      </c>
      <c r="F1107" s="14"/>
      <c r="G1107" s="14">
        <v>0.229719473949479</v>
      </c>
      <c r="H1107" s="14">
        <v>0.260908519057025</v>
      </c>
      <c r="I1107" s="14">
        <v>0.260001143301959</v>
      </c>
      <c r="J1107" s="14">
        <v>0.37523500991178099</v>
      </c>
      <c r="K1107" s="14">
        <v>0.39366669220531603</v>
      </c>
      <c r="L1107" s="14">
        <v>0.37762961935328798</v>
      </c>
      <c r="M1107" s="14"/>
      <c r="N1107" s="14">
        <v>0.322972690125652</v>
      </c>
      <c r="O1107" s="14">
        <v>0.31994004248938801</v>
      </c>
      <c r="P1107" s="14"/>
      <c r="Q1107" s="14">
        <v>0.35449516439587297</v>
      </c>
      <c r="R1107" s="14">
        <v>0.32348349504245899</v>
      </c>
      <c r="S1107" s="14">
        <v>0.28211200195277403</v>
      </c>
      <c r="T1107" s="14"/>
      <c r="U1107" s="14">
        <v>0.33879779955769701</v>
      </c>
      <c r="V1107" s="14">
        <v>0.244710870924218</v>
      </c>
      <c r="W1107" s="14"/>
      <c r="X1107" s="14">
        <v>0.39615840511756401</v>
      </c>
      <c r="Y1107" s="14">
        <v>0.31789385515226798</v>
      </c>
      <c r="Z1107" s="14">
        <v>0.31004598833213698</v>
      </c>
      <c r="AA1107" s="14"/>
      <c r="AB1107" s="14">
        <v>0.39764724944535701</v>
      </c>
      <c r="AC1107" s="14">
        <v>0.31973062667643998</v>
      </c>
      <c r="AD1107" s="14">
        <v>0.22994212848100801</v>
      </c>
      <c r="AE1107" s="14"/>
      <c r="AF1107" s="14">
        <v>0.40696175367071702</v>
      </c>
      <c r="AG1107" s="14">
        <v>0.33239341918628201</v>
      </c>
      <c r="AH1107" s="14">
        <v>0.29512152169400402</v>
      </c>
      <c r="AI1107" s="14"/>
      <c r="AJ1107" s="14">
        <v>0.337401540461163</v>
      </c>
      <c r="AK1107" s="14">
        <v>0.315437790058677</v>
      </c>
      <c r="AL1107" s="14"/>
      <c r="AM1107" s="14">
        <v>0.295404120301963</v>
      </c>
      <c r="AN1107" s="14">
        <v>0.32886695880881001</v>
      </c>
      <c r="AO1107" s="14">
        <v>0.27459672353071302</v>
      </c>
      <c r="AP1107" s="14">
        <v>0.28561731507566201</v>
      </c>
      <c r="AQ1107" s="14">
        <v>0.441418847841614</v>
      </c>
      <c r="AR1107" s="14">
        <v>0.32928724125890302</v>
      </c>
      <c r="AS1107" s="14">
        <v>0.29148700385187498</v>
      </c>
      <c r="AT1107" s="14">
        <v>0.37803122661025401</v>
      </c>
      <c r="AU1107" s="14">
        <v>0.31919986924225402</v>
      </c>
      <c r="AV1107" s="14"/>
      <c r="AW1107" s="14">
        <v>0.31021166150010498</v>
      </c>
      <c r="AX1107" s="14">
        <v>0.35064567147878001</v>
      </c>
      <c r="AY1107" s="14">
        <v>0.284834885339877</v>
      </c>
      <c r="AZ1107" s="14">
        <v>0.28696402723869402</v>
      </c>
      <c r="BA1107" s="14">
        <v>0.44402950124387902</v>
      </c>
      <c r="BB1107" s="14">
        <v>0.349679137117404</v>
      </c>
      <c r="BC1107" s="14">
        <v>0.30940418032561201</v>
      </c>
      <c r="BD1107" s="14">
        <v>0.32793554999442498</v>
      </c>
      <c r="BE1107" s="14">
        <v>0.40396498428676197</v>
      </c>
      <c r="BF1107" s="14">
        <v>0.23245382982305601</v>
      </c>
      <c r="BG1107" s="14"/>
      <c r="BH1107" s="14">
        <v>0.29913928642098803</v>
      </c>
      <c r="BI1107" s="14">
        <v>0.36374034129476701</v>
      </c>
    </row>
    <row r="1108" spans="2:61" x14ac:dyDescent="0.35">
      <c r="B1108" t="s">
        <v>468</v>
      </c>
      <c r="C1108" s="14">
        <v>0.30647042534129798</v>
      </c>
      <c r="D1108" s="14">
        <v>0.32967209775455703</v>
      </c>
      <c r="E1108" s="14">
        <v>0.286140461466518</v>
      </c>
      <c r="F1108" s="14"/>
      <c r="G1108" s="14">
        <v>0.26643685000783701</v>
      </c>
      <c r="H1108" s="14">
        <v>0.268989910427963</v>
      </c>
      <c r="I1108" s="14">
        <v>0.249561452493894</v>
      </c>
      <c r="J1108" s="14">
        <v>0.36328658572759698</v>
      </c>
      <c r="K1108" s="14">
        <v>0.35138937630779898</v>
      </c>
      <c r="L1108" s="14">
        <v>0.330115569701881</v>
      </c>
      <c r="M1108" s="14"/>
      <c r="N1108" s="14">
        <v>0.33726884488543601</v>
      </c>
      <c r="O1108" s="14">
        <v>0.28911044662309698</v>
      </c>
      <c r="P1108" s="14"/>
      <c r="Q1108" s="14">
        <v>0.37499501649747802</v>
      </c>
      <c r="R1108" s="14">
        <v>0.299708614427389</v>
      </c>
      <c r="S1108" s="14">
        <v>0.235607521998245</v>
      </c>
      <c r="T1108" s="14"/>
      <c r="U1108" s="14">
        <v>0.33655709274332102</v>
      </c>
      <c r="V1108" s="14">
        <v>0.177208232492924</v>
      </c>
      <c r="W1108" s="14"/>
      <c r="X1108" s="14">
        <v>0.37037422513806101</v>
      </c>
      <c r="Y1108" s="14">
        <v>0.34445311857793398</v>
      </c>
      <c r="Z1108" s="14">
        <v>0.25186650584661202</v>
      </c>
      <c r="AA1108" s="14"/>
      <c r="AB1108" s="14">
        <v>0.40609586020330801</v>
      </c>
      <c r="AC1108" s="14">
        <v>0.32216316601109302</v>
      </c>
      <c r="AD1108" s="14">
        <v>0.15753374687504701</v>
      </c>
      <c r="AE1108" s="14"/>
      <c r="AF1108" s="14">
        <v>0.48089025833363103</v>
      </c>
      <c r="AG1108" s="14">
        <v>0.31287990369211699</v>
      </c>
      <c r="AH1108" s="14">
        <v>0.26371119715957902</v>
      </c>
      <c r="AI1108" s="14"/>
      <c r="AJ1108" s="14">
        <v>0.35336424203405697</v>
      </c>
      <c r="AK1108" s="14">
        <v>0.29306527002475302</v>
      </c>
      <c r="AL1108" s="14"/>
      <c r="AM1108" s="14">
        <v>0.35234235451667401</v>
      </c>
      <c r="AN1108" s="14">
        <v>0.293115794558786</v>
      </c>
      <c r="AO1108" s="14">
        <v>0.41571468698363101</v>
      </c>
      <c r="AP1108" s="14">
        <v>0.222394640267643</v>
      </c>
      <c r="AQ1108" s="14">
        <v>0.33664404919335</v>
      </c>
      <c r="AR1108" s="14">
        <v>0.35102904651078098</v>
      </c>
      <c r="AS1108" s="14">
        <v>0.430661503748478</v>
      </c>
      <c r="AT1108" s="14">
        <v>0.24910250525538399</v>
      </c>
      <c r="AU1108" s="14">
        <v>0.22507986101359301</v>
      </c>
      <c r="AV1108" s="14"/>
      <c r="AW1108" s="14">
        <v>0.38345134456318197</v>
      </c>
      <c r="AX1108" s="14">
        <v>0.285208252845982</v>
      </c>
      <c r="AY1108" s="14">
        <v>0.433409499601279</v>
      </c>
      <c r="AZ1108" s="14">
        <v>0.27136102334364398</v>
      </c>
      <c r="BA1108" s="14">
        <v>0.34575693740834501</v>
      </c>
      <c r="BB1108" s="14">
        <v>0.38298679620755699</v>
      </c>
      <c r="BC1108" s="14">
        <v>0.294910344806043</v>
      </c>
      <c r="BD1108" s="14">
        <v>0.259776177384549</v>
      </c>
      <c r="BE1108" s="14">
        <v>0.20066316553907701</v>
      </c>
      <c r="BF1108" s="14">
        <v>0.102786672901853</v>
      </c>
      <c r="BG1108" s="14"/>
      <c r="BH1108" s="14">
        <v>0.264390474705884</v>
      </c>
      <c r="BI1108" s="14">
        <v>0.37727010586983001</v>
      </c>
    </row>
    <row r="1109" spans="2:61" x14ac:dyDescent="0.35">
      <c r="B1109" t="s">
        <v>469</v>
      </c>
      <c r="C1109" s="14">
        <v>0.28389530012769898</v>
      </c>
      <c r="D1109" s="14">
        <v>0.27185406675267798</v>
      </c>
      <c r="E1109" s="14">
        <v>0.29703474745703201</v>
      </c>
      <c r="F1109" s="14"/>
      <c r="G1109" s="14">
        <v>0.22716556293297999</v>
      </c>
      <c r="H1109" s="14">
        <v>0.25911001955824398</v>
      </c>
      <c r="I1109" s="14">
        <v>0.252125401400834</v>
      </c>
      <c r="J1109" s="14">
        <v>0.298747545024107</v>
      </c>
      <c r="K1109" s="14">
        <v>0.31168599493982702</v>
      </c>
      <c r="L1109" s="14">
        <v>0.33284750582304201</v>
      </c>
      <c r="M1109" s="14"/>
      <c r="N1109" s="14">
        <v>0.32325165256322802</v>
      </c>
      <c r="O1109" s="14">
        <v>0.26171151762133599</v>
      </c>
      <c r="P1109" s="14"/>
      <c r="Q1109" s="14">
        <v>0.340563272755325</v>
      </c>
      <c r="R1109" s="14">
        <v>0.28056201676585302</v>
      </c>
      <c r="S1109" s="14">
        <v>0.229704857428745</v>
      </c>
      <c r="T1109" s="14"/>
      <c r="U1109" s="14">
        <v>0.308199431510498</v>
      </c>
      <c r="V1109" s="14">
        <v>0.17947677893234201</v>
      </c>
      <c r="W1109" s="14"/>
      <c r="X1109" s="14">
        <v>0.33155819550297899</v>
      </c>
      <c r="Y1109" s="14">
        <v>0.34634919873440301</v>
      </c>
      <c r="Z1109" s="14">
        <v>0.20834981861647001</v>
      </c>
      <c r="AA1109" s="14"/>
      <c r="AB1109" s="14">
        <v>0.352512070424155</v>
      </c>
      <c r="AC1109" s="14">
        <v>0.30164911505613801</v>
      </c>
      <c r="AD1109" s="14">
        <v>0.14834386711683001</v>
      </c>
      <c r="AE1109" s="14"/>
      <c r="AF1109" s="14">
        <v>0.31338433944659999</v>
      </c>
      <c r="AG1109" s="14">
        <v>0.31747422148170701</v>
      </c>
      <c r="AH1109" s="14">
        <v>0.23004153979477601</v>
      </c>
      <c r="AI1109" s="14"/>
      <c r="AJ1109" s="14">
        <v>0.30762868336573701</v>
      </c>
      <c r="AK1109" s="14">
        <v>0.28099338587689099</v>
      </c>
      <c r="AL1109" s="14"/>
      <c r="AM1109" s="14">
        <v>0.364675811958869</v>
      </c>
      <c r="AN1109" s="14">
        <v>0.291828035390232</v>
      </c>
      <c r="AO1109" s="14">
        <v>0.33101616470827999</v>
      </c>
      <c r="AP1109" s="14">
        <v>0.16913144895465601</v>
      </c>
      <c r="AQ1109" s="14">
        <v>0.54933182082625798</v>
      </c>
      <c r="AR1109" s="14">
        <v>0.244935536634907</v>
      </c>
      <c r="AS1109" s="14">
        <v>0.336630400999547</v>
      </c>
      <c r="AT1109" s="14">
        <v>0.27990749797825298</v>
      </c>
      <c r="AU1109" s="14">
        <v>0.25196142374432901</v>
      </c>
      <c r="AV1109" s="14"/>
      <c r="AW1109" s="14">
        <v>0.34015081453732399</v>
      </c>
      <c r="AX1109" s="14">
        <v>0.293900492220867</v>
      </c>
      <c r="AY1109" s="14">
        <v>0.35884062544600798</v>
      </c>
      <c r="AZ1109" s="14">
        <v>0.230588599897594</v>
      </c>
      <c r="BA1109" s="14">
        <v>0.59239190979627199</v>
      </c>
      <c r="BB1109" s="14">
        <v>0.27381251160791997</v>
      </c>
      <c r="BC1109" s="14">
        <v>0.259320757978734</v>
      </c>
      <c r="BD1109" s="14">
        <v>0.23760805350459599</v>
      </c>
      <c r="BE1109" s="14">
        <v>0.25992515267572103</v>
      </c>
      <c r="BF1109" s="14">
        <v>0.132613865207727</v>
      </c>
      <c r="BG1109" s="14"/>
      <c r="BH1109" s="14">
        <v>0.24769921010431101</v>
      </c>
      <c r="BI1109" s="14">
        <v>0.34549732136060701</v>
      </c>
    </row>
    <row r="1110" spans="2:61" x14ac:dyDescent="0.35">
      <c r="B1110" t="s">
        <v>470</v>
      </c>
      <c r="C1110" s="14">
        <v>0.26381969615662998</v>
      </c>
      <c r="D1110" s="14">
        <v>0.26658939517476998</v>
      </c>
      <c r="E1110" s="14">
        <v>0.25919885187415997</v>
      </c>
      <c r="F1110" s="14"/>
      <c r="G1110" s="14">
        <v>0.26787155157027398</v>
      </c>
      <c r="H1110" s="14">
        <v>0.22837966712608199</v>
      </c>
      <c r="I1110" s="14">
        <v>0.243259045277716</v>
      </c>
      <c r="J1110" s="14">
        <v>0.27038927914169503</v>
      </c>
      <c r="K1110" s="14">
        <v>0.298040707453331</v>
      </c>
      <c r="L1110" s="14">
        <v>0.27867975680894402</v>
      </c>
      <c r="M1110" s="14"/>
      <c r="N1110" s="14">
        <v>0.30564882837248702</v>
      </c>
      <c r="O1110" s="14">
        <v>0.24024209523371701</v>
      </c>
      <c r="P1110" s="14"/>
      <c r="Q1110" s="14">
        <v>0.386661741479982</v>
      </c>
      <c r="R1110" s="14">
        <v>0.235068884528192</v>
      </c>
      <c r="S1110" s="14">
        <v>0.15980625674624199</v>
      </c>
      <c r="T1110" s="14"/>
      <c r="U1110" s="14">
        <v>0.28919919397884403</v>
      </c>
      <c r="V1110" s="14">
        <v>0.15478104797223999</v>
      </c>
      <c r="W1110" s="14"/>
      <c r="X1110" s="14">
        <v>0.26556434840182802</v>
      </c>
      <c r="Y1110" s="14">
        <v>0.33279901696079101</v>
      </c>
      <c r="Z1110" s="14">
        <v>0.19715689447162801</v>
      </c>
      <c r="AA1110" s="14"/>
      <c r="AB1110" s="14">
        <v>0.34910663930668001</v>
      </c>
      <c r="AC1110" s="14">
        <v>0.26459631501050401</v>
      </c>
      <c r="AD1110" s="14">
        <v>0.14313534223996</v>
      </c>
      <c r="AE1110" s="14"/>
      <c r="AF1110" s="14">
        <v>0.29464436189367998</v>
      </c>
      <c r="AG1110" s="14">
        <v>0.28854045357095998</v>
      </c>
      <c r="AH1110" s="14">
        <v>0.225543031723342</v>
      </c>
      <c r="AI1110" s="14"/>
      <c r="AJ1110" s="14">
        <v>0.27293371201813499</v>
      </c>
      <c r="AK1110" s="14">
        <v>0.26367492487841998</v>
      </c>
      <c r="AL1110" s="14"/>
      <c r="AM1110" s="14">
        <v>0.29583268836948201</v>
      </c>
      <c r="AN1110" s="14">
        <v>0.22441129021690301</v>
      </c>
      <c r="AO1110" s="14">
        <v>0.44067525857489898</v>
      </c>
      <c r="AP1110" s="14">
        <v>0.251474377854919</v>
      </c>
      <c r="AQ1110" s="14">
        <v>0.31571581142508898</v>
      </c>
      <c r="AR1110" s="14">
        <v>0.255953874211445</v>
      </c>
      <c r="AS1110" s="14">
        <v>0.37679798605950099</v>
      </c>
      <c r="AT1110" s="14">
        <v>0.27223681662322202</v>
      </c>
      <c r="AU1110" s="14">
        <v>0.24515087843733299</v>
      </c>
      <c r="AV1110" s="14"/>
      <c r="AW1110" s="14">
        <v>0.31333347389383198</v>
      </c>
      <c r="AX1110" s="14">
        <v>0.216882672467795</v>
      </c>
      <c r="AY1110" s="14">
        <v>0.47992204403527</v>
      </c>
      <c r="AZ1110" s="14">
        <v>0.26052005774634701</v>
      </c>
      <c r="BA1110" s="14">
        <v>0.33329084583959201</v>
      </c>
      <c r="BB1110" s="14">
        <v>0.25138199759720598</v>
      </c>
      <c r="BC1110" s="14">
        <v>0.33727041838801403</v>
      </c>
      <c r="BD1110" s="14">
        <v>0.19755941044112299</v>
      </c>
      <c r="BE1110" s="14">
        <v>0.29935204629748602</v>
      </c>
      <c r="BF1110" s="14">
        <v>0.17553161558240199</v>
      </c>
      <c r="BG1110" s="14"/>
      <c r="BH1110" s="14">
        <v>0.23211886159184</v>
      </c>
      <c r="BI1110" s="14">
        <v>0.31367494820540098</v>
      </c>
    </row>
    <row r="1111" spans="2:61" x14ac:dyDescent="0.35">
      <c r="B1111" t="s">
        <v>471</v>
      </c>
      <c r="C1111" s="14">
        <v>0.24963514789482799</v>
      </c>
      <c r="D1111" s="14">
        <v>0.278504774327128</v>
      </c>
      <c r="E1111" s="14">
        <v>0.22356909135766601</v>
      </c>
      <c r="F1111" s="14"/>
      <c r="G1111" s="14">
        <v>0.21482477032091599</v>
      </c>
      <c r="H1111" s="14">
        <v>0.19111925112498199</v>
      </c>
      <c r="I1111" s="14">
        <v>0.18492334495611201</v>
      </c>
      <c r="J1111" s="14">
        <v>0.28344870142956602</v>
      </c>
      <c r="K1111" s="14">
        <v>0.30912279671849302</v>
      </c>
      <c r="L1111" s="14">
        <v>0.304770409817608</v>
      </c>
      <c r="M1111" s="14"/>
      <c r="N1111" s="14">
        <v>0.25650987351483201</v>
      </c>
      <c r="O1111" s="14">
        <v>0.245760108453739</v>
      </c>
      <c r="P1111" s="14"/>
      <c r="Q1111" s="14">
        <v>0.25319714491920098</v>
      </c>
      <c r="R1111" s="14">
        <v>0.27885735152178898</v>
      </c>
      <c r="S1111" s="14">
        <v>0.16086371163215099</v>
      </c>
      <c r="T1111" s="14"/>
      <c r="U1111" s="14">
        <v>0.26935573494530501</v>
      </c>
      <c r="V1111" s="14">
        <v>0.164909036745989</v>
      </c>
      <c r="W1111" s="14"/>
      <c r="X1111" s="14">
        <v>0.31729865414368202</v>
      </c>
      <c r="Y1111" s="14">
        <v>0.29159523711135799</v>
      </c>
      <c r="Z1111" s="14">
        <v>0.18672334115062</v>
      </c>
      <c r="AA1111" s="14"/>
      <c r="AB1111" s="14">
        <v>0.323164742244262</v>
      </c>
      <c r="AC1111" s="14">
        <v>0.23909066720456401</v>
      </c>
      <c r="AD1111" s="14">
        <v>0.19269234666076901</v>
      </c>
      <c r="AE1111" s="14"/>
      <c r="AF1111" s="14">
        <v>0.29377676185314799</v>
      </c>
      <c r="AG1111" s="14">
        <v>0.27810920120926402</v>
      </c>
      <c r="AH1111" s="14">
        <v>0.19671012773607799</v>
      </c>
      <c r="AI1111" s="14"/>
      <c r="AJ1111" s="14">
        <v>0.27375921354732402</v>
      </c>
      <c r="AK1111" s="14">
        <v>0.243521676885779</v>
      </c>
      <c r="AL1111" s="14"/>
      <c r="AM1111" s="14">
        <v>0.31512731853576098</v>
      </c>
      <c r="AN1111" s="14">
        <v>0.23758592554805999</v>
      </c>
      <c r="AO1111" s="14">
        <v>0.30974698211630097</v>
      </c>
      <c r="AP1111" s="14">
        <v>0.17757599796597801</v>
      </c>
      <c r="AQ1111" s="14">
        <v>0.42234738710541703</v>
      </c>
      <c r="AR1111" s="14">
        <v>0.220825277219588</v>
      </c>
      <c r="AS1111" s="14">
        <v>0.23651186832486701</v>
      </c>
      <c r="AT1111" s="14">
        <v>0.28856713301262399</v>
      </c>
      <c r="AU1111" s="14">
        <v>0.22818596534917199</v>
      </c>
      <c r="AV1111" s="14"/>
      <c r="AW1111" s="14">
        <v>0.30690140136507699</v>
      </c>
      <c r="AX1111" s="14">
        <v>0.25451087357112601</v>
      </c>
      <c r="AY1111" s="14">
        <v>0.33376481032815303</v>
      </c>
      <c r="AZ1111" s="14">
        <v>0.212107862935384</v>
      </c>
      <c r="BA1111" s="14">
        <v>0.49321828521024302</v>
      </c>
      <c r="BB1111" s="14">
        <v>0.242819604195744</v>
      </c>
      <c r="BC1111" s="14">
        <v>0.172057555145297</v>
      </c>
      <c r="BD1111" s="14">
        <v>0.23799674632908399</v>
      </c>
      <c r="BE1111" s="14">
        <v>0.32203638386464301</v>
      </c>
      <c r="BF1111" s="14">
        <v>0.147780387553025</v>
      </c>
      <c r="BG1111" s="14"/>
      <c r="BH1111" s="14">
        <v>0.22951387612601901</v>
      </c>
      <c r="BI1111" s="14">
        <v>0.288327267126539</v>
      </c>
    </row>
    <row r="1112" spans="2:61" x14ac:dyDescent="0.35">
      <c r="B1112" t="s">
        <v>472</v>
      </c>
      <c r="C1112" s="14">
        <v>0.23128241958084</v>
      </c>
      <c r="D1112" s="14">
        <v>0.26450385024612799</v>
      </c>
      <c r="E1112" s="14">
        <v>0.200960006911727</v>
      </c>
      <c r="F1112" s="14"/>
      <c r="G1112" s="14">
        <v>0.26035548098355199</v>
      </c>
      <c r="H1112" s="14">
        <v>0.23391240967271401</v>
      </c>
      <c r="I1112" s="14">
        <v>0.192640512213679</v>
      </c>
      <c r="J1112" s="14">
        <v>0.24809989227420601</v>
      </c>
      <c r="K1112" s="14">
        <v>0.22284045663917901</v>
      </c>
      <c r="L1112" s="14">
        <v>0.24162258387649699</v>
      </c>
      <c r="M1112" s="14"/>
      <c r="N1112" s="14">
        <v>0.24892220097559001</v>
      </c>
      <c r="O1112" s="14">
        <v>0.22133949932261801</v>
      </c>
      <c r="P1112" s="14"/>
      <c r="Q1112" s="14">
        <v>0.27400517198529201</v>
      </c>
      <c r="R1112" s="14">
        <v>0.21335601927661199</v>
      </c>
      <c r="S1112" s="14">
        <v>0.219985751716781</v>
      </c>
      <c r="T1112" s="14"/>
      <c r="U1112" s="14">
        <v>0.24499565717489599</v>
      </c>
      <c r="V1112" s="14">
        <v>0.172365852359463</v>
      </c>
      <c r="W1112" s="14"/>
      <c r="X1112" s="14">
        <v>0.296180457700563</v>
      </c>
      <c r="Y1112" s="14">
        <v>0.26645314953894</v>
      </c>
      <c r="Z1112" s="14">
        <v>0.16976730024261399</v>
      </c>
      <c r="AA1112" s="14"/>
      <c r="AB1112" s="14">
        <v>0.316782188453895</v>
      </c>
      <c r="AC1112" s="14">
        <v>0.22115560171186299</v>
      </c>
      <c r="AD1112" s="14">
        <v>0.14040502426179999</v>
      </c>
      <c r="AE1112" s="14"/>
      <c r="AF1112" s="14">
        <v>0.30901989187847101</v>
      </c>
      <c r="AG1112" s="14">
        <v>0.25617422477985102</v>
      </c>
      <c r="AH1112" s="14">
        <v>0.16834006152206399</v>
      </c>
      <c r="AI1112" s="14"/>
      <c r="AJ1112" s="14">
        <v>0.278820407386555</v>
      </c>
      <c r="AK1112" s="14">
        <v>0.20231001464110601</v>
      </c>
      <c r="AL1112" s="14"/>
      <c r="AM1112" s="14">
        <v>0.27438705443051498</v>
      </c>
      <c r="AN1112" s="14">
        <v>0.22555080517221199</v>
      </c>
      <c r="AO1112" s="14">
        <v>0.249084100499608</v>
      </c>
      <c r="AP1112" s="14">
        <v>0.19127831826592601</v>
      </c>
      <c r="AQ1112" s="14">
        <v>0.29313852304867999</v>
      </c>
      <c r="AR1112" s="14">
        <v>0.23036896306121599</v>
      </c>
      <c r="AS1112" s="14">
        <v>0.22548815177689999</v>
      </c>
      <c r="AT1112" s="14">
        <v>0.17332271524412299</v>
      </c>
      <c r="AU1112" s="14">
        <v>0.237261421849115</v>
      </c>
      <c r="AV1112" s="14"/>
      <c r="AW1112" s="14">
        <v>0.30034646621530298</v>
      </c>
      <c r="AX1112" s="14">
        <v>0.21421285557116099</v>
      </c>
      <c r="AY1112" s="14">
        <v>0.25534339740754802</v>
      </c>
      <c r="AZ1112" s="14">
        <v>0.19652723220576901</v>
      </c>
      <c r="BA1112" s="14">
        <v>0.32260768482505098</v>
      </c>
      <c r="BB1112" s="14">
        <v>0.23407542254116101</v>
      </c>
      <c r="BC1112" s="14">
        <v>0.24981294974066501</v>
      </c>
      <c r="BD1112" s="14">
        <v>0.13326683580296</v>
      </c>
      <c r="BE1112" s="14">
        <v>0.17631182410527799</v>
      </c>
      <c r="BF1112" s="14">
        <v>0.20457930974916799</v>
      </c>
      <c r="BG1112" s="14"/>
      <c r="BH1112" s="14">
        <v>0.19461789816855499</v>
      </c>
      <c r="BI1112" s="14">
        <v>0.29271209538644299</v>
      </c>
    </row>
    <row r="1113" spans="2:61" x14ac:dyDescent="0.35">
      <c r="B1113" t="s">
        <v>473</v>
      </c>
      <c r="C1113" s="14">
        <v>0.23078148480465599</v>
      </c>
      <c r="D1113" s="14">
        <v>0.26420403500066397</v>
      </c>
      <c r="E1113" s="14">
        <v>0.199064550194164</v>
      </c>
      <c r="F1113" s="14"/>
      <c r="G1113" s="14">
        <v>0.14989205581852399</v>
      </c>
      <c r="H1113" s="14">
        <v>0.23524663445727401</v>
      </c>
      <c r="I1113" s="14">
        <v>0.17248005533437899</v>
      </c>
      <c r="J1113" s="14">
        <v>0.28053749449938098</v>
      </c>
      <c r="K1113" s="14">
        <v>0.28934599612427098</v>
      </c>
      <c r="L1113" s="14">
        <v>0.241872525629033</v>
      </c>
      <c r="M1113" s="14"/>
      <c r="N1113" s="14">
        <v>0.25992431771163099</v>
      </c>
      <c r="O1113" s="14">
        <v>0.21435470165988599</v>
      </c>
      <c r="P1113" s="14"/>
      <c r="Q1113" s="14">
        <v>0.23895899445825899</v>
      </c>
      <c r="R1113" s="14">
        <v>0.24192567059471101</v>
      </c>
      <c r="S1113" s="14">
        <v>0.21558170322585901</v>
      </c>
      <c r="T1113" s="14"/>
      <c r="U1113" s="14">
        <v>0.25228427305956602</v>
      </c>
      <c r="V1113" s="14">
        <v>0.1383984526448</v>
      </c>
      <c r="W1113" s="14"/>
      <c r="X1113" s="14">
        <v>0.28546332344684799</v>
      </c>
      <c r="Y1113" s="14">
        <v>0.27092638917789702</v>
      </c>
      <c r="Z1113" s="14">
        <v>0.165302013179978</v>
      </c>
      <c r="AA1113" s="14"/>
      <c r="AB1113" s="14">
        <v>0.25396038513056901</v>
      </c>
      <c r="AC1113" s="14">
        <v>0.23716155408371301</v>
      </c>
      <c r="AD1113" s="14">
        <v>0.17849270753545701</v>
      </c>
      <c r="AE1113" s="14"/>
      <c r="AF1113" s="14">
        <v>0.26108111758464397</v>
      </c>
      <c r="AG1113" s="14">
        <v>0.264705802317518</v>
      </c>
      <c r="AH1113" s="14">
        <v>0.174550565715369</v>
      </c>
      <c r="AI1113" s="14"/>
      <c r="AJ1113" s="14">
        <v>0.26812657019304997</v>
      </c>
      <c r="AK1113" s="14">
        <v>0.21587098572667601</v>
      </c>
      <c r="AL1113" s="14"/>
      <c r="AM1113" s="14">
        <v>0.280209858507453</v>
      </c>
      <c r="AN1113" s="14">
        <v>0.239709878912271</v>
      </c>
      <c r="AO1113" s="14">
        <v>0.22867738910979499</v>
      </c>
      <c r="AP1113" s="14">
        <v>0.20165089225071101</v>
      </c>
      <c r="AQ1113" s="14">
        <v>0.36935150503481801</v>
      </c>
      <c r="AR1113" s="14">
        <v>0.21643281356482499</v>
      </c>
      <c r="AS1113" s="14">
        <v>0.26901947490417599</v>
      </c>
      <c r="AT1113" s="14">
        <v>9.9377801101105695E-2</v>
      </c>
      <c r="AU1113" s="14">
        <v>0.22291216135634401</v>
      </c>
      <c r="AV1113" s="14"/>
      <c r="AW1113" s="14">
        <v>0.29852743088058697</v>
      </c>
      <c r="AX1113" s="14">
        <v>0.25093950853503999</v>
      </c>
      <c r="AY1113" s="14">
        <v>0.31823350145458101</v>
      </c>
      <c r="AZ1113" s="14">
        <v>0.18738000636595301</v>
      </c>
      <c r="BA1113" s="14">
        <v>0.42108819107530499</v>
      </c>
      <c r="BB1113" s="14">
        <v>0.21934697601638101</v>
      </c>
      <c r="BC1113" s="14">
        <v>0.28411563410448398</v>
      </c>
      <c r="BD1113" s="14">
        <v>8.6989377257780803E-2</v>
      </c>
      <c r="BE1113" s="14">
        <v>0.35238823715545198</v>
      </c>
      <c r="BF1113" s="14">
        <v>9.8364973235558303E-2</v>
      </c>
      <c r="BG1113" s="14"/>
      <c r="BH1113" s="14">
        <v>0.19874426753787899</v>
      </c>
      <c r="BI1113" s="14">
        <v>0.27399536179894601</v>
      </c>
    </row>
    <row r="1114" spans="2:61" x14ac:dyDescent="0.35">
      <c r="B1114" t="s">
        <v>474</v>
      </c>
      <c r="C1114" s="14">
        <v>0.23040479439585701</v>
      </c>
      <c r="D1114" s="14">
        <v>0.23556377219205801</v>
      </c>
      <c r="E1114" s="14">
        <v>0.225632752518487</v>
      </c>
      <c r="F1114" s="14"/>
      <c r="G1114" s="14">
        <v>0.23233145854013099</v>
      </c>
      <c r="H1114" s="14">
        <v>0.24463702226924799</v>
      </c>
      <c r="I1114" s="14">
        <v>0.22641663219101199</v>
      </c>
      <c r="J1114" s="14">
        <v>0.17645215742970899</v>
      </c>
      <c r="K1114" s="14">
        <v>0.28982761745226998</v>
      </c>
      <c r="L1114" s="14">
        <v>0.22695429826171001</v>
      </c>
      <c r="M1114" s="14"/>
      <c r="N1114" s="14">
        <v>0.231339377256356</v>
      </c>
      <c r="O1114" s="14">
        <v>0.229878003125109</v>
      </c>
      <c r="P1114" s="14"/>
      <c r="Q1114" s="14">
        <v>0.27248650380801598</v>
      </c>
      <c r="R1114" s="14">
        <v>0.22918463217490101</v>
      </c>
      <c r="S1114" s="14">
        <v>0.183918686223904</v>
      </c>
      <c r="T1114" s="14"/>
      <c r="U1114" s="14">
        <v>0.246491480979186</v>
      </c>
      <c r="V1114" s="14">
        <v>0.16129111172570801</v>
      </c>
      <c r="W1114" s="14"/>
      <c r="X1114" s="14">
        <v>0.28074474102946401</v>
      </c>
      <c r="Y1114" s="14">
        <v>0.26803790303134301</v>
      </c>
      <c r="Z1114" s="14">
        <v>0.16645770687969699</v>
      </c>
      <c r="AA1114" s="14"/>
      <c r="AB1114" s="14">
        <v>0.30742710513680899</v>
      </c>
      <c r="AC1114" s="14">
        <v>0.22279712590314299</v>
      </c>
      <c r="AD1114" s="14">
        <v>0.12886098042149799</v>
      </c>
      <c r="AE1114" s="14"/>
      <c r="AF1114" s="14">
        <v>0.25544655697451102</v>
      </c>
      <c r="AG1114" s="14">
        <v>0.26444852212682601</v>
      </c>
      <c r="AH1114" s="14">
        <v>0.168586004007514</v>
      </c>
      <c r="AI1114" s="14"/>
      <c r="AJ1114" s="14">
        <v>0.22463785512960099</v>
      </c>
      <c r="AK1114" s="14">
        <v>0.23973131420751301</v>
      </c>
      <c r="AL1114" s="14"/>
      <c r="AM1114" s="14">
        <v>0.20545219120750299</v>
      </c>
      <c r="AN1114" s="14">
        <v>0.18885787080886099</v>
      </c>
      <c r="AO1114" s="14">
        <v>0.45740320669152901</v>
      </c>
      <c r="AP1114" s="14">
        <v>0.168881761778647</v>
      </c>
      <c r="AQ1114" s="14">
        <v>0.515389543210933</v>
      </c>
      <c r="AR1114" s="14">
        <v>0.220185290712445</v>
      </c>
      <c r="AS1114" s="14">
        <v>0.356149041281204</v>
      </c>
      <c r="AT1114" s="14">
        <v>0.165667321692024</v>
      </c>
      <c r="AU1114" s="14">
        <v>0.22386750622658499</v>
      </c>
      <c r="AV1114" s="14"/>
      <c r="AW1114" s="14">
        <v>0.230662304667759</v>
      </c>
      <c r="AX1114" s="14">
        <v>0.155645511596497</v>
      </c>
      <c r="AY1114" s="14">
        <v>0.45257312249341503</v>
      </c>
      <c r="AZ1114" s="14">
        <v>0.21693629116579699</v>
      </c>
      <c r="BA1114" s="14">
        <v>0.53492287892030599</v>
      </c>
      <c r="BB1114" s="14">
        <v>0.20713669544975599</v>
      </c>
      <c r="BC1114" s="14">
        <v>0.40042402718266901</v>
      </c>
      <c r="BD1114" s="14">
        <v>7.2746777886103897E-2</v>
      </c>
      <c r="BE1114" s="14">
        <v>0.27730472006271201</v>
      </c>
      <c r="BF1114" s="14">
        <v>0.17242927423509699</v>
      </c>
      <c r="BG1114" s="14"/>
      <c r="BH1114" s="14">
        <v>0.19201662668092501</v>
      </c>
      <c r="BI1114" s="14">
        <v>0.270503926321844</v>
      </c>
    </row>
    <row r="1115" spans="2:61" x14ac:dyDescent="0.35">
      <c r="B1115" t="s">
        <v>475</v>
      </c>
      <c r="C1115" s="14">
        <v>0.19640251524513699</v>
      </c>
      <c r="D1115" s="14">
        <v>0.20268370794863999</v>
      </c>
      <c r="E1115" s="14">
        <v>0.19156166392731999</v>
      </c>
      <c r="F1115" s="14"/>
      <c r="G1115" s="14">
        <v>0.21452893230092099</v>
      </c>
      <c r="H1115" s="14">
        <v>0.225192409227192</v>
      </c>
      <c r="I1115" s="14">
        <v>0.209918787095556</v>
      </c>
      <c r="J1115" s="14">
        <v>0.18901768891818599</v>
      </c>
      <c r="K1115" s="14">
        <v>0.206725045334852</v>
      </c>
      <c r="L1115" s="14">
        <v>0.149121042403704</v>
      </c>
      <c r="M1115" s="14"/>
      <c r="N1115" s="14">
        <v>0.180325991814444</v>
      </c>
      <c r="O1115" s="14">
        <v>0.20546428233417699</v>
      </c>
      <c r="P1115" s="14"/>
      <c r="Q1115" s="14">
        <v>0.19558880059912101</v>
      </c>
      <c r="R1115" s="14">
        <v>0.20017857228561101</v>
      </c>
      <c r="S1115" s="14">
        <v>0.19283601109713799</v>
      </c>
      <c r="T1115" s="14"/>
      <c r="U1115" s="14">
        <v>0.20930008124889399</v>
      </c>
      <c r="V1115" s="14">
        <v>0.14099034075019001</v>
      </c>
      <c r="W1115" s="14"/>
      <c r="X1115" s="14">
        <v>0.24024378366993601</v>
      </c>
      <c r="Y1115" s="14">
        <v>0.18141057252509901</v>
      </c>
      <c r="Z1115" s="14">
        <v>0.205754671278398</v>
      </c>
      <c r="AA1115" s="14"/>
      <c r="AB1115" s="14">
        <v>0.23341296598699399</v>
      </c>
      <c r="AC1115" s="14">
        <v>0.19640641592462599</v>
      </c>
      <c r="AD1115" s="14">
        <v>0.160916174133268</v>
      </c>
      <c r="AE1115" s="14"/>
      <c r="AF1115" s="14">
        <v>0.25979566377265501</v>
      </c>
      <c r="AG1115" s="14">
        <v>0.20406527945658601</v>
      </c>
      <c r="AH1115" s="14">
        <v>0.16927354308710099</v>
      </c>
      <c r="AI1115" s="14"/>
      <c r="AJ1115" s="14">
        <v>0.21521268434028701</v>
      </c>
      <c r="AK1115" s="14">
        <v>0.191019741873833</v>
      </c>
      <c r="AL1115" s="14"/>
      <c r="AM1115" s="14">
        <v>0.26709960210745998</v>
      </c>
      <c r="AN1115" s="14">
        <v>0.16105952244295399</v>
      </c>
      <c r="AO1115" s="14">
        <v>0.16942991022662399</v>
      </c>
      <c r="AP1115" s="14">
        <v>0.219936170713766</v>
      </c>
      <c r="AQ1115" s="14">
        <v>0.20997854706468899</v>
      </c>
      <c r="AR1115" s="14">
        <v>0.20108523278836099</v>
      </c>
      <c r="AS1115" s="14">
        <v>0.22035761589507399</v>
      </c>
      <c r="AT1115" s="14">
        <v>0.17994435517905799</v>
      </c>
      <c r="AU1115" s="14">
        <v>0.170736902238833</v>
      </c>
      <c r="AV1115" s="14"/>
      <c r="AW1115" s="14">
        <v>0.24521976485505201</v>
      </c>
      <c r="AX1115" s="14">
        <v>0.186837850227316</v>
      </c>
      <c r="AY1115" s="14">
        <v>0.19483286361594199</v>
      </c>
      <c r="AZ1115" s="14">
        <v>0.22542108694853799</v>
      </c>
      <c r="BA1115" s="14">
        <v>0.194144568704579</v>
      </c>
      <c r="BB1115" s="14">
        <v>0.21854029561368399</v>
      </c>
      <c r="BC1115" s="14">
        <v>0.123052561004229</v>
      </c>
      <c r="BD1115" s="14">
        <v>0.19106733359070299</v>
      </c>
      <c r="BE1115" s="14">
        <v>9.4925462411170794E-2</v>
      </c>
      <c r="BF1115" s="14">
        <v>0.21207846139172801</v>
      </c>
      <c r="BG1115" s="14"/>
      <c r="BH1115" s="14">
        <v>0.22465272761573801</v>
      </c>
      <c r="BI1115" s="14">
        <v>0.173107576572954</v>
      </c>
    </row>
    <row r="1116" spans="2:61" x14ac:dyDescent="0.35">
      <c r="B1116" t="s">
        <v>476</v>
      </c>
      <c r="C1116" s="14">
        <v>0.18885504665511499</v>
      </c>
      <c r="D1116" s="14">
        <v>0.19296735453998001</v>
      </c>
      <c r="E1116" s="14">
        <v>0.18603794924252101</v>
      </c>
      <c r="F1116" s="14"/>
      <c r="G1116" s="14">
        <v>0.20532762454838299</v>
      </c>
      <c r="H1116" s="14">
        <v>0.18113468924987899</v>
      </c>
      <c r="I1116" s="14">
        <v>0.20322402129712799</v>
      </c>
      <c r="J1116" s="14">
        <v>0.19223428019585001</v>
      </c>
      <c r="K1116" s="14">
        <v>0.22654519865818201</v>
      </c>
      <c r="L1116" s="14">
        <v>0.140785364612492</v>
      </c>
      <c r="M1116" s="14"/>
      <c r="N1116" s="14">
        <v>0.18628465752472501</v>
      </c>
      <c r="O1116" s="14">
        <v>0.19030388400656201</v>
      </c>
      <c r="P1116" s="14"/>
      <c r="Q1116" s="14">
        <v>0.213051506289407</v>
      </c>
      <c r="R1116" s="14">
        <v>0.19585708890199599</v>
      </c>
      <c r="S1116" s="14">
        <v>0.122316166951776</v>
      </c>
      <c r="T1116" s="14"/>
      <c r="U1116" s="14">
        <v>0.199901383825001</v>
      </c>
      <c r="V1116" s="14">
        <v>0.14139635851121099</v>
      </c>
      <c r="W1116" s="14"/>
      <c r="X1116" s="14">
        <v>0.241477995500017</v>
      </c>
      <c r="Y1116" s="14">
        <v>0.236939597129219</v>
      </c>
      <c r="Z1116" s="14">
        <v>0.121669711532665</v>
      </c>
      <c r="AA1116" s="14"/>
      <c r="AB1116" s="14">
        <v>0.234354931977136</v>
      </c>
      <c r="AC1116" s="14">
        <v>0.191619672645536</v>
      </c>
      <c r="AD1116" s="14">
        <v>0.14000374049834899</v>
      </c>
      <c r="AE1116" s="14"/>
      <c r="AF1116" s="14">
        <v>0.20525384005606501</v>
      </c>
      <c r="AG1116" s="14">
        <v>0.206858061365671</v>
      </c>
      <c r="AH1116" s="14">
        <v>0.15745829287517399</v>
      </c>
      <c r="AI1116" s="14"/>
      <c r="AJ1116" s="14">
        <v>0.199686195694841</v>
      </c>
      <c r="AK1116" s="14">
        <v>0.18907662093208499</v>
      </c>
      <c r="AL1116" s="14"/>
      <c r="AM1116" s="14">
        <v>0.22977530584476599</v>
      </c>
      <c r="AN1116" s="14">
        <v>0.19192070370395001</v>
      </c>
      <c r="AO1116" s="14">
        <v>0.21484259146562601</v>
      </c>
      <c r="AP1116" s="14">
        <v>0.17357634003219399</v>
      </c>
      <c r="AQ1116" s="14">
        <v>0.31483548165133102</v>
      </c>
      <c r="AR1116" s="14">
        <v>0.18253221840869699</v>
      </c>
      <c r="AS1116" s="14">
        <v>0.22607767618367899</v>
      </c>
      <c r="AT1116" s="14">
        <v>0.12546166418458199</v>
      </c>
      <c r="AU1116" s="14">
        <v>0.13119570975325001</v>
      </c>
      <c r="AV1116" s="14"/>
      <c r="AW1116" s="14">
        <v>0.24097760557011999</v>
      </c>
      <c r="AX1116" s="14">
        <v>0.16320108163177299</v>
      </c>
      <c r="AY1116" s="14">
        <v>0.24878100436439499</v>
      </c>
      <c r="AZ1116" s="14">
        <v>0.16909499502551201</v>
      </c>
      <c r="BA1116" s="14">
        <v>0.33957983536584102</v>
      </c>
      <c r="BB1116" s="14">
        <v>0.20164545663873601</v>
      </c>
      <c r="BC1116" s="14">
        <v>0.19969686056875999</v>
      </c>
      <c r="BD1116" s="14">
        <v>0.11607052263510099</v>
      </c>
      <c r="BE1116" s="14">
        <v>0.111193475053628</v>
      </c>
      <c r="BF1116" s="14">
        <v>0.124944815355207</v>
      </c>
      <c r="BG1116" s="14"/>
      <c r="BH1116" s="14">
        <v>0.16334813767923301</v>
      </c>
      <c r="BI1116" s="14">
        <v>0.215241632532575</v>
      </c>
    </row>
    <row r="1117" spans="2:61" x14ac:dyDescent="0.35">
      <c r="B1117" t="s">
        <v>477</v>
      </c>
      <c r="C1117" s="14">
        <v>0.136078254674113</v>
      </c>
      <c r="D1117" s="14">
        <v>0.143169143440536</v>
      </c>
      <c r="E1117" s="14">
        <v>0.12779082030569799</v>
      </c>
      <c r="F1117" s="14"/>
      <c r="G1117" s="14">
        <v>0.210077771422681</v>
      </c>
      <c r="H1117" s="14">
        <v>0.178939848864617</v>
      </c>
      <c r="I1117" s="14">
        <v>0.130094144813762</v>
      </c>
      <c r="J1117" s="14">
        <v>0.103037566149201</v>
      </c>
      <c r="K1117" s="14">
        <v>9.4510415779859996E-2</v>
      </c>
      <c r="L1117" s="14">
        <v>0.12659447192984899</v>
      </c>
      <c r="M1117" s="14"/>
      <c r="N1117" s="14">
        <v>0.12585950632545301</v>
      </c>
      <c r="O1117" s="14">
        <v>0.14183820133648001</v>
      </c>
      <c r="P1117" s="14"/>
      <c r="Q1117" s="14">
        <v>0.16189863819599501</v>
      </c>
      <c r="R1117" s="14">
        <v>0.1175927281599</v>
      </c>
      <c r="S1117" s="14">
        <v>0.14405700273903399</v>
      </c>
      <c r="T1117" s="14"/>
      <c r="U1117" s="14">
        <v>0.15224452273026901</v>
      </c>
      <c r="V1117" s="14">
        <v>6.6622663890642503E-2</v>
      </c>
      <c r="W1117" s="14"/>
      <c r="X1117" s="14">
        <v>0.19889897786372401</v>
      </c>
      <c r="Y1117" s="14">
        <v>0.13290038392921499</v>
      </c>
      <c r="Z1117" s="14">
        <v>0.11183775943100301</v>
      </c>
      <c r="AA1117" s="14"/>
      <c r="AB1117" s="14">
        <v>0.14143652191880299</v>
      </c>
      <c r="AC1117" s="14">
        <v>0.15442842633012299</v>
      </c>
      <c r="AD1117" s="14">
        <v>9.8479019776560997E-2</v>
      </c>
      <c r="AE1117" s="14"/>
      <c r="AF1117" s="14">
        <v>0.18889068938174999</v>
      </c>
      <c r="AG1117" s="14">
        <v>0.13638181706747601</v>
      </c>
      <c r="AH1117" s="14">
        <v>0.12334896808163601</v>
      </c>
      <c r="AI1117" s="14"/>
      <c r="AJ1117" s="14">
        <v>0.17737153644531301</v>
      </c>
      <c r="AK1117" s="14">
        <v>0.10764457103182699</v>
      </c>
      <c r="AL1117" s="14"/>
      <c r="AM1117" s="14">
        <v>0.18139888265273499</v>
      </c>
      <c r="AN1117" s="14">
        <v>0.12799745933241199</v>
      </c>
      <c r="AO1117" s="14">
        <v>0.23551177114491101</v>
      </c>
      <c r="AP1117" s="14">
        <v>0.10295089034853799</v>
      </c>
      <c r="AQ1117" s="14">
        <v>0.150529889832487</v>
      </c>
      <c r="AR1117" s="14">
        <v>0.118713062767802</v>
      </c>
      <c r="AS1117" s="14">
        <v>0.163761308029232</v>
      </c>
      <c r="AT1117" s="14">
        <v>3.0794370653564499E-2</v>
      </c>
      <c r="AU1117" s="14">
        <v>0.15482213670047401</v>
      </c>
      <c r="AV1117" s="14"/>
      <c r="AW1117" s="14">
        <v>0.17148496952012199</v>
      </c>
      <c r="AX1117" s="14">
        <v>0.147782744662733</v>
      </c>
      <c r="AY1117" s="14">
        <v>0.225987354616421</v>
      </c>
      <c r="AZ1117" s="14">
        <v>0.110978684871474</v>
      </c>
      <c r="BA1117" s="14">
        <v>0.149005409718374</v>
      </c>
      <c r="BB1117" s="14">
        <v>0.12604055486294599</v>
      </c>
      <c r="BC1117" s="14">
        <v>0.10924555225879</v>
      </c>
      <c r="BD1117" s="14">
        <v>2.0146474182082701E-2</v>
      </c>
      <c r="BE1117" s="14">
        <v>0.14587785429224401</v>
      </c>
      <c r="BF1117" s="14">
        <v>0.130910808245849</v>
      </c>
      <c r="BG1117" s="14"/>
      <c r="BH1117" s="14">
        <v>0.132696252671473</v>
      </c>
      <c r="BI1117" s="14">
        <v>0.142250872115398</v>
      </c>
    </row>
    <row r="1118" spans="2:61" x14ac:dyDescent="0.35">
      <c r="B1118" t="s">
        <v>478</v>
      </c>
      <c r="C1118" s="14">
        <v>5.8600337463008398E-2</v>
      </c>
      <c r="D1118" s="14">
        <v>3.7126892180547398E-2</v>
      </c>
      <c r="E1118" s="14">
        <v>7.9416038335664393E-2</v>
      </c>
      <c r="F1118" s="14"/>
      <c r="G1118" s="14">
        <v>3.00349122373063E-2</v>
      </c>
      <c r="H1118" s="14">
        <v>6.64901616463804E-2</v>
      </c>
      <c r="I1118" s="14">
        <v>5.8985849763246501E-2</v>
      </c>
      <c r="J1118" s="14">
        <v>5.7303171419526601E-2</v>
      </c>
      <c r="K1118" s="14">
        <v>3.2198561724025299E-2</v>
      </c>
      <c r="L1118" s="14">
        <v>8.8713819280195103E-2</v>
      </c>
      <c r="M1118" s="14"/>
      <c r="N1118" s="14">
        <v>4.3584499109277301E-2</v>
      </c>
      <c r="O1118" s="14">
        <v>6.7064233926369302E-2</v>
      </c>
      <c r="P1118" s="14"/>
      <c r="Q1118" s="14">
        <v>3.7431715532819203E-2</v>
      </c>
      <c r="R1118" s="14">
        <v>5.1324406289897297E-2</v>
      </c>
      <c r="S1118" s="14">
        <v>0.108484036232805</v>
      </c>
      <c r="T1118" s="14"/>
      <c r="U1118" s="14">
        <v>5.3311143028503698E-2</v>
      </c>
      <c r="V1118" s="14">
        <v>8.1324451831340003E-2</v>
      </c>
      <c r="W1118" s="14"/>
      <c r="X1118" s="14">
        <v>2.2850256651091399E-2</v>
      </c>
      <c r="Y1118" s="14">
        <v>3.3432446242934802E-2</v>
      </c>
      <c r="Z1118" s="14">
        <v>0.108437408696145</v>
      </c>
      <c r="AA1118" s="14"/>
      <c r="AB1118" s="14">
        <v>1.3105561718107299E-2</v>
      </c>
      <c r="AC1118" s="14">
        <v>3.2433573948392698E-2</v>
      </c>
      <c r="AD1118" s="14">
        <v>0.215072308202992</v>
      </c>
      <c r="AE1118" s="14"/>
      <c r="AF1118" s="14">
        <v>1.25317621310529E-2</v>
      </c>
      <c r="AG1118" s="14">
        <v>4.6481952092498703E-2</v>
      </c>
      <c r="AH1118" s="14">
        <v>0.105966690666965</v>
      </c>
      <c r="AI1118" s="14"/>
      <c r="AJ1118" s="14">
        <v>4.9842946230391497E-2</v>
      </c>
      <c r="AK1118" s="14">
        <v>5.6699807034102302E-2</v>
      </c>
      <c r="AL1118" s="14"/>
      <c r="AM1118" s="14">
        <v>3.64289418879295E-2</v>
      </c>
      <c r="AN1118" s="14">
        <v>6.7800831849880602E-2</v>
      </c>
      <c r="AO1118" s="14">
        <v>1.9162124160803502E-2</v>
      </c>
      <c r="AP1118" s="14">
        <v>7.0565085458413807E-2</v>
      </c>
      <c r="AQ1118" s="14">
        <v>1.47668647551451E-2</v>
      </c>
      <c r="AR1118" s="14">
        <v>4.98123361948603E-2</v>
      </c>
      <c r="AS1118" s="14">
        <v>0</v>
      </c>
      <c r="AT1118" s="14">
        <v>8.9499160463614003E-2</v>
      </c>
      <c r="AU1118" s="14">
        <v>0.113280871260555</v>
      </c>
      <c r="AV1118" s="14"/>
      <c r="AW1118" s="14">
        <v>3.47981768633608E-2</v>
      </c>
      <c r="AX1118" s="14">
        <v>5.6425098123741801E-2</v>
      </c>
      <c r="AY1118" s="14">
        <v>0</v>
      </c>
      <c r="AZ1118" s="14">
        <v>6.8718480711744301E-2</v>
      </c>
      <c r="BA1118" s="14">
        <v>0</v>
      </c>
      <c r="BB1118" s="14">
        <v>4.1641554371534703E-2</v>
      </c>
      <c r="BC1118" s="14">
        <v>0</v>
      </c>
      <c r="BD1118" s="14">
        <v>0.17126470076865699</v>
      </c>
      <c r="BE1118" s="14">
        <v>9.3569850079607497E-2</v>
      </c>
      <c r="BF1118" s="14">
        <v>0.19777214012827299</v>
      </c>
      <c r="BG1118" s="14"/>
      <c r="BH1118" s="14">
        <v>7.4373703967393207E-2</v>
      </c>
      <c r="BI1118" s="14">
        <v>3.8309442808237899E-2</v>
      </c>
    </row>
    <row r="1119" spans="2:61" x14ac:dyDescent="0.35">
      <c r="B1119" t="s">
        <v>77</v>
      </c>
      <c r="C1119" s="14">
        <v>5.52560064581957E-2</v>
      </c>
      <c r="D1119" s="14">
        <v>4.8571533090660701E-2</v>
      </c>
      <c r="E1119" s="14">
        <v>6.19520411714162E-2</v>
      </c>
      <c r="F1119" s="14"/>
      <c r="G1119" s="14">
        <v>3.9233379983035402E-2</v>
      </c>
      <c r="H1119" s="14">
        <v>5.6609254847608301E-2</v>
      </c>
      <c r="I1119" s="14">
        <v>9.1567976244669697E-2</v>
      </c>
      <c r="J1119" s="14">
        <v>4.41312521287541E-2</v>
      </c>
      <c r="K1119" s="14">
        <v>3.8736430129791097E-2</v>
      </c>
      <c r="L1119" s="14">
        <v>4.9898551648812003E-2</v>
      </c>
      <c r="M1119" s="14"/>
      <c r="N1119" s="14">
        <v>3.0308310023466699E-2</v>
      </c>
      <c r="O1119" s="14">
        <v>6.9318139697025896E-2</v>
      </c>
      <c r="P1119" s="14"/>
      <c r="Q1119" s="14">
        <v>3.1570556421711402E-2</v>
      </c>
      <c r="R1119" s="14">
        <v>6.07799350814794E-2</v>
      </c>
      <c r="S1119" s="14">
        <v>4.6285725814825901E-2</v>
      </c>
      <c r="T1119" s="14"/>
      <c r="U1119" s="14">
        <v>3.9956557048017399E-2</v>
      </c>
      <c r="V1119" s="14">
        <v>0.120987459985664</v>
      </c>
      <c r="W1119" s="14"/>
      <c r="X1119" s="14">
        <v>0</v>
      </c>
      <c r="Y1119" s="14">
        <v>3.3600015187235502E-2</v>
      </c>
      <c r="Z1119" s="14">
        <v>6.0035985261960398E-2</v>
      </c>
      <c r="AA1119" s="14"/>
      <c r="AB1119" s="14">
        <v>1.8736391589245002E-2</v>
      </c>
      <c r="AC1119" s="14">
        <v>4.1680551557584801E-2</v>
      </c>
      <c r="AD1119" s="14">
        <v>7.9571982494958907E-2</v>
      </c>
      <c r="AE1119" s="14"/>
      <c r="AF1119" s="14">
        <v>2.4794057906670299E-2</v>
      </c>
      <c r="AG1119" s="14">
        <v>3.1021499279480402E-2</v>
      </c>
      <c r="AH1119" s="14">
        <v>6.2854026732012097E-2</v>
      </c>
      <c r="AI1119" s="14"/>
      <c r="AJ1119" s="14">
        <v>2.56159934081144E-2</v>
      </c>
      <c r="AK1119" s="14">
        <v>6.9870283749919201E-2</v>
      </c>
      <c r="AL1119" s="14"/>
      <c r="AM1119" s="14">
        <v>2.4571558274959202E-2</v>
      </c>
      <c r="AN1119" s="14">
        <v>2.72479679913404E-2</v>
      </c>
      <c r="AO1119" s="14">
        <v>3.2674714386817898E-2</v>
      </c>
      <c r="AP1119" s="14">
        <v>5.0339983191801302E-2</v>
      </c>
      <c r="AQ1119" s="14">
        <v>1.32719194774136E-2</v>
      </c>
      <c r="AR1119" s="14">
        <v>4.7358176106732403E-2</v>
      </c>
      <c r="AS1119" s="14">
        <v>8.4119094817036305E-2</v>
      </c>
      <c r="AT1119" s="14">
        <v>6.4562515868726994E-2</v>
      </c>
      <c r="AU1119" s="14">
        <v>0.109121239045133</v>
      </c>
      <c r="AV1119" s="14"/>
      <c r="AW1119" s="14">
        <v>1.7299882874476001E-2</v>
      </c>
      <c r="AX1119" s="14">
        <v>2.5604186250023399E-2</v>
      </c>
      <c r="AY1119" s="14">
        <v>3.1938046914473703E-2</v>
      </c>
      <c r="AZ1119" s="14">
        <v>4.7972639500007797E-2</v>
      </c>
      <c r="BA1119" s="14">
        <v>3.7613577213032802E-2</v>
      </c>
      <c r="BB1119" s="14">
        <v>2.4822254823445401E-2</v>
      </c>
      <c r="BC1119" s="14">
        <v>7.4974533651118502E-2</v>
      </c>
      <c r="BD1119" s="14">
        <v>0</v>
      </c>
      <c r="BE1119" s="14">
        <v>0.21418936635080099</v>
      </c>
      <c r="BF1119" s="14">
        <v>0.11899089188044901</v>
      </c>
      <c r="BG1119" s="14"/>
      <c r="BH1119" s="14">
        <v>5.5850506600667697E-2</v>
      </c>
      <c r="BI1119" s="14">
        <v>3.5309285615342599E-2</v>
      </c>
    </row>
    <row r="1120" spans="2:61" x14ac:dyDescent="0.35">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row>
    <row r="1121" spans="1:61" x14ac:dyDescent="0.35">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row>
    <row r="1122" spans="1:61" x14ac:dyDescent="0.35">
      <c r="A1122" s="21"/>
      <c r="AO1122"/>
      <c r="AP1122"/>
      <c r="AQ1122"/>
      <c r="AS1122"/>
      <c r="AT1122"/>
      <c r="AY1122"/>
      <c r="AZ1122"/>
      <c r="BA1122"/>
      <c r="BC1122"/>
      <c r="BD1122"/>
      <c r="BE1122"/>
      <c r="BF1122"/>
    </row>
    <row r="1123" spans="1:61" x14ac:dyDescent="0.35">
      <c r="AO1123"/>
      <c r="AP1123"/>
      <c r="AQ1123"/>
      <c r="AS1123"/>
      <c r="AT1123"/>
      <c r="AY1123"/>
      <c r="AZ1123"/>
      <c r="BA1123"/>
      <c r="BC1123"/>
      <c r="BD1123"/>
      <c r="BE1123"/>
      <c r="BF1123"/>
    </row>
    <row r="1124" spans="1:61" x14ac:dyDescent="0.35">
      <c r="AO1124"/>
      <c r="AP1124"/>
      <c r="AQ1124"/>
      <c r="AS1124"/>
      <c r="AT1124"/>
      <c r="AY1124"/>
      <c r="AZ1124"/>
      <c r="BA1124"/>
      <c r="BC1124"/>
      <c r="BD1124"/>
      <c r="BE1124"/>
      <c r="BF1124"/>
    </row>
    <row r="1125" spans="1:61" x14ac:dyDescent="0.35">
      <c r="AO1125"/>
      <c r="AP1125"/>
      <c r="AQ1125"/>
      <c r="AS1125"/>
      <c r="AT1125"/>
      <c r="AY1125"/>
      <c r="AZ1125"/>
      <c r="BA1125"/>
      <c r="BC1125"/>
      <c r="BD1125"/>
      <c r="BE1125"/>
      <c r="BF1125"/>
    </row>
    <row r="1126" spans="1:61" x14ac:dyDescent="0.35">
      <c r="AO1126"/>
      <c r="AP1126"/>
      <c r="AQ1126"/>
      <c r="AS1126"/>
      <c r="AT1126"/>
      <c r="AY1126"/>
      <c r="AZ1126"/>
      <c r="BA1126"/>
      <c r="BC1126"/>
      <c r="BD1126"/>
      <c r="BE1126"/>
      <c r="BF1126"/>
    </row>
    <row r="1127" spans="1:61" x14ac:dyDescent="0.35">
      <c r="AO1127"/>
      <c r="AP1127"/>
      <c r="AQ1127"/>
      <c r="AS1127"/>
      <c r="AT1127"/>
      <c r="AY1127"/>
      <c r="AZ1127"/>
      <c r="BA1127"/>
      <c r="BC1127"/>
      <c r="BD1127"/>
      <c r="BE1127"/>
      <c r="BF1127"/>
    </row>
    <row r="1128" spans="1:61" x14ac:dyDescent="0.35">
      <c r="AO1128"/>
      <c r="AP1128"/>
      <c r="AQ1128"/>
      <c r="AS1128"/>
      <c r="AT1128"/>
      <c r="AY1128"/>
      <c r="AZ1128"/>
      <c r="BA1128"/>
      <c r="BC1128"/>
      <c r="BD1128"/>
      <c r="BE1128"/>
      <c r="BF1128"/>
    </row>
    <row r="1129" spans="1:61" x14ac:dyDescent="0.35">
      <c r="AO1129"/>
      <c r="AP1129"/>
      <c r="AQ1129"/>
      <c r="AS1129"/>
      <c r="AT1129"/>
      <c r="AY1129"/>
      <c r="AZ1129"/>
      <c r="BA1129"/>
      <c r="BC1129"/>
      <c r="BD1129"/>
      <c r="BE1129"/>
      <c r="BF1129"/>
    </row>
    <row r="1130" spans="1:61" x14ac:dyDescent="0.35">
      <c r="AO1130"/>
      <c r="AP1130"/>
      <c r="AQ1130"/>
      <c r="AS1130"/>
      <c r="AT1130"/>
      <c r="AY1130"/>
      <c r="AZ1130"/>
      <c r="BA1130"/>
      <c r="BC1130"/>
      <c r="BD1130"/>
      <c r="BE1130"/>
      <c r="BF1130"/>
    </row>
    <row r="1131" spans="1:61" x14ac:dyDescent="0.35">
      <c r="AO1131"/>
      <c r="AP1131"/>
      <c r="AQ1131"/>
      <c r="AS1131"/>
      <c r="AT1131"/>
      <c r="AY1131"/>
      <c r="AZ1131"/>
      <c r="BA1131"/>
      <c r="BC1131"/>
      <c r="BD1131"/>
      <c r="BE1131"/>
      <c r="BF1131"/>
    </row>
    <row r="1132" spans="1:61" x14ac:dyDescent="0.35">
      <c r="AO1132"/>
      <c r="AP1132"/>
      <c r="AQ1132"/>
      <c r="AS1132"/>
      <c r="AT1132"/>
      <c r="AY1132"/>
      <c r="AZ1132"/>
      <c r="BA1132"/>
      <c r="BC1132"/>
      <c r="BD1132"/>
      <c r="BE1132"/>
      <c r="BF1132"/>
    </row>
    <row r="1133" spans="1:61" x14ac:dyDescent="0.35">
      <c r="AO1133"/>
      <c r="AP1133"/>
      <c r="AQ1133"/>
      <c r="AS1133"/>
      <c r="AT1133"/>
      <c r="AY1133"/>
      <c r="AZ1133"/>
      <c r="BA1133"/>
      <c r="BC1133"/>
      <c r="BD1133"/>
      <c r="BE1133"/>
      <c r="BF1133"/>
    </row>
    <row r="1134" spans="1:61" x14ac:dyDescent="0.35">
      <c r="AO1134"/>
      <c r="AP1134"/>
      <c r="AQ1134"/>
      <c r="AS1134"/>
      <c r="AT1134"/>
      <c r="AY1134"/>
      <c r="AZ1134"/>
      <c r="BA1134"/>
      <c r="BC1134"/>
      <c r="BD1134"/>
      <c r="BE1134"/>
      <c r="BF1134"/>
    </row>
    <row r="1135" spans="1:61" x14ac:dyDescent="0.35">
      <c r="AO1135"/>
      <c r="AP1135"/>
      <c r="AQ1135"/>
      <c r="AS1135"/>
      <c r="AT1135"/>
      <c r="AY1135"/>
      <c r="AZ1135"/>
      <c r="BA1135"/>
      <c r="BC1135"/>
      <c r="BD1135"/>
      <c r="BE1135"/>
      <c r="BF1135"/>
    </row>
    <row r="1136" spans="1:61" x14ac:dyDescent="0.35">
      <c r="AO1136"/>
      <c r="AP1136"/>
      <c r="AQ1136"/>
      <c r="AS1136"/>
      <c r="AT1136"/>
      <c r="AY1136"/>
      <c r="AZ1136"/>
      <c r="BA1136"/>
      <c r="BC1136"/>
      <c r="BD1136"/>
      <c r="BE1136"/>
      <c r="BF1136"/>
    </row>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F21"/>
  <sheetViews>
    <sheetView showGridLines="0" workbookViewId="0">
      <pane xSplit="2" topLeftCell="C1" activePane="topRight" state="frozen"/>
      <selection activeCell="B18" sqref="B18"/>
      <selection pane="topRight" activeCell="D14" sqref="D14"/>
    </sheetView>
  </sheetViews>
  <sheetFormatPr defaultColWidth="11.54296875" defaultRowHeight="14.5" x14ac:dyDescent="0.35"/>
  <cols>
    <col min="2" max="2" width="25.6328125" customWidth="1"/>
    <col min="3" max="13" width="20.6328125" customWidth="1"/>
  </cols>
  <sheetData>
    <row r="2" spans="2:58" ht="40" customHeight="1" x14ac:dyDescent="0.35">
      <c r="D2" s="33" t="s">
        <v>78</v>
      </c>
      <c r="E2" s="30"/>
      <c r="F2" s="30"/>
      <c r="G2" s="30"/>
      <c r="H2" s="30"/>
      <c r="I2" s="30"/>
      <c r="J2" s="30"/>
      <c r="K2" s="30"/>
      <c r="L2" s="30"/>
      <c r="M2" s="30"/>
    </row>
    <row r="6" spans="2:58" ht="50" customHeight="1" x14ac:dyDescent="0.35">
      <c r="B6" s="17" t="s">
        <v>13</v>
      </c>
      <c r="C6" s="17" t="s">
        <v>60</v>
      </c>
      <c r="D6" s="17" t="s">
        <v>61</v>
      </c>
      <c r="E6" s="17" t="s">
        <v>62</v>
      </c>
      <c r="F6" s="17" t="s">
        <v>63</v>
      </c>
      <c r="G6" s="17" t="s">
        <v>64</v>
      </c>
      <c r="H6" s="17" t="s">
        <v>65</v>
      </c>
      <c r="I6" s="17" t="s">
        <v>66</v>
      </c>
      <c r="J6" s="17" t="s">
        <v>67</v>
      </c>
      <c r="K6" s="17" t="s">
        <v>68</v>
      </c>
      <c r="L6" s="17" t="s">
        <v>69</v>
      </c>
      <c r="AO6" s="25"/>
      <c r="AP6" s="25"/>
      <c r="AQ6" s="25"/>
      <c r="AS6" s="25"/>
      <c r="AT6" s="25"/>
      <c r="AY6" s="25"/>
      <c r="AZ6" s="25"/>
      <c r="BA6" s="25"/>
      <c r="BC6" s="25"/>
      <c r="BD6" s="25"/>
      <c r="BE6" s="25"/>
      <c r="BF6" s="25"/>
    </row>
    <row r="7" spans="2:58" x14ac:dyDescent="0.35">
      <c r="B7" s="15" t="s">
        <v>70</v>
      </c>
      <c r="C7" s="14">
        <v>2.0000354344608499E-2</v>
      </c>
      <c r="D7" s="14">
        <v>1.3210409987163101E-2</v>
      </c>
      <c r="E7" s="14">
        <v>2.11123723630957E-2</v>
      </c>
      <c r="F7" s="14">
        <v>0.120533957991848</v>
      </c>
      <c r="G7" s="14">
        <v>0.41229912471997898</v>
      </c>
      <c r="H7" s="14">
        <v>0</v>
      </c>
      <c r="I7" s="14">
        <v>0.16477224623356801</v>
      </c>
      <c r="J7" s="14">
        <v>6.8243241943859306E-2</v>
      </c>
      <c r="K7" s="14">
        <v>9.9893394363909996E-2</v>
      </c>
      <c r="L7" s="14">
        <v>0.12223976688596699</v>
      </c>
      <c r="AO7" s="25"/>
      <c r="AP7" s="25"/>
      <c r="AQ7" s="25"/>
      <c r="AS7" s="25"/>
      <c r="AT7" s="25"/>
      <c r="AY7" s="25"/>
      <c r="AZ7" s="25"/>
      <c r="BA7" s="25"/>
      <c r="BC7" s="25"/>
      <c r="BD7" s="25"/>
      <c r="BE7" s="25"/>
      <c r="BF7" s="25"/>
    </row>
    <row r="8" spans="2:58" x14ac:dyDescent="0.35">
      <c r="B8" s="15" t="s">
        <v>71</v>
      </c>
      <c r="C8" s="14">
        <v>6.5469163081634099E-2</v>
      </c>
      <c r="D8" s="14">
        <v>6.4312039483304495E-2</v>
      </c>
      <c r="E8" s="14">
        <v>7.4084429440503904E-2</v>
      </c>
      <c r="F8" s="14">
        <v>0.230036179529643</v>
      </c>
      <c r="G8" s="14">
        <v>0.21593811488262099</v>
      </c>
      <c r="H8" s="14">
        <v>0</v>
      </c>
      <c r="I8" s="14">
        <v>0.16263609828473499</v>
      </c>
      <c r="J8" s="14">
        <v>4.47428502337072E-2</v>
      </c>
      <c r="K8" s="14">
        <v>0.10340878024424401</v>
      </c>
      <c r="L8" s="14">
        <v>0.10475530504186099</v>
      </c>
      <c r="AO8" s="25"/>
      <c r="AP8" s="25"/>
      <c r="AQ8" s="25"/>
      <c r="AS8" s="25"/>
      <c r="AT8" s="25"/>
      <c r="AY8" s="25"/>
      <c r="AZ8" s="25"/>
      <c r="BA8" s="25"/>
      <c r="BC8" s="25"/>
      <c r="BD8" s="25"/>
      <c r="BE8" s="25"/>
      <c r="BF8" s="25"/>
    </row>
    <row r="9" spans="2:58" x14ac:dyDescent="0.35">
      <c r="B9" s="15" t="s">
        <v>72</v>
      </c>
      <c r="C9" s="14">
        <v>0.10749225522582</v>
      </c>
      <c r="D9" s="14">
        <v>9.3286681041255703E-2</v>
      </c>
      <c r="E9" s="14">
        <v>8.2114023880888301E-2</v>
      </c>
      <c r="F9" s="14">
        <v>0.18191305474348601</v>
      </c>
      <c r="G9" s="14">
        <v>9.7168882117438404E-2</v>
      </c>
      <c r="H9" s="14">
        <v>1</v>
      </c>
      <c r="I9" s="14">
        <v>0.13816763078275901</v>
      </c>
      <c r="J9" s="14">
        <v>3.9674936219331498E-2</v>
      </c>
      <c r="K9" s="14">
        <v>0.12533756716479</v>
      </c>
      <c r="L9" s="14">
        <v>0.10205070855081499</v>
      </c>
    </row>
    <row r="10" spans="2:58" x14ac:dyDescent="0.35">
      <c r="B10" s="15" t="s">
        <v>73</v>
      </c>
      <c r="C10" s="14">
        <v>0.13405068243944199</v>
      </c>
      <c r="D10" s="14">
        <v>0.120895667533938</v>
      </c>
      <c r="E10" s="14">
        <v>0.11291673752353899</v>
      </c>
      <c r="F10" s="14">
        <v>0.20393013828451401</v>
      </c>
      <c r="G10" s="14">
        <v>0.11359554259589499</v>
      </c>
      <c r="H10" s="14">
        <v>0</v>
      </c>
      <c r="I10" s="14">
        <v>0.150705966806086</v>
      </c>
      <c r="J10" s="14">
        <v>0.110798512189818</v>
      </c>
      <c r="K10" s="14">
        <v>0.17200770511504501</v>
      </c>
      <c r="L10" s="14">
        <v>0.20917239532777401</v>
      </c>
    </row>
    <row r="11" spans="2:58" x14ac:dyDescent="0.35">
      <c r="B11" s="15" t="s">
        <v>74</v>
      </c>
      <c r="C11" s="14">
        <v>0.22951536125896599</v>
      </c>
      <c r="D11" s="14">
        <v>0.25542135012679601</v>
      </c>
      <c r="E11" s="14">
        <v>0.22647417959091201</v>
      </c>
      <c r="F11" s="14">
        <v>0.13465544855334699</v>
      </c>
      <c r="G11" s="14">
        <v>7.8099670957339995E-2</v>
      </c>
      <c r="H11" s="14">
        <v>0</v>
      </c>
      <c r="I11" s="14">
        <v>0.105326752039796</v>
      </c>
      <c r="J11" s="14">
        <v>7.2308373196053696E-2</v>
      </c>
      <c r="K11" s="14">
        <v>0.210971440680391</v>
      </c>
      <c r="L11" s="14">
        <v>0.2111895827502</v>
      </c>
    </row>
    <row r="12" spans="2:58" x14ac:dyDescent="0.35">
      <c r="B12" s="15" t="s">
        <v>75</v>
      </c>
      <c r="C12" s="14">
        <v>0.18789987359576699</v>
      </c>
      <c r="D12" s="14">
        <v>0.23301042084659701</v>
      </c>
      <c r="E12" s="14">
        <v>0.23712036258427999</v>
      </c>
      <c r="F12" s="14">
        <v>7.5276886157523898E-2</v>
      </c>
      <c r="G12" s="14">
        <v>4.6853270877326297E-2</v>
      </c>
      <c r="H12" s="14">
        <v>0</v>
      </c>
      <c r="I12" s="14">
        <v>0.11582837616748901</v>
      </c>
      <c r="J12" s="14">
        <v>0.209583925959791</v>
      </c>
      <c r="K12" s="14">
        <v>0.17392093326109001</v>
      </c>
      <c r="L12" s="14">
        <v>0.14986529637749099</v>
      </c>
    </row>
    <row r="13" spans="2:58" x14ac:dyDescent="0.35">
      <c r="B13" s="15" t="s">
        <v>76</v>
      </c>
      <c r="C13" s="14">
        <v>0.25194253386471899</v>
      </c>
      <c r="D13" s="14">
        <v>0.217420466423979</v>
      </c>
      <c r="E13" s="14">
        <v>0.23942721377505299</v>
      </c>
      <c r="F13" s="14">
        <v>3.2884389243696598E-2</v>
      </c>
      <c r="G13" s="14">
        <v>2.7177971856524201E-2</v>
      </c>
      <c r="H13" s="14">
        <v>0</v>
      </c>
      <c r="I13" s="14">
        <v>0.13430378317026301</v>
      </c>
      <c r="J13" s="14">
        <v>0.44617012035343401</v>
      </c>
      <c r="K13" s="14">
        <v>0.101182861479319</v>
      </c>
      <c r="L13" s="14">
        <v>8.3460162665322496E-2</v>
      </c>
    </row>
    <row r="14" spans="2:58" x14ac:dyDescent="0.35">
      <c r="B14" s="15" t="s">
        <v>77</v>
      </c>
      <c r="C14" s="14">
        <v>3.6297761890442602E-3</v>
      </c>
      <c r="D14" s="14">
        <v>2.4429645569668101E-3</v>
      </c>
      <c r="E14" s="14">
        <v>6.7506808417283097E-3</v>
      </c>
      <c r="F14" s="14">
        <v>2.07699454959408E-2</v>
      </c>
      <c r="G14" s="14">
        <v>8.8674219928767395E-3</v>
      </c>
      <c r="H14" s="14">
        <v>0</v>
      </c>
      <c r="I14" s="14">
        <v>2.8259146515304399E-2</v>
      </c>
      <c r="J14" s="14">
        <v>8.4780399040052298E-3</v>
      </c>
      <c r="K14" s="14">
        <v>1.3277317691211101E-2</v>
      </c>
      <c r="L14" s="14">
        <v>1.7266782400571098E-2</v>
      </c>
    </row>
    <row r="15" spans="2:58" x14ac:dyDescent="0.35">
      <c r="B15" s="16"/>
      <c r="C15" s="16"/>
      <c r="D15" s="16"/>
      <c r="E15" s="16"/>
      <c r="F15" s="16"/>
      <c r="G15" s="16"/>
      <c r="H15" s="16"/>
      <c r="I15" s="16"/>
      <c r="J15" s="16"/>
      <c r="K15" s="16"/>
      <c r="L15" s="16"/>
    </row>
    <row r="16" spans="2:58" x14ac:dyDescent="0.35">
      <c r="B16" t="s">
        <v>79</v>
      </c>
    </row>
    <row r="17" spans="2:2" x14ac:dyDescent="0.35">
      <c r="B17" t="s">
        <v>80</v>
      </c>
    </row>
    <row r="21" spans="2:2" x14ac:dyDescent="0.35">
      <c r="B21"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21"/>
  <sheetViews>
    <sheetView showGridLines="0" workbookViewId="0">
      <pane xSplit="2" topLeftCell="AM1" activePane="topRight" state="frozen"/>
      <selection activeCell="B18" sqref="B18"/>
      <selection pane="topRight" activeCell="AT25" sqref="AT2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2.0000354344608499E-2</v>
      </c>
      <c r="D9" s="14">
        <v>2.8731163200354699E-2</v>
      </c>
      <c r="E9" s="14">
        <v>1.1793096187662401E-2</v>
      </c>
      <c r="F9" s="14"/>
      <c r="G9" s="14">
        <v>0</v>
      </c>
      <c r="H9" s="14">
        <v>2.3590467606478701E-2</v>
      </c>
      <c r="I9" s="14">
        <v>1.55679679504564E-2</v>
      </c>
      <c r="J9" s="14">
        <v>8.6594939184960699E-3</v>
      </c>
      <c r="K9" s="14">
        <v>5.3114093211120102E-2</v>
      </c>
      <c r="L9" s="14">
        <v>1.8654288841699201E-2</v>
      </c>
      <c r="M9" s="14"/>
      <c r="N9" s="14">
        <v>1.9770835916545298E-2</v>
      </c>
      <c r="O9" s="14">
        <v>2.01297257567001E-2</v>
      </c>
      <c r="P9" s="14"/>
      <c r="Q9" s="14">
        <v>1.53907081456324E-2</v>
      </c>
      <c r="R9" s="14">
        <v>2.2272670516118798E-2</v>
      </c>
      <c r="S9" s="14">
        <v>2.7081566073008701E-2</v>
      </c>
      <c r="T9" s="14"/>
      <c r="U9" s="14">
        <v>2.33642335430388E-2</v>
      </c>
      <c r="V9" s="14">
        <v>5.5480258146332001E-3</v>
      </c>
      <c r="W9" s="14"/>
      <c r="X9" s="14">
        <v>9.1722695129018497E-2</v>
      </c>
      <c r="Y9" s="14">
        <v>5.0765606809121998E-3</v>
      </c>
      <c r="Z9" s="14">
        <v>9.1174353802032596E-3</v>
      </c>
      <c r="AA9" s="14"/>
      <c r="AB9" s="14">
        <v>1.9918760933292999E-2</v>
      </c>
      <c r="AC9" s="14">
        <v>1.7432059549911401E-2</v>
      </c>
      <c r="AD9" s="14">
        <v>3.2715665252427598E-2</v>
      </c>
      <c r="AE9" s="14"/>
      <c r="AF9" s="14">
        <v>6.5104357027562398E-2</v>
      </c>
      <c r="AG9" s="14">
        <v>2.00284991886082E-2</v>
      </c>
      <c r="AH9" s="14">
        <v>7.38656933395836E-3</v>
      </c>
      <c r="AI9" s="14"/>
      <c r="AJ9" s="14">
        <v>3.1998922734950898E-2</v>
      </c>
      <c r="AK9" s="14">
        <v>1.3924160277631201E-2</v>
      </c>
      <c r="AL9" s="14"/>
      <c r="AM9" s="14">
        <v>4.6217161212456198E-2</v>
      </c>
      <c r="AN9" s="14">
        <v>3.7723616040974101E-2</v>
      </c>
      <c r="AO9" s="14">
        <v>2.6954536254338701E-2</v>
      </c>
      <c r="AP9" s="14">
        <v>2.69728033996199E-2</v>
      </c>
      <c r="AQ9" s="14">
        <v>0</v>
      </c>
      <c r="AR9" s="14">
        <v>4.0525691925750703E-3</v>
      </c>
      <c r="AS9" s="14">
        <v>0</v>
      </c>
      <c r="AT9" s="14">
        <v>1.53578705523488E-2</v>
      </c>
      <c r="AU9" s="14">
        <v>1.46581716498159E-2</v>
      </c>
      <c r="AV9" s="14"/>
      <c r="AW9" s="14">
        <v>4.0947868758184403E-2</v>
      </c>
      <c r="AX9" s="14">
        <v>4.3978533896161603E-2</v>
      </c>
      <c r="AY9" s="14">
        <v>5.5305276737102803E-2</v>
      </c>
      <c r="AZ9" s="14">
        <v>3.6068189030596297E-2</v>
      </c>
      <c r="BA9" s="14">
        <v>0</v>
      </c>
      <c r="BB9" s="14">
        <v>4.2416026070471397E-3</v>
      </c>
      <c r="BC9" s="14">
        <v>0</v>
      </c>
      <c r="BD9" s="14">
        <v>2.2891172931687801E-2</v>
      </c>
      <c r="BE9" s="14">
        <v>0</v>
      </c>
      <c r="BF9" s="14">
        <v>2.0329569154733201E-2</v>
      </c>
      <c r="BG9" s="14"/>
      <c r="BH9" s="14">
        <v>2.06662523768519E-2</v>
      </c>
      <c r="BI9" s="14">
        <v>2.1740660243030702E-2</v>
      </c>
    </row>
    <row r="10" spans="2:61" x14ac:dyDescent="0.35">
      <c r="B10" s="15" t="s">
        <v>71</v>
      </c>
      <c r="C10" s="14">
        <v>6.5469163081634099E-2</v>
      </c>
      <c r="D10" s="14">
        <v>6.2472469311908897E-2</v>
      </c>
      <c r="E10" s="14">
        <v>6.8708875361980698E-2</v>
      </c>
      <c r="F10" s="14"/>
      <c r="G10" s="14">
        <v>8.6416645436521E-2</v>
      </c>
      <c r="H10" s="14">
        <v>1.98839301839288E-2</v>
      </c>
      <c r="I10" s="14">
        <v>2.6789033440526199E-2</v>
      </c>
      <c r="J10" s="14">
        <v>6.6420248204490995E-2</v>
      </c>
      <c r="K10" s="14">
        <v>7.2827169438352393E-2</v>
      </c>
      <c r="L10" s="14">
        <v>0.121469857308042</v>
      </c>
      <c r="M10" s="14"/>
      <c r="N10" s="14">
        <v>6.4785038874907802E-2</v>
      </c>
      <c r="O10" s="14">
        <v>6.5854779676419201E-2</v>
      </c>
      <c r="P10" s="14"/>
      <c r="Q10" s="14">
        <v>8.7991884053205904E-2</v>
      </c>
      <c r="R10" s="14">
        <v>5.3925591051288899E-2</v>
      </c>
      <c r="S10" s="14">
        <v>7.9797050467459996E-2</v>
      </c>
      <c r="T10" s="14"/>
      <c r="U10" s="14">
        <v>6.8872583578854896E-2</v>
      </c>
      <c r="V10" s="14">
        <v>5.0846952160849099E-2</v>
      </c>
      <c r="W10" s="14"/>
      <c r="X10" s="14">
        <v>0.19866995464101</v>
      </c>
      <c r="Y10" s="14">
        <v>6.5201295228580397E-2</v>
      </c>
      <c r="Z10" s="14">
        <v>1.47577514914865E-2</v>
      </c>
      <c r="AA10" s="14"/>
      <c r="AB10" s="14">
        <v>9.2164145529307795E-2</v>
      </c>
      <c r="AC10" s="14">
        <v>7.1447212628751602E-2</v>
      </c>
      <c r="AD10" s="14">
        <v>3.8285995065873001E-3</v>
      </c>
      <c r="AE10" s="14"/>
      <c r="AF10" s="14">
        <v>0.10839236258786999</v>
      </c>
      <c r="AG10" s="14">
        <v>8.5556166050903604E-2</v>
      </c>
      <c r="AH10" s="14">
        <v>2.21169046692768E-2</v>
      </c>
      <c r="AI10" s="14"/>
      <c r="AJ10" s="14">
        <v>6.9926596235891897E-2</v>
      </c>
      <c r="AK10" s="14">
        <v>6.5084701996727903E-2</v>
      </c>
      <c r="AL10" s="14"/>
      <c r="AM10" s="14">
        <v>0.106121691521383</v>
      </c>
      <c r="AN10" s="14">
        <v>0.15527647737528499</v>
      </c>
      <c r="AO10" s="14">
        <v>2.6954536254338701E-2</v>
      </c>
      <c r="AP10" s="14">
        <v>2.0857651166872E-2</v>
      </c>
      <c r="AQ10" s="14">
        <v>8.7993301942796101E-2</v>
      </c>
      <c r="AR10" s="14">
        <v>1.8932282394828699E-2</v>
      </c>
      <c r="AS10" s="14">
        <v>0.103298656424488</v>
      </c>
      <c r="AT10" s="14">
        <v>3.1816517561276299E-2</v>
      </c>
      <c r="AU10" s="14">
        <v>3.6791566516097197E-2</v>
      </c>
      <c r="AV10" s="14"/>
      <c r="AW10" s="14">
        <v>9.90661291361635E-2</v>
      </c>
      <c r="AX10" s="14">
        <v>0.187214670837591</v>
      </c>
      <c r="AY10" s="14">
        <v>7.3036042131208803E-2</v>
      </c>
      <c r="AZ10" s="14">
        <v>7.7356620413591504E-3</v>
      </c>
      <c r="BA10" s="14">
        <v>9.3652250898517905E-2</v>
      </c>
      <c r="BB10" s="14">
        <v>1.7668569243296E-2</v>
      </c>
      <c r="BC10" s="14">
        <v>9.0774919542894794E-2</v>
      </c>
      <c r="BD10" s="14">
        <v>0</v>
      </c>
      <c r="BE10" s="14">
        <v>0</v>
      </c>
      <c r="BF10" s="14">
        <v>2.0111514117674201E-2</v>
      </c>
      <c r="BG10" s="14"/>
      <c r="BH10" s="14">
        <v>6.1216379962002597E-2</v>
      </c>
      <c r="BI10" s="14">
        <v>7.5027610952014295E-2</v>
      </c>
    </row>
    <row r="11" spans="2:61" x14ac:dyDescent="0.35">
      <c r="B11" s="15" t="s">
        <v>72</v>
      </c>
      <c r="C11" s="14">
        <v>0.10749225522582</v>
      </c>
      <c r="D11" s="14">
        <v>0.12584016246555099</v>
      </c>
      <c r="E11" s="14">
        <v>9.0627150676615698E-2</v>
      </c>
      <c r="F11" s="14"/>
      <c r="G11" s="14">
        <v>9.6434376431131993E-2</v>
      </c>
      <c r="H11" s="14">
        <v>9.12475960286383E-2</v>
      </c>
      <c r="I11" s="14">
        <v>8.4106707464246894E-2</v>
      </c>
      <c r="J11" s="14">
        <v>9.0950025345105504E-2</v>
      </c>
      <c r="K11" s="14">
        <v>8.2937354277301298E-2</v>
      </c>
      <c r="L11" s="14">
        <v>0.18261371152245701</v>
      </c>
      <c r="M11" s="14"/>
      <c r="N11" s="14">
        <v>0.10278539688732601</v>
      </c>
      <c r="O11" s="14">
        <v>0.110145344630903</v>
      </c>
      <c r="P11" s="14"/>
      <c r="Q11" s="14">
        <v>9.2111121834401705E-2</v>
      </c>
      <c r="R11" s="14">
        <v>9.8717976387779599E-2</v>
      </c>
      <c r="S11" s="14">
        <v>0.16635236506921899</v>
      </c>
      <c r="T11" s="14"/>
      <c r="U11" s="14">
        <v>0.107215251362444</v>
      </c>
      <c r="V11" s="14">
        <v>0.108682354691771</v>
      </c>
      <c r="W11" s="14"/>
      <c r="X11" s="14">
        <v>0.21697762891974201</v>
      </c>
      <c r="Y11" s="14">
        <v>0.14647590827422899</v>
      </c>
      <c r="Z11" s="14">
        <v>2.75813179133125E-2</v>
      </c>
      <c r="AA11" s="14"/>
      <c r="AB11" s="14">
        <v>0.16694120959352399</v>
      </c>
      <c r="AC11" s="14">
        <v>9.5319286106728005E-2</v>
      </c>
      <c r="AD11" s="14">
        <v>5.8647078364251003E-2</v>
      </c>
      <c r="AE11" s="14"/>
      <c r="AF11" s="14">
        <v>0.20480520806928801</v>
      </c>
      <c r="AG11" s="14">
        <v>0.122580886334026</v>
      </c>
      <c r="AH11" s="14">
        <v>5.60449744870865E-2</v>
      </c>
      <c r="AI11" s="14"/>
      <c r="AJ11" s="14">
        <v>0.112688766437745</v>
      </c>
      <c r="AK11" s="14">
        <v>0.107463203215217</v>
      </c>
      <c r="AL11" s="14"/>
      <c r="AM11" s="14">
        <v>0.13533419638199201</v>
      </c>
      <c r="AN11" s="14">
        <v>0.18232740904101799</v>
      </c>
      <c r="AO11" s="14">
        <v>0.26144808722176799</v>
      </c>
      <c r="AP11" s="14">
        <v>0.111429420476356</v>
      </c>
      <c r="AQ11" s="14">
        <v>0.148367293316437</v>
      </c>
      <c r="AR11" s="14">
        <v>5.9840151484994698E-2</v>
      </c>
      <c r="AS11" s="14">
        <v>6.3276488104872394E-2</v>
      </c>
      <c r="AT11" s="14">
        <v>3.3874208540517398E-2</v>
      </c>
      <c r="AU11" s="14">
        <v>6.22363875836092E-2</v>
      </c>
      <c r="AV11" s="14"/>
      <c r="AW11" s="14">
        <v>0.143789657675439</v>
      </c>
      <c r="AX11" s="14">
        <v>0.21827650197612999</v>
      </c>
      <c r="AY11" s="14">
        <v>0.20777464526686601</v>
      </c>
      <c r="AZ11" s="14">
        <v>7.2411201106997405E-2</v>
      </c>
      <c r="BA11" s="14">
        <v>0.12700827285460001</v>
      </c>
      <c r="BB11" s="14">
        <v>6.9293493585842594E-2</v>
      </c>
      <c r="BC11" s="14">
        <v>0.155271965108884</v>
      </c>
      <c r="BD11" s="14">
        <v>0</v>
      </c>
      <c r="BE11" s="14">
        <v>8.6125121668931104E-2</v>
      </c>
      <c r="BF11" s="14">
        <v>2.0111514117674201E-2</v>
      </c>
      <c r="BG11" s="14"/>
      <c r="BH11" s="14">
        <v>8.3598745427803003E-2</v>
      </c>
      <c r="BI11" s="14">
        <v>0.13959875598825899</v>
      </c>
    </row>
    <row r="12" spans="2:61" x14ac:dyDescent="0.35">
      <c r="B12" s="15" t="s">
        <v>73</v>
      </c>
      <c r="C12" s="14">
        <v>0.13405068243944199</v>
      </c>
      <c r="D12" s="14">
        <v>0.13727379232686601</v>
      </c>
      <c r="E12" s="14">
        <v>0.13176108987954799</v>
      </c>
      <c r="F12" s="14"/>
      <c r="G12" s="14">
        <v>0.14595874272701501</v>
      </c>
      <c r="H12" s="14">
        <v>0.123643894619565</v>
      </c>
      <c r="I12" s="14">
        <v>0.134858270555165</v>
      </c>
      <c r="J12" s="14">
        <v>9.9499869929323498E-2</v>
      </c>
      <c r="K12" s="14">
        <v>0.153180593857209</v>
      </c>
      <c r="L12" s="14">
        <v>0.151972590442565</v>
      </c>
      <c r="M12" s="14"/>
      <c r="N12" s="14">
        <v>0.15350076316031899</v>
      </c>
      <c r="O12" s="14">
        <v>0.123087360542425</v>
      </c>
      <c r="P12" s="14"/>
      <c r="Q12" s="14">
        <v>0.155349512347083</v>
      </c>
      <c r="R12" s="14">
        <v>0.13331125166191299</v>
      </c>
      <c r="S12" s="14">
        <v>8.2802688729074994E-2</v>
      </c>
      <c r="T12" s="14"/>
      <c r="U12" s="14">
        <v>0.13542622557442499</v>
      </c>
      <c r="V12" s="14">
        <v>0.12814089789569</v>
      </c>
      <c r="W12" s="14"/>
      <c r="X12" s="14">
        <v>0.15896151788530399</v>
      </c>
      <c r="Y12" s="14">
        <v>0.155566387543533</v>
      </c>
      <c r="Z12" s="14">
        <v>5.8629094013851003E-2</v>
      </c>
      <c r="AA12" s="14"/>
      <c r="AB12" s="14">
        <v>0.132038939833761</v>
      </c>
      <c r="AC12" s="14">
        <v>0.135980842394331</v>
      </c>
      <c r="AD12" s="14">
        <v>8.3825210673781694E-2</v>
      </c>
      <c r="AE12" s="14"/>
      <c r="AF12" s="14">
        <v>0.121957475960408</v>
      </c>
      <c r="AG12" s="14">
        <v>0.141674830678099</v>
      </c>
      <c r="AH12" s="14">
        <v>8.2827861652209706E-2</v>
      </c>
      <c r="AI12" s="14"/>
      <c r="AJ12" s="14">
        <v>0.11692535423727</v>
      </c>
      <c r="AK12" s="14">
        <v>0.14056558951411499</v>
      </c>
      <c r="AL12" s="14"/>
      <c r="AM12" s="14">
        <v>0.17521567119530199</v>
      </c>
      <c r="AN12" s="14">
        <v>0.14576433651829199</v>
      </c>
      <c r="AO12" s="14">
        <v>0.14143529229242899</v>
      </c>
      <c r="AP12" s="14">
        <v>0.12807261171520601</v>
      </c>
      <c r="AQ12" s="14">
        <v>0.16083840882290601</v>
      </c>
      <c r="AR12" s="14">
        <v>0.107020457256327</v>
      </c>
      <c r="AS12" s="14">
        <v>0.15107256349567699</v>
      </c>
      <c r="AT12" s="14">
        <v>9.5045634435653698E-2</v>
      </c>
      <c r="AU12" s="14">
        <v>0.115049585304368</v>
      </c>
      <c r="AV12" s="14"/>
      <c r="AW12" s="14">
        <v>0.20887437574123099</v>
      </c>
      <c r="AX12" s="14">
        <v>0.11776073720891</v>
      </c>
      <c r="AY12" s="14">
        <v>0.17162259488137199</v>
      </c>
      <c r="AZ12" s="14">
        <v>8.4232528331686193E-2</v>
      </c>
      <c r="BA12" s="14">
        <v>0.21411346954239099</v>
      </c>
      <c r="BB12" s="14">
        <v>8.6184148721239404E-2</v>
      </c>
      <c r="BC12" s="14">
        <v>0.166569517602773</v>
      </c>
      <c r="BD12" s="14">
        <v>9.3400597990421205E-2</v>
      </c>
      <c r="BE12" s="14">
        <v>0.26733058916601299</v>
      </c>
      <c r="BF12" s="14">
        <v>6.1628710837411498E-2</v>
      </c>
      <c r="BG12" s="14"/>
      <c r="BH12" s="14">
        <v>0.13528093848695699</v>
      </c>
      <c r="BI12" s="14">
        <v>0.11801313237507099</v>
      </c>
    </row>
    <row r="13" spans="2:61" x14ac:dyDescent="0.35">
      <c r="B13" s="15" t="s">
        <v>74</v>
      </c>
      <c r="C13" s="14">
        <v>0.22951536125896599</v>
      </c>
      <c r="D13" s="14">
        <v>0.20488225535825799</v>
      </c>
      <c r="E13" s="14">
        <v>0.25314253100220302</v>
      </c>
      <c r="F13" s="14"/>
      <c r="G13" s="14">
        <v>0.24515564802748299</v>
      </c>
      <c r="H13" s="14">
        <v>0.20324672432208299</v>
      </c>
      <c r="I13" s="14">
        <v>0.26916848781119002</v>
      </c>
      <c r="J13" s="14">
        <v>0.20009061131613201</v>
      </c>
      <c r="K13" s="14">
        <v>0.25397450124468801</v>
      </c>
      <c r="L13" s="14">
        <v>0.211318403631375</v>
      </c>
      <c r="M13" s="14"/>
      <c r="N13" s="14">
        <v>0.20730663269859401</v>
      </c>
      <c r="O13" s="14">
        <v>0.242033635276691</v>
      </c>
      <c r="P13" s="14"/>
      <c r="Q13" s="14">
        <v>0.25776035547057402</v>
      </c>
      <c r="R13" s="14">
        <v>0.240126307931915</v>
      </c>
      <c r="S13" s="14">
        <v>0.128190597173064</v>
      </c>
      <c r="T13" s="14"/>
      <c r="U13" s="14">
        <v>0.23824242275450999</v>
      </c>
      <c r="V13" s="14">
        <v>0.192021042231766</v>
      </c>
      <c r="W13" s="14"/>
      <c r="X13" s="14">
        <v>0.16030402510015801</v>
      </c>
      <c r="Y13" s="14">
        <v>0.30602486375946603</v>
      </c>
      <c r="Z13" s="14">
        <v>0.164067203930503</v>
      </c>
      <c r="AA13" s="14"/>
      <c r="AB13" s="14">
        <v>0.24672676151484199</v>
      </c>
      <c r="AC13" s="14">
        <v>0.23770601399393601</v>
      </c>
      <c r="AD13" s="14">
        <v>0.19119319834642901</v>
      </c>
      <c r="AE13" s="14"/>
      <c r="AF13" s="14">
        <v>0.18372047792660301</v>
      </c>
      <c r="AG13" s="14">
        <v>0.24003655345820099</v>
      </c>
      <c r="AH13" s="14">
        <v>0.21773871472843101</v>
      </c>
      <c r="AI13" s="14"/>
      <c r="AJ13" s="14">
        <v>0.22985126326323499</v>
      </c>
      <c r="AK13" s="14">
        <v>0.232299682238571</v>
      </c>
      <c r="AL13" s="14"/>
      <c r="AM13" s="14">
        <v>0.268635264419953</v>
      </c>
      <c r="AN13" s="14">
        <v>0.23819468815094699</v>
      </c>
      <c r="AO13" s="14">
        <v>0.174437996357934</v>
      </c>
      <c r="AP13" s="14">
        <v>0.11013346173289</v>
      </c>
      <c r="AQ13" s="14">
        <v>0.249145053948722</v>
      </c>
      <c r="AR13" s="14">
        <v>0.21225037420138601</v>
      </c>
      <c r="AS13" s="14">
        <v>0.37512198383303702</v>
      </c>
      <c r="AT13" s="14">
        <v>0.110890339909303</v>
      </c>
      <c r="AU13" s="14">
        <v>0.26956884902834599</v>
      </c>
      <c r="AV13" s="14"/>
      <c r="AW13" s="14">
        <v>0.23583932543566299</v>
      </c>
      <c r="AX13" s="14">
        <v>0.228634779633927</v>
      </c>
      <c r="AY13" s="14">
        <v>0.138834805321256</v>
      </c>
      <c r="AZ13" s="14">
        <v>0.21103428093711599</v>
      </c>
      <c r="BA13" s="14">
        <v>0.29196725355305098</v>
      </c>
      <c r="BB13" s="14">
        <v>0.24448725110154801</v>
      </c>
      <c r="BC13" s="14">
        <v>0.26648505503102698</v>
      </c>
      <c r="BD13" s="14">
        <v>0.13403619831470701</v>
      </c>
      <c r="BE13" s="14">
        <v>0.102447923994508</v>
      </c>
      <c r="BF13" s="14">
        <v>0.18198210027898601</v>
      </c>
      <c r="BG13" s="14"/>
      <c r="BH13" s="14">
        <v>0.224654313724898</v>
      </c>
      <c r="BI13" s="14">
        <v>0.238266711265574</v>
      </c>
    </row>
    <row r="14" spans="2:61" x14ac:dyDescent="0.35">
      <c r="B14" s="15" t="s">
        <v>75</v>
      </c>
      <c r="C14" s="14">
        <v>0.18789987359576699</v>
      </c>
      <c r="D14" s="14">
        <v>0.18326748193095599</v>
      </c>
      <c r="E14" s="14">
        <v>0.19109250982051901</v>
      </c>
      <c r="F14" s="14"/>
      <c r="G14" s="14">
        <v>0.21889777793687801</v>
      </c>
      <c r="H14" s="14">
        <v>0.22496533446518599</v>
      </c>
      <c r="I14" s="14">
        <v>0.166485330887015</v>
      </c>
      <c r="J14" s="14">
        <v>0.26173434596116002</v>
      </c>
      <c r="K14" s="14">
        <v>0.118012904856914</v>
      </c>
      <c r="L14" s="14">
        <v>0.146587450370122</v>
      </c>
      <c r="M14" s="14"/>
      <c r="N14" s="14">
        <v>0.243407208784368</v>
      </c>
      <c r="O14" s="14">
        <v>0.15661235391647799</v>
      </c>
      <c r="P14" s="14"/>
      <c r="Q14" s="14">
        <v>0.18677536435218101</v>
      </c>
      <c r="R14" s="14">
        <v>0.18856652031840401</v>
      </c>
      <c r="S14" s="14">
        <v>0.19403910160997001</v>
      </c>
      <c r="T14" s="14"/>
      <c r="U14" s="14">
        <v>0.178709283778059</v>
      </c>
      <c r="V14" s="14">
        <v>0.227385662351718</v>
      </c>
      <c r="W14" s="14"/>
      <c r="X14" s="14">
        <v>0.12772606194809599</v>
      </c>
      <c r="Y14" s="14">
        <v>0.17734677967837201</v>
      </c>
      <c r="Z14" s="14">
        <v>0.22688004266794801</v>
      </c>
      <c r="AA14" s="14"/>
      <c r="AB14" s="14">
        <v>0.157537184289784</v>
      </c>
      <c r="AC14" s="14">
        <v>0.226257435402035</v>
      </c>
      <c r="AD14" s="14">
        <v>0.14398076006231</v>
      </c>
      <c r="AE14" s="14"/>
      <c r="AF14" s="14">
        <v>0.19757478914092499</v>
      </c>
      <c r="AG14" s="14">
        <v>0.18095129043887001</v>
      </c>
      <c r="AH14" s="14">
        <v>0.20500967593823999</v>
      </c>
      <c r="AI14" s="14"/>
      <c r="AJ14" s="14">
        <v>0.20435499338572199</v>
      </c>
      <c r="AK14" s="14">
        <v>0.18360875252602901</v>
      </c>
      <c r="AL14" s="14"/>
      <c r="AM14" s="14">
        <v>0.123899184894426</v>
      </c>
      <c r="AN14" s="14">
        <v>0.15490269867886899</v>
      </c>
      <c r="AO14" s="14">
        <v>0.23984235536815601</v>
      </c>
      <c r="AP14" s="14">
        <v>0.19373643345892999</v>
      </c>
      <c r="AQ14" s="14">
        <v>0.17859802577791101</v>
      </c>
      <c r="AR14" s="14">
        <v>0.23061604043595799</v>
      </c>
      <c r="AS14" s="14">
        <v>0.15464756090047699</v>
      </c>
      <c r="AT14" s="14">
        <v>0.26988579389776202</v>
      </c>
      <c r="AU14" s="14">
        <v>0.20349011475072001</v>
      </c>
      <c r="AV14" s="14"/>
      <c r="AW14" s="14">
        <v>0.105663396454374</v>
      </c>
      <c r="AX14" s="14">
        <v>0.14864288974223899</v>
      </c>
      <c r="AY14" s="14">
        <v>0.22901459798936999</v>
      </c>
      <c r="AZ14" s="14">
        <v>0.204515727817977</v>
      </c>
      <c r="BA14" s="14">
        <v>0.115769279483903</v>
      </c>
      <c r="BB14" s="14">
        <v>0.24546513618440799</v>
      </c>
      <c r="BC14" s="14">
        <v>0.16561009435103999</v>
      </c>
      <c r="BD14" s="14">
        <v>0.201025406731692</v>
      </c>
      <c r="BE14" s="14">
        <v>0.33584020958758898</v>
      </c>
      <c r="BF14" s="14">
        <v>8.13026250631078E-2</v>
      </c>
      <c r="BG14" s="14"/>
      <c r="BH14" s="14">
        <v>0.19847916676399399</v>
      </c>
      <c r="BI14" s="14">
        <v>0.17436193114656801</v>
      </c>
    </row>
    <row r="15" spans="2:61" x14ac:dyDescent="0.35">
      <c r="B15" s="15" t="s">
        <v>76</v>
      </c>
      <c r="C15" s="14">
        <v>0.25194253386471899</v>
      </c>
      <c r="D15" s="14">
        <v>0.25459270684156898</v>
      </c>
      <c r="E15" s="14">
        <v>0.24856608121351101</v>
      </c>
      <c r="F15" s="14"/>
      <c r="G15" s="14">
        <v>0.20713680944097099</v>
      </c>
      <c r="H15" s="14">
        <v>0.30900623088658602</v>
      </c>
      <c r="I15" s="14">
        <v>0.29587359841780803</v>
      </c>
      <c r="J15" s="14">
        <v>0.26752373050553402</v>
      </c>
      <c r="K15" s="14">
        <v>0.26197495196056197</v>
      </c>
      <c r="L15" s="14">
        <v>0.167383697883739</v>
      </c>
      <c r="M15" s="14"/>
      <c r="N15" s="14">
        <v>0.200955907858306</v>
      </c>
      <c r="O15" s="14">
        <v>0.280681889827961</v>
      </c>
      <c r="P15" s="14"/>
      <c r="Q15" s="14">
        <v>0.199756034003678</v>
      </c>
      <c r="R15" s="14">
        <v>0.25977483525004702</v>
      </c>
      <c r="S15" s="14">
        <v>0.32173663087820298</v>
      </c>
      <c r="T15" s="14"/>
      <c r="U15" s="14">
        <v>0.24556780773904099</v>
      </c>
      <c r="V15" s="14">
        <v>0.27933044847827299</v>
      </c>
      <c r="W15" s="14"/>
      <c r="X15" s="14">
        <v>4.56381163766722E-2</v>
      </c>
      <c r="Y15" s="14">
        <v>0.14269471720715299</v>
      </c>
      <c r="Z15" s="14">
        <v>0.49445346118494998</v>
      </c>
      <c r="AA15" s="14"/>
      <c r="AB15" s="14">
        <v>0.184672998305487</v>
      </c>
      <c r="AC15" s="14">
        <v>0.21235610937300001</v>
      </c>
      <c r="AD15" s="14">
        <v>0.48196569537977002</v>
      </c>
      <c r="AE15" s="14"/>
      <c r="AF15" s="14">
        <v>0.110953185182128</v>
      </c>
      <c r="AG15" s="14">
        <v>0.207453023861288</v>
      </c>
      <c r="AH15" s="14">
        <v>0.406638352535655</v>
      </c>
      <c r="AI15" s="14"/>
      <c r="AJ15" s="14">
        <v>0.230410219988467</v>
      </c>
      <c r="AK15" s="14">
        <v>0.25332080433452397</v>
      </c>
      <c r="AL15" s="14"/>
      <c r="AM15" s="14">
        <v>0.14457683037448801</v>
      </c>
      <c r="AN15" s="14">
        <v>8.5810774194614706E-2</v>
      </c>
      <c r="AO15" s="14">
        <v>0.12892719625103499</v>
      </c>
      <c r="AP15" s="14">
        <v>0.39724526674829602</v>
      </c>
      <c r="AQ15" s="14">
        <v>0.17505791619122699</v>
      </c>
      <c r="AR15" s="14">
        <v>0.36728812503392999</v>
      </c>
      <c r="AS15" s="14">
        <v>0.11816716131115999</v>
      </c>
      <c r="AT15" s="14">
        <v>0.44312963510313802</v>
      </c>
      <c r="AU15" s="14">
        <v>0.29820532516704301</v>
      </c>
      <c r="AV15" s="14"/>
      <c r="AW15" s="14">
        <v>0.165819246798945</v>
      </c>
      <c r="AX15" s="14">
        <v>5.1058967212264599E-2</v>
      </c>
      <c r="AY15" s="14">
        <v>0.12441203767282399</v>
      </c>
      <c r="AZ15" s="14">
        <v>0.37347564033205299</v>
      </c>
      <c r="BA15" s="14">
        <v>0.14064645109584001</v>
      </c>
      <c r="BB15" s="14">
        <v>0.33265979855661898</v>
      </c>
      <c r="BC15" s="14">
        <v>0.15528844836338199</v>
      </c>
      <c r="BD15" s="14">
        <v>0.548646624031492</v>
      </c>
      <c r="BE15" s="14">
        <v>0.17790430229215101</v>
      </c>
      <c r="BF15" s="14">
        <v>0.61453396643041303</v>
      </c>
      <c r="BG15" s="14"/>
      <c r="BH15" s="14">
        <v>0.27317728763809301</v>
      </c>
      <c r="BI15" s="14">
        <v>0.22804369174614</v>
      </c>
    </row>
    <row r="16" spans="2:61" x14ac:dyDescent="0.35">
      <c r="B16" s="15" t="s">
        <v>77</v>
      </c>
      <c r="C16" s="20">
        <v>3.6297761890442602E-3</v>
      </c>
      <c r="D16" s="20">
        <v>2.9399685645357999E-3</v>
      </c>
      <c r="E16" s="20">
        <v>4.3086658579606701E-3</v>
      </c>
      <c r="F16" s="20"/>
      <c r="G16" s="20">
        <v>0</v>
      </c>
      <c r="H16" s="20">
        <v>4.4158218875343103E-3</v>
      </c>
      <c r="I16" s="20">
        <v>7.1506034735926201E-3</v>
      </c>
      <c r="J16" s="20">
        <v>5.1216748197575601E-3</v>
      </c>
      <c r="K16" s="20">
        <v>3.9784311538535004E-3</v>
      </c>
      <c r="L16" s="20">
        <v>0</v>
      </c>
      <c r="M16" s="20"/>
      <c r="N16" s="20">
        <v>7.4882158196340996E-3</v>
      </c>
      <c r="O16" s="20">
        <v>1.4549103724229701E-3</v>
      </c>
      <c r="P16" s="20"/>
      <c r="Q16" s="20">
        <v>4.8650197932435602E-3</v>
      </c>
      <c r="R16" s="20">
        <v>3.3048468825334601E-3</v>
      </c>
      <c r="S16" s="20">
        <v>0</v>
      </c>
      <c r="T16" s="20"/>
      <c r="U16" s="20">
        <v>2.6021916696268299E-3</v>
      </c>
      <c r="V16" s="20">
        <v>8.0446163752994002E-3</v>
      </c>
      <c r="W16" s="20"/>
      <c r="X16" s="20">
        <v>0</v>
      </c>
      <c r="Y16" s="20">
        <v>1.6134876277556099E-3</v>
      </c>
      <c r="Z16" s="20">
        <v>4.5136934177449801E-3</v>
      </c>
      <c r="AA16" s="20"/>
      <c r="AB16" s="20">
        <v>0</v>
      </c>
      <c r="AC16" s="20">
        <v>3.50104055130701E-3</v>
      </c>
      <c r="AD16" s="20">
        <v>3.8437924144430198E-3</v>
      </c>
      <c r="AE16" s="20"/>
      <c r="AF16" s="20">
        <v>7.4921441052163496E-3</v>
      </c>
      <c r="AG16" s="20">
        <v>1.7187499900038999E-3</v>
      </c>
      <c r="AH16" s="20">
        <v>2.2369466551427001E-3</v>
      </c>
      <c r="AI16" s="20"/>
      <c r="AJ16" s="20">
        <v>3.8438837167182899E-3</v>
      </c>
      <c r="AK16" s="20">
        <v>3.7331058971847302E-3</v>
      </c>
      <c r="AL16" s="20"/>
      <c r="AM16" s="20">
        <v>0</v>
      </c>
      <c r="AN16" s="20">
        <v>0</v>
      </c>
      <c r="AO16" s="20">
        <v>0</v>
      </c>
      <c r="AP16" s="20">
        <v>1.15523513018299E-2</v>
      </c>
      <c r="AQ16" s="20">
        <v>0</v>
      </c>
      <c r="AR16" s="20">
        <v>0</v>
      </c>
      <c r="AS16" s="20">
        <v>3.4415585930289601E-2</v>
      </c>
      <c r="AT16" s="20">
        <v>0</v>
      </c>
      <c r="AU16" s="20">
        <v>0</v>
      </c>
      <c r="AV16" s="20"/>
      <c r="AW16" s="20">
        <v>0</v>
      </c>
      <c r="AX16" s="20">
        <v>4.43291949277623E-3</v>
      </c>
      <c r="AY16" s="20">
        <v>0</v>
      </c>
      <c r="AZ16" s="20">
        <v>1.05267704022152E-2</v>
      </c>
      <c r="BA16" s="20">
        <v>1.6843022571697001E-2</v>
      </c>
      <c r="BB16" s="20">
        <v>0</v>
      </c>
      <c r="BC16" s="20">
        <v>0</v>
      </c>
      <c r="BD16" s="20">
        <v>0</v>
      </c>
      <c r="BE16" s="20">
        <v>3.0351853290809E-2</v>
      </c>
      <c r="BF16" s="20">
        <v>0</v>
      </c>
      <c r="BG16" s="20"/>
      <c r="BH16" s="20">
        <v>2.9269156194002299E-3</v>
      </c>
      <c r="BI16" s="20">
        <v>4.9475062833423001E-3</v>
      </c>
    </row>
    <row r="17" spans="2:47" x14ac:dyDescent="0.35">
      <c r="B17" s="16"/>
      <c r="AM17" s="26"/>
      <c r="AN17" s="26"/>
      <c r="AO17" s="26"/>
      <c r="AP17" s="26"/>
      <c r="AQ17" s="26"/>
      <c r="AR17" s="26"/>
      <c r="AS17" s="26"/>
      <c r="AT17" s="26"/>
      <c r="AU17" s="26"/>
    </row>
    <row r="18" spans="2:47" x14ac:dyDescent="0.35">
      <c r="B18" t="s">
        <v>79</v>
      </c>
      <c r="AM18" s="26"/>
      <c r="AN18" s="26"/>
      <c r="AO18" s="26"/>
      <c r="AP18" s="26"/>
      <c r="AQ18" s="26"/>
      <c r="AR18" s="26"/>
      <c r="AS18" s="26"/>
      <c r="AT18" s="26"/>
      <c r="AU18" s="26"/>
    </row>
    <row r="19" spans="2:47" x14ac:dyDescent="0.35">
      <c r="B19" t="s">
        <v>80</v>
      </c>
      <c r="AM19" s="26"/>
      <c r="AN19" s="26"/>
      <c r="AO19" s="26"/>
      <c r="AP19" s="26"/>
      <c r="AQ19" s="26"/>
      <c r="AR19" s="26"/>
      <c r="AS19" s="26"/>
      <c r="AT19" s="26"/>
      <c r="AU19" s="26"/>
    </row>
    <row r="21" spans="2:47"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21"/>
  <sheetViews>
    <sheetView showGridLines="0" workbookViewId="0">
      <pane xSplit="2" topLeftCell="G1" activePane="topRight" state="frozen"/>
      <selection activeCell="B18" sqref="B18"/>
      <selection pane="topRight" activeCell="AP20" sqref="AP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1.3210409987163101E-2</v>
      </c>
      <c r="D9" s="14">
        <v>1.7309852486310399E-2</v>
      </c>
      <c r="E9" s="14">
        <v>9.3791152284290295E-3</v>
      </c>
      <c r="F9" s="14"/>
      <c r="G9" s="14">
        <v>5.9329658043616104E-3</v>
      </c>
      <c r="H9" s="14">
        <v>2.2457405287369898E-2</v>
      </c>
      <c r="I9" s="14">
        <v>3.6919269033396998E-3</v>
      </c>
      <c r="J9" s="14">
        <v>1.70212047007724E-2</v>
      </c>
      <c r="K9" s="14">
        <v>2.0096802068920699E-2</v>
      </c>
      <c r="L9" s="14">
        <v>1.07755685083214E-2</v>
      </c>
      <c r="M9" s="14"/>
      <c r="N9" s="14">
        <v>1.2612774801175499E-2</v>
      </c>
      <c r="O9" s="14">
        <v>1.3547275782991501E-2</v>
      </c>
      <c r="P9" s="14"/>
      <c r="Q9" s="14">
        <v>6.4622453729548199E-3</v>
      </c>
      <c r="R9" s="14">
        <v>1.17428483959065E-2</v>
      </c>
      <c r="S9" s="14">
        <v>2.9038243420089201E-2</v>
      </c>
      <c r="T9" s="14"/>
      <c r="U9" s="14">
        <v>1.23106876127974E-2</v>
      </c>
      <c r="V9" s="14">
        <v>1.7075912454127502E-2</v>
      </c>
      <c r="W9" s="14"/>
      <c r="X9" s="14">
        <v>5.49994692168672E-2</v>
      </c>
      <c r="Y9" s="14">
        <v>2.8033269543912801E-3</v>
      </c>
      <c r="Z9" s="14">
        <v>8.0076186503595607E-3</v>
      </c>
      <c r="AA9" s="14"/>
      <c r="AB9" s="14">
        <v>2.07981187312095E-2</v>
      </c>
      <c r="AC9" s="14">
        <v>5.2998671305758797E-3</v>
      </c>
      <c r="AD9" s="14">
        <v>2.1992112069841599E-2</v>
      </c>
      <c r="AE9" s="14"/>
      <c r="AF9" s="14">
        <v>2.4921118302855701E-2</v>
      </c>
      <c r="AG9" s="14">
        <v>1.5301073974402E-2</v>
      </c>
      <c r="AH9" s="14">
        <v>8.2606880099442299E-3</v>
      </c>
      <c r="AI9" s="14"/>
      <c r="AJ9" s="14">
        <v>8.9574316092501695E-3</v>
      </c>
      <c r="AK9" s="14">
        <v>1.6677552472069299E-2</v>
      </c>
      <c r="AL9" s="14"/>
      <c r="AM9" s="14">
        <v>3.2298077500319898E-2</v>
      </c>
      <c r="AN9" s="14">
        <v>2.7187591107233299E-2</v>
      </c>
      <c r="AO9" s="14">
        <v>0</v>
      </c>
      <c r="AP9" s="14">
        <v>1.54718315615289E-2</v>
      </c>
      <c r="AQ9" s="14">
        <v>0</v>
      </c>
      <c r="AR9" s="14">
        <v>5.9412438262521896E-3</v>
      </c>
      <c r="AS9" s="14">
        <v>0</v>
      </c>
      <c r="AT9" s="14">
        <v>0</v>
      </c>
      <c r="AU9" s="14">
        <v>7.4425512624870698E-3</v>
      </c>
      <c r="AV9" s="14"/>
      <c r="AW9" s="14">
        <v>2.95248892366561E-2</v>
      </c>
      <c r="AX9" s="14">
        <v>3.1695540421303903E-2</v>
      </c>
      <c r="AY9" s="14">
        <v>2.8958443731693002E-2</v>
      </c>
      <c r="AZ9" s="14">
        <v>1.4098291706569101E-2</v>
      </c>
      <c r="BA9" s="14">
        <v>0</v>
      </c>
      <c r="BB9" s="14">
        <v>6.2183750862798296E-3</v>
      </c>
      <c r="BC9" s="14">
        <v>9.7012677401036498E-3</v>
      </c>
      <c r="BD9" s="14">
        <v>0</v>
      </c>
      <c r="BE9" s="14">
        <v>0</v>
      </c>
      <c r="BF9" s="14">
        <v>0</v>
      </c>
      <c r="BG9" s="14"/>
      <c r="BH9" s="14">
        <v>1.4877295789292999E-2</v>
      </c>
      <c r="BI9" s="14">
        <v>1.2867417225646299E-2</v>
      </c>
    </row>
    <row r="10" spans="2:61" x14ac:dyDescent="0.35">
      <c r="B10" s="15" t="s">
        <v>71</v>
      </c>
      <c r="C10" s="14">
        <v>6.4312039483304495E-2</v>
      </c>
      <c r="D10" s="14">
        <v>6.6298855502954002E-2</v>
      </c>
      <c r="E10" s="14">
        <v>6.2793604794765007E-2</v>
      </c>
      <c r="F10" s="14"/>
      <c r="G10" s="14">
        <v>4.0675970586523599E-2</v>
      </c>
      <c r="H10" s="14">
        <v>4.2981823227036697E-2</v>
      </c>
      <c r="I10" s="14">
        <v>2.6416265826956699E-2</v>
      </c>
      <c r="J10" s="14">
        <v>4.6712511033831103E-2</v>
      </c>
      <c r="K10" s="14">
        <v>6.31517732821745E-2</v>
      </c>
      <c r="L10" s="14">
        <v>0.14851593515192801</v>
      </c>
      <c r="M10" s="14"/>
      <c r="N10" s="14">
        <v>6.5589153161864103E-2</v>
      </c>
      <c r="O10" s="14">
        <v>6.3592175717284094E-2</v>
      </c>
      <c r="P10" s="14"/>
      <c r="Q10" s="14">
        <v>7.4262505300127804E-2</v>
      </c>
      <c r="R10" s="14">
        <v>5.9458355484037301E-2</v>
      </c>
      <c r="S10" s="14">
        <v>8.0241237089289499E-2</v>
      </c>
      <c r="T10" s="14"/>
      <c r="U10" s="14">
        <v>6.8127998686369401E-2</v>
      </c>
      <c r="V10" s="14">
        <v>4.7917426952208901E-2</v>
      </c>
      <c r="W10" s="14"/>
      <c r="X10" s="14">
        <v>0.247434951792323</v>
      </c>
      <c r="Y10" s="14">
        <v>5.2481701821006803E-2</v>
      </c>
      <c r="Z10" s="14">
        <v>1.0605779164889501E-2</v>
      </c>
      <c r="AA10" s="14"/>
      <c r="AB10" s="14">
        <v>8.2771007175484093E-2</v>
      </c>
      <c r="AC10" s="14">
        <v>7.1913939214395595E-2</v>
      </c>
      <c r="AD10" s="14">
        <v>2.7481809426442599E-2</v>
      </c>
      <c r="AE10" s="14"/>
      <c r="AF10" s="14">
        <v>0.10056536359662099</v>
      </c>
      <c r="AG10" s="14">
        <v>7.7720469885751098E-2</v>
      </c>
      <c r="AH10" s="14">
        <v>3.1010672618000099E-2</v>
      </c>
      <c r="AI10" s="14"/>
      <c r="AJ10" s="14">
        <v>7.5885827512220602E-2</v>
      </c>
      <c r="AK10" s="14">
        <v>6.1363742480202703E-2</v>
      </c>
      <c r="AL10" s="14"/>
      <c r="AM10" s="14">
        <v>8.8745858057959301E-2</v>
      </c>
      <c r="AN10" s="14">
        <v>0.155077841352424</v>
      </c>
      <c r="AO10" s="14">
        <v>5.5743355860693497E-2</v>
      </c>
      <c r="AP10" s="14">
        <v>3.5057516096123099E-2</v>
      </c>
      <c r="AQ10" s="14">
        <v>8.29674971267578E-2</v>
      </c>
      <c r="AR10" s="14">
        <v>1.5011473451350401E-2</v>
      </c>
      <c r="AS10" s="14">
        <v>0.11396052551578401</v>
      </c>
      <c r="AT10" s="14">
        <v>4.76485251025821E-2</v>
      </c>
      <c r="AU10" s="14">
        <v>3.2123203718277801E-2</v>
      </c>
      <c r="AV10" s="14"/>
      <c r="AW10" s="14">
        <v>0.10527753431443999</v>
      </c>
      <c r="AX10" s="14">
        <v>0.16233642088787401</v>
      </c>
      <c r="AY10" s="14">
        <v>5.4486594544412702E-2</v>
      </c>
      <c r="AZ10" s="14">
        <v>4.6786303873452999E-2</v>
      </c>
      <c r="BA10" s="14">
        <v>4.5953306450689797E-2</v>
      </c>
      <c r="BB10" s="14">
        <v>2.04842707685652E-2</v>
      </c>
      <c r="BC10" s="14">
        <v>0.13677336101155399</v>
      </c>
      <c r="BD10" s="14">
        <v>4.32876972691724E-2</v>
      </c>
      <c r="BE10" s="14">
        <v>0</v>
      </c>
      <c r="BF10" s="14">
        <v>1.31958030737348E-2</v>
      </c>
      <c r="BG10" s="14"/>
      <c r="BH10" s="14">
        <v>6.0152296479785899E-2</v>
      </c>
      <c r="BI10" s="14">
        <v>6.2414588276521202E-2</v>
      </c>
    </row>
    <row r="11" spans="2:61" x14ac:dyDescent="0.35">
      <c r="B11" s="15" t="s">
        <v>72</v>
      </c>
      <c r="C11" s="14">
        <v>9.3286681041255703E-2</v>
      </c>
      <c r="D11" s="14">
        <v>0.11397081653661401</v>
      </c>
      <c r="E11" s="14">
        <v>7.41111494625456E-2</v>
      </c>
      <c r="F11" s="14"/>
      <c r="G11" s="14">
        <v>0.10314377477936</v>
      </c>
      <c r="H11" s="14">
        <v>7.1465483181878203E-2</v>
      </c>
      <c r="I11" s="14">
        <v>8.1206475098755407E-2</v>
      </c>
      <c r="J11" s="14">
        <v>7.4503055325788603E-2</v>
      </c>
      <c r="K11" s="14">
        <v>0.14447054318132599</v>
      </c>
      <c r="L11" s="14">
        <v>9.6181435786993702E-2</v>
      </c>
      <c r="M11" s="14"/>
      <c r="N11" s="14">
        <v>9.0677550532872395E-2</v>
      </c>
      <c r="O11" s="14">
        <v>9.4757355535887905E-2</v>
      </c>
      <c r="P11" s="14"/>
      <c r="Q11" s="14">
        <v>8.4075824082449305E-2</v>
      </c>
      <c r="R11" s="14">
        <v>8.4845955077086102E-2</v>
      </c>
      <c r="S11" s="14">
        <v>0.12492813420144901</v>
      </c>
      <c r="T11" s="14"/>
      <c r="U11" s="14">
        <v>9.4693324632756495E-2</v>
      </c>
      <c r="V11" s="14">
        <v>8.7243278734050203E-2</v>
      </c>
      <c r="W11" s="14"/>
      <c r="X11" s="14">
        <v>0.17378184107143399</v>
      </c>
      <c r="Y11" s="14">
        <v>0.121716334911535</v>
      </c>
      <c r="Z11" s="14">
        <v>3.3342517197303599E-2</v>
      </c>
      <c r="AA11" s="14"/>
      <c r="AB11" s="14">
        <v>0.153640291677615</v>
      </c>
      <c r="AC11" s="14">
        <v>6.7564888537499895E-2</v>
      </c>
      <c r="AD11" s="14">
        <v>7.5363207754931993E-2</v>
      </c>
      <c r="AE11" s="14"/>
      <c r="AF11" s="14">
        <v>0.124678138318726</v>
      </c>
      <c r="AG11" s="14">
        <v>0.109559868765126</v>
      </c>
      <c r="AH11" s="14">
        <v>5.6937849335160599E-2</v>
      </c>
      <c r="AI11" s="14"/>
      <c r="AJ11" s="14">
        <v>0.10994180682790999</v>
      </c>
      <c r="AK11" s="14">
        <v>8.4493354318091296E-2</v>
      </c>
      <c r="AL11" s="14"/>
      <c r="AM11" s="14">
        <v>0.121126666580309</v>
      </c>
      <c r="AN11" s="14">
        <v>0.13016898912215899</v>
      </c>
      <c r="AO11" s="14">
        <v>0.184863208870885</v>
      </c>
      <c r="AP11" s="14">
        <v>9.2220403437961798E-2</v>
      </c>
      <c r="AQ11" s="14">
        <v>0.21443866345964099</v>
      </c>
      <c r="AR11" s="14">
        <v>3.9543949939900097E-2</v>
      </c>
      <c r="AS11" s="14">
        <v>0.114880582809649</v>
      </c>
      <c r="AT11" s="14">
        <v>0.150064071070697</v>
      </c>
      <c r="AU11" s="14">
        <v>5.0167909737450597E-2</v>
      </c>
      <c r="AV11" s="14"/>
      <c r="AW11" s="14">
        <v>0.12938422048314599</v>
      </c>
      <c r="AX11" s="14">
        <v>0.147372940957994</v>
      </c>
      <c r="AY11" s="14">
        <v>0.21022917222014101</v>
      </c>
      <c r="AZ11" s="14">
        <v>9.0160510477923894E-2</v>
      </c>
      <c r="BA11" s="14">
        <v>0.197328767679113</v>
      </c>
      <c r="BB11" s="14">
        <v>5.5603305127559399E-2</v>
      </c>
      <c r="BC11" s="14">
        <v>7.79206064083902E-2</v>
      </c>
      <c r="BD11" s="14">
        <v>0.124366535182843</v>
      </c>
      <c r="BE11" s="14">
        <v>0</v>
      </c>
      <c r="BF11" s="14">
        <v>0</v>
      </c>
      <c r="BG11" s="14"/>
      <c r="BH11" s="14">
        <v>9.2102824580210102E-2</v>
      </c>
      <c r="BI11" s="14">
        <v>9.8861314980679196E-2</v>
      </c>
    </row>
    <row r="12" spans="2:61" x14ac:dyDescent="0.35">
      <c r="B12" s="15" t="s">
        <v>73</v>
      </c>
      <c r="C12" s="14">
        <v>0.120895667533938</v>
      </c>
      <c r="D12" s="14">
        <v>0.14364572101280901</v>
      </c>
      <c r="E12" s="14">
        <v>9.9911791910942099E-2</v>
      </c>
      <c r="F12" s="14"/>
      <c r="G12" s="14">
        <v>0.16272930935907301</v>
      </c>
      <c r="H12" s="14">
        <v>0.109794399369813</v>
      </c>
      <c r="I12" s="14">
        <v>0.13375905289238499</v>
      </c>
      <c r="J12" s="14">
        <v>0.126687070310813</v>
      </c>
      <c r="K12" s="14">
        <v>0.105694125782203</v>
      </c>
      <c r="L12" s="14">
        <v>9.9443545720271906E-2</v>
      </c>
      <c r="M12" s="14"/>
      <c r="N12" s="14">
        <v>0.131478051271776</v>
      </c>
      <c r="O12" s="14">
        <v>0.114930752476741</v>
      </c>
      <c r="P12" s="14"/>
      <c r="Q12" s="14">
        <v>0.113048839720153</v>
      </c>
      <c r="R12" s="14">
        <v>0.120160892265085</v>
      </c>
      <c r="S12" s="14">
        <v>0.108364829227572</v>
      </c>
      <c r="T12" s="14"/>
      <c r="U12" s="14">
        <v>0.112908217583298</v>
      </c>
      <c r="V12" s="14">
        <v>0.15521237274061001</v>
      </c>
      <c r="W12" s="14"/>
      <c r="X12" s="14">
        <v>0.13521618216880499</v>
      </c>
      <c r="Y12" s="14">
        <v>0.153573314044335</v>
      </c>
      <c r="Z12" s="14">
        <v>4.1866091811103998E-2</v>
      </c>
      <c r="AA12" s="14"/>
      <c r="AB12" s="14">
        <v>0.10545607942504499</v>
      </c>
      <c r="AC12" s="14">
        <v>0.13599945207718001</v>
      </c>
      <c r="AD12" s="14">
        <v>6.4213816905465307E-2</v>
      </c>
      <c r="AE12" s="14"/>
      <c r="AF12" s="14">
        <v>0.150411252454315</v>
      </c>
      <c r="AG12" s="14">
        <v>0.132018742095973</v>
      </c>
      <c r="AH12" s="14">
        <v>7.2637680258986495E-2</v>
      </c>
      <c r="AI12" s="14"/>
      <c r="AJ12" s="14">
        <v>0.105221365780376</v>
      </c>
      <c r="AK12" s="14">
        <v>0.128155421236127</v>
      </c>
      <c r="AL12" s="14"/>
      <c r="AM12" s="14">
        <v>0.108268459055662</v>
      </c>
      <c r="AN12" s="14">
        <v>0.145319229876541</v>
      </c>
      <c r="AO12" s="14">
        <v>0.16515920499456099</v>
      </c>
      <c r="AP12" s="14">
        <v>6.4517452318863702E-2</v>
      </c>
      <c r="AQ12" s="14">
        <v>0.14211173625148299</v>
      </c>
      <c r="AR12" s="14">
        <v>0.101108804126055</v>
      </c>
      <c r="AS12" s="14">
        <v>0.18486146935389999</v>
      </c>
      <c r="AT12" s="14">
        <v>9.6655068870525995E-2</v>
      </c>
      <c r="AU12" s="14">
        <v>0.11981274346257501</v>
      </c>
      <c r="AV12" s="14"/>
      <c r="AW12" s="14">
        <v>0.14843831739470401</v>
      </c>
      <c r="AX12" s="14">
        <v>0.14337924942952901</v>
      </c>
      <c r="AY12" s="14">
        <v>0.170098439040509</v>
      </c>
      <c r="AZ12" s="14">
        <v>4.96119882234018E-2</v>
      </c>
      <c r="BA12" s="14">
        <v>0.14387690993889601</v>
      </c>
      <c r="BB12" s="14">
        <v>8.8991635680997397E-2</v>
      </c>
      <c r="BC12" s="14">
        <v>0.210616473514149</v>
      </c>
      <c r="BD12" s="14">
        <v>9.19352368269412E-2</v>
      </c>
      <c r="BE12" s="14">
        <v>0.21456231080246699</v>
      </c>
      <c r="BF12" s="14">
        <v>7.6852726330752394E-2</v>
      </c>
      <c r="BG12" s="14"/>
      <c r="BH12" s="14">
        <v>0.110449908503641</v>
      </c>
      <c r="BI12" s="14">
        <v>0.12844653801522099</v>
      </c>
    </row>
    <row r="13" spans="2:61" x14ac:dyDescent="0.35">
      <c r="B13" s="15" t="s">
        <v>74</v>
      </c>
      <c r="C13" s="14">
        <v>0.25542135012679601</v>
      </c>
      <c r="D13" s="14">
        <v>0.22604031369640201</v>
      </c>
      <c r="E13" s="14">
        <v>0.28492653520282202</v>
      </c>
      <c r="F13" s="14"/>
      <c r="G13" s="14">
        <v>0.22044732522944899</v>
      </c>
      <c r="H13" s="14">
        <v>0.229815673779147</v>
      </c>
      <c r="I13" s="14">
        <v>0.259352136078497</v>
      </c>
      <c r="J13" s="14">
        <v>0.232640612078124</v>
      </c>
      <c r="K13" s="14">
        <v>0.26658949045920599</v>
      </c>
      <c r="L13" s="14">
        <v>0.30406221438876702</v>
      </c>
      <c r="M13" s="14"/>
      <c r="N13" s="14">
        <v>0.26525053392600201</v>
      </c>
      <c r="O13" s="14">
        <v>0.24988098720892099</v>
      </c>
      <c r="P13" s="14"/>
      <c r="Q13" s="14">
        <v>0.30744860787755501</v>
      </c>
      <c r="R13" s="14">
        <v>0.25964476035423001</v>
      </c>
      <c r="S13" s="14">
        <v>0.15849226983978601</v>
      </c>
      <c r="T13" s="14"/>
      <c r="U13" s="14">
        <v>0.26876608678411901</v>
      </c>
      <c r="V13" s="14">
        <v>0.19808798381339501</v>
      </c>
      <c r="W13" s="14"/>
      <c r="X13" s="14">
        <v>0.19972688476109601</v>
      </c>
      <c r="Y13" s="14">
        <v>0.33721431507743599</v>
      </c>
      <c r="Z13" s="14">
        <v>0.17186585653269501</v>
      </c>
      <c r="AA13" s="14"/>
      <c r="AB13" s="14">
        <v>0.27947282077614799</v>
      </c>
      <c r="AC13" s="14">
        <v>0.28337523521027003</v>
      </c>
      <c r="AD13" s="14">
        <v>0.14340790744138299</v>
      </c>
      <c r="AE13" s="14"/>
      <c r="AF13" s="14">
        <v>0.22846367779304</v>
      </c>
      <c r="AG13" s="14">
        <v>0.27799960501298199</v>
      </c>
      <c r="AH13" s="14">
        <v>0.22497184269072401</v>
      </c>
      <c r="AI13" s="14"/>
      <c r="AJ13" s="14">
        <v>0.22323130338088401</v>
      </c>
      <c r="AK13" s="14">
        <v>0.26903728142574002</v>
      </c>
      <c r="AL13" s="14"/>
      <c r="AM13" s="14">
        <v>0.30456277100496798</v>
      </c>
      <c r="AN13" s="14">
        <v>0.27744545023039602</v>
      </c>
      <c r="AO13" s="14">
        <v>0.34832150917628701</v>
      </c>
      <c r="AP13" s="14">
        <v>0.171932705126811</v>
      </c>
      <c r="AQ13" s="14">
        <v>0.26525404038008599</v>
      </c>
      <c r="AR13" s="14">
        <v>0.25490758958778598</v>
      </c>
      <c r="AS13" s="14">
        <v>0.231070884528183</v>
      </c>
      <c r="AT13" s="14">
        <v>0.20045979877841999</v>
      </c>
      <c r="AU13" s="14">
        <v>0.23115275410018299</v>
      </c>
      <c r="AV13" s="14"/>
      <c r="AW13" s="14">
        <v>0.26677454747614698</v>
      </c>
      <c r="AX13" s="14">
        <v>0.27841724683448499</v>
      </c>
      <c r="AY13" s="14">
        <v>0.278827892031492</v>
      </c>
      <c r="AZ13" s="14">
        <v>0.192972315087555</v>
      </c>
      <c r="BA13" s="14">
        <v>0.28166633515970102</v>
      </c>
      <c r="BB13" s="14">
        <v>0.26467010808887198</v>
      </c>
      <c r="BC13" s="14">
        <v>0.23858969495944299</v>
      </c>
      <c r="BD13" s="14">
        <v>0.14435841694116999</v>
      </c>
      <c r="BE13" s="14">
        <v>0.29934820068378398</v>
      </c>
      <c r="BF13" s="14">
        <v>0.14623426998449501</v>
      </c>
      <c r="BG13" s="14"/>
      <c r="BH13" s="14">
        <v>0.23390556693182599</v>
      </c>
      <c r="BI13" s="14">
        <v>0.27461445829967401</v>
      </c>
    </row>
    <row r="14" spans="2:61" x14ac:dyDescent="0.35">
      <c r="B14" s="15" t="s">
        <v>75</v>
      </c>
      <c r="C14" s="14">
        <v>0.23301042084659701</v>
      </c>
      <c r="D14" s="14">
        <v>0.224496917730204</v>
      </c>
      <c r="E14" s="14">
        <v>0.238967173932737</v>
      </c>
      <c r="F14" s="14"/>
      <c r="G14" s="14">
        <v>0.30038383473319702</v>
      </c>
      <c r="H14" s="14">
        <v>0.24859722353480701</v>
      </c>
      <c r="I14" s="14">
        <v>0.20624841719654799</v>
      </c>
      <c r="J14" s="14">
        <v>0.246305374315236</v>
      </c>
      <c r="K14" s="14">
        <v>0.19723747562295699</v>
      </c>
      <c r="L14" s="14">
        <v>0.22310253176720399</v>
      </c>
      <c r="M14" s="14"/>
      <c r="N14" s="14">
        <v>0.22083069353065299</v>
      </c>
      <c r="O14" s="14">
        <v>0.23987570192685601</v>
      </c>
      <c r="P14" s="14"/>
      <c r="Q14" s="14">
        <v>0.2223005380585</v>
      </c>
      <c r="R14" s="14">
        <v>0.229846978470161</v>
      </c>
      <c r="S14" s="14">
        <v>0.25319174029227298</v>
      </c>
      <c r="T14" s="14"/>
      <c r="U14" s="14">
        <v>0.22746731971752901</v>
      </c>
      <c r="V14" s="14">
        <v>0.25682540166682</v>
      </c>
      <c r="W14" s="14"/>
      <c r="X14" s="14">
        <v>0.13247410018137301</v>
      </c>
      <c r="Y14" s="14">
        <v>0.213410852379458</v>
      </c>
      <c r="Z14" s="14">
        <v>0.31324661595412201</v>
      </c>
      <c r="AA14" s="14"/>
      <c r="AB14" s="14">
        <v>0.211611834193526</v>
      </c>
      <c r="AC14" s="14">
        <v>0.233629519978098</v>
      </c>
      <c r="AD14" s="14">
        <v>0.263803820532929</v>
      </c>
      <c r="AE14" s="14"/>
      <c r="AF14" s="14">
        <v>0.21747546720481001</v>
      </c>
      <c r="AG14" s="14">
        <v>0.22051507093587</v>
      </c>
      <c r="AH14" s="14">
        <v>0.26099975307700202</v>
      </c>
      <c r="AI14" s="14"/>
      <c r="AJ14" s="14">
        <v>0.27125211697357798</v>
      </c>
      <c r="AK14" s="14">
        <v>0.21586598394835099</v>
      </c>
      <c r="AL14" s="14"/>
      <c r="AM14" s="14">
        <v>0.25578996638036899</v>
      </c>
      <c r="AN14" s="14">
        <v>0.153865117150734</v>
      </c>
      <c r="AO14" s="14">
        <v>9.4182128761148398E-2</v>
      </c>
      <c r="AP14" s="14">
        <v>0.22361764804970499</v>
      </c>
      <c r="AQ14" s="14">
        <v>0.16790295792181201</v>
      </c>
      <c r="AR14" s="14">
        <v>0.28366614552809699</v>
      </c>
      <c r="AS14" s="14">
        <v>0.258231659217035</v>
      </c>
      <c r="AT14" s="14">
        <v>0.15063514017694801</v>
      </c>
      <c r="AU14" s="14">
        <v>0.31777681547101699</v>
      </c>
      <c r="AV14" s="14"/>
      <c r="AW14" s="14">
        <v>0.222511822594919</v>
      </c>
      <c r="AX14" s="14">
        <v>0.158261512612106</v>
      </c>
      <c r="AY14" s="14">
        <v>0.10656570995777601</v>
      </c>
      <c r="AZ14" s="14">
        <v>0.247566960880401</v>
      </c>
      <c r="BA14" s="14">
        <v>0.189318078596797</v>
      </c>
      <c r="BB14" s="14">
        <v>0.28622265714032402</v>
      </c>
      <c r="BC14" s="14">
        <v>0.243578255714402</v>
      </c>
      <c r="BD14" s="14">
        <v>0.116216150227996</v>
      </c>
      <c r="BE14" s="14">
        <v>0.33868453575743201</v>
      </c>
      <c r="BF14" s="14">
        <v>0.25720261183371501</v>
      </c>
      <c r="BG14" s="14"/>
      <c r="BH14" s="14">
        <v>0.26001017606799898</v>
      </c>
      <c r="BI14" s="14">
        <v>0.21484438687315599</v>
      </c>
    </row>
    <row r="15" spans="2:61" x14ac:dyDescent="0.35">
      <c r="B15" s="15" t="s">
        <v>76</v>
      </c>
      <c r="C15" s="14">
        <v>0.217420466423979</v>
      </c>
      <c r="D15" s="14">
        <v>0.20678966187223899</v>
      </c>
      <c r="E15" s="14">
        <v>0.22650463543025201</v>
      </c>
      <c r="F15" s="14"/>
      <c r="G15" s="14">
        <v>0.15654805582682799</v>
      </c>
      <c r="H15" s="14">
        <v>0.270472169732413</v>
      </c>
      <c r="I15" s="14">
        <v>0.28932572600351802</v>
      </c>
      <c r="J15" s="14">
        <v>0.25613017223543499</v>
      </c>
      <c r="K15" s="14">
        <v>0.19878135844936101</v>
      </c>
      <c r="L15" s="14">
        <v>0.117918768676515</v>
      </c>
      <c r="M15" s="14"/>
      <c r="N15" s="14">
        <v>0.20997428033608501</v>
      </c>
      <c r="O15" s="14">
        <v>0.22161761789898701</v>
      </c>
      <c r="P15" s="14"/>
      <c r="Q15" s="14">
        <v>0.188423285356315</v>
      </c>
      <c r="R15" s="14">
        <v>0.232876080521464</v>
      </c>
      <c r="S15" s="14">
        <v>0.24574354592954201</v>
      </c>
      <c r="T15" s="14"/>
      <c r="U15" s="14">
        <v>0.214857812658585</v>
      </c>
      <c r="V15" s="14">
        <v>0.22843046765806699</v>
      </c>
      <c r="W15" s="14"/>
      <c r="X15" s="14">
        <v>5.6366570808100903E-2</v>
      </c>
      <c r="Y15" s="14">
        <v>0.11880015481183701</v>
      </c>
      <c r="Z15" s="14">
        <v>0.41784293564060998</v>
      </c>
      <c r="AA15" s="14"/>
      <c r="AB15" s="14">
        <v>0.142408383602631</v>
      </c>
      <c r="AC15" s="14">
        <v>0.202217097851981</v>
      </c>
      <c r="AD15" s="14">
        <v>0.40373732586900601</v>
      </c>
      <c r="AE15" s="14"/>
      <c r="AF15" s="14">
        <v>0.15348498232963301</v>
      </c>
      <c r="AG15" s="14">
        <v>0.166885169329896</v>
      </c>
      <c r="AH15" s="14">
        <v>0.34518151401018299</v>
      </c>
      <c r="AI15" s="14"/>
      <c r="AJ15" s="14">
        <v>0.20236698243554899</v>
      </c>
      <c r="AK15" s="14">
        <v>0.22223574361780901</v>
      </c>
      <c r="AL15" s="14"/>
      <c r="AM15" s="14">
        <v>8.9208201420413094E-2</v>
      </c>
      <c r="AN15" s="14">
        <v>0.110935781160512</v>
      </c>
      <c r="AO15" s="14">
        <v>0.119207383720736</v>
      </c>
      <c r="AP15" s="14">
        <v>0.39718244340900699</v>
      </c>
      <c r="AQ15" s="14">
        <v>0.12732510486022</v>
      </c>
      <c r="AR15" s="14">
        <v>0.29982079354056002</v>
      </c>
      <c r="AS15" s="14">
        <v>9.6994878575448099E-2</v>
      </c>
      <c r="AT15" s="14">
        <v>0.35453739600082701</v>
      </c>
      <c r="AU15" s="14">
        <v>0.24152402224800901</v>
      </c>
      <c r="AV15" s="14"/>
      <c r="AW15" s="14">
        <v>9.8088668499987097E-2</v>
      </c>
      <c r="AX15" s="14">
        <v>7.8537088856708806E-2</v>
      </c>
      <c r="AY15" s="14">
        <v>0.15083374847397599</v>
      </c>
      <c r="AZ15" s="14">
        <v>0.35880362975069602</v>
      </c>
      <c r="BA15" s="14">
        <v>0.141856602174803</v>
      </c>
      <c r="BB15" s="14">
        <v>0.27334979054628</v>
      </c>
      <c r="BC15" s="14">
        <v>8.2820340651957203E-2</v>
      </c>
      <c r="BD15" s="14">
        <v>0.47983596355187702</v>
      </c>
      <c r="BE15" s="14">
        <v>0.117053099465508</v>
      </c>
      <c r="BF15" s="14">
        <v>0.50651458877730304</v>
      </c>
      <c r="BG15" s="14"/>
      <c r="BH15" s="14">
        <v>0.22515204305181599</v>
      </c>
      <c r="BI15" s="14">
        <v>0.2062999313919</v>
      </c>
    </row>
    <row r="16" spans="2:61" x14ac:dyDescent="0.35">
      <c r="B16" s="15" t="s">
        <v>77</v>
      </c>
      <c r="C16" s="20">
        <v>2.4429645569668101E-3</v>
      </c>
      <c r="D16" s="20">
        <v>1.4478611624669101E-3</v>
      </c>
      <c r="E16" s="20">
        <v>3.4059940375061998E-3</v>
      </c>
      <c r="F16" s="20"/>
      <c r="G16" s="20">
        <v>1.01387636812077E-2</v>
      </c>
      <c r="H16" s="20">
        <v>4.4158218875343103E-3</v>
      </c>
      <c r="I16" s="20">
        <v>0</v>
      </c>
      <c r="J16" s="20">
        <v>0</v>
      </c>
      <c r="K16" s="20">
        <v>3.9784311538535004E-3</v>
      </c>
      <c r="L16" s="20">
        <v>0</v>
      </c>
      <c r="M16" s="20"/>
      <c r="N16" s="20">
        <v>3.58696243957195E-3</v>
      </c>
      <c r="O16" s="20">
        <v>1.79813345233068E-3</v>
      </c>
      <c r="P16" s="20"/>
      <c r="Q16" s="20">
        <v>3.97815423194564E-3</v>
      </c>
      <c r="R16" s="20">
        <v>1.42412943203075E-3</v>
      </c>
      <c r="S16" s="20">
        <v>0</v>
      </c>
      <c r="T16" s="20"/>
      <c r="U16" s="20">
        <v>8.6855232454546199E-4</v>
      </c>
      <c r="V16" s="20">
        <v>9.20715598072047E-3</v>
      </c>
      <c r="W16" s="20"/>
      <c r="X16" s="20">
        <v>0</v>
      </c>
      <c r="Y16" s="20">
        <v>0</v>
      </c>
      <c r="Z16" s="20">
        <v>3.2225850489157699E-3</v>
      </c>
      <c r="AA16" s="20"/>
      <c r="AB16" s="20">
        <v>3.8414644183418899E-3</v>
      </c>
      <c r="AC16" s="20">
        <v>0</v>
      </c>
      <c r="AD16" s="20">
        <v>0</v>
      </c>
      <c r="AE16" s="20"/>
      <c r="AF16" s="20">
        <v>0</v>
      </c>
      <c r="AG16" s="20">
        <v>0</v>
      </c>
      <c r="AH16" s="20">
        <v>0</v>
      </c>
      <c r="AI16" s="20"/>
      <c r="AJ16" s="20">
        <v>3.1431654802322501E-3</v>
      </c>
      <c r="AK16" s="20">
        <v>2.17092050160945E-3</v>
      </c>
      <c r="AL16" s="20"/>
      <c r="AM16" s="20">
        <v>0</v>
      </c>
      <c r="AN16" s="20">
        <v>0</v>
      </c>
      <c r="AO16" s="20">
        <v>3.2523208615688602E-2</v>
      </c>
      <c r="AP16" s="20">
        <v>0</v>
      </c>
      <c r="AQ16" s="20">
        <v>0</v>
      </c>
      <c r="AR16" s="20">
        <v>0</v>
      </c>
      <c r="AS16" s="20">
        <v>0</v>
      </c>
      <c r="AT16" s="20">
        <v>0</v>
      </c>
      <c r="AU16" s="20">
        <v>0</v>
      </c>
      <c r="AV16" s="20"/>
      <c r="AW16" s="20">
        <v>0</v>
      </c>
      <c r="AX16" s="20">
        <v>0</v>
      </c>
      <c r="AY16" s="20">
        <v>0</v>
      </c>
      <c r="AZ16" s="20">
        <v>0</v>
      </c>
      <c r="BA16" s="20">
        <v>0</v>
      </c>
      <c r="BB16" s="20">
        <v>4.4598575611224803E-3</v>
      </c>
      <c r="BC16" s="20">
        <v>0</v>
      </c>
      <c r="BD16" s="20">
        <v>0</v>
      </c>
      <c r="BE16" s="20">
        <v>3.0351853290809E-2</v>
      </c>
      <c r="BF16" s="20">
        <v>0</v>
      </c>
      <c r="BG16" s="20"/>
      <c r="BH16" s="20">
        <v>3.34988859543002E-3</v>
      </c>
      <c r="BI16" s="20">
        <v>1.65136493720175E-3</v>
      </c>
    </row>
    <row r="17" spans="2:47" x14ac:dyDescent="0.35">
      <c r="B17" s="16"/>
      <c r="G17" s="26"/>
      <c r="H17" s="26"/>
      <c r="I17" s="26"/>
      <c r="J17" s="26"/>
      <c r="K17" s="26"/>
      <c r="L17" s="26"/>
      <c r="AM17" s="26"/>
      <c r="AN17" s="26"/>
      <c r="AO17" s="26"/>
      <c r="AP17" s="26"/>
      <c r="AQ17" s="26"/>
      <c r="AR17" s="26"/>
      <c r="AS17" s="26"/>
      <c r="AT17" s="26"/>
      <c r="AU17" s="26"/>
    </row>
    <row r="18" spans="2:47" x14ac:dyDescent="0.35">
      <c r="B18" t="s">
        <v>79</v>
      </c>
      <c r="G18" s="26"/>
      <c r="H18" s="26"/>
      <c r="I18" s="26"/>
      <c r="J18" s="26"/>
      <c r="K18" s="26"/>
      <c r="L18" s="26"/>
      <c r="AM18" s="26"/>
      <c r="AN18" s="26"/>
      <c r="AO18" s="26"/>
      <c r="AP18" s="26"/>
      <c r="AQ18" s="26"/>
      <c r="AR18" s="26"/>
      <c r="AS18" s="26"/>
      <c r="AT18" s="26"/>
      <c r="AU18" s="26"/>
    </row>
    <row r="19" spans="2:47" x14ac:dyDescent="0.35">
      <c r="B19" t="s">
        <v>80</v>
      </c>
      <c r="G19" s="26"/>
      <c r="H19" s="26"/>
      <c r="I19" s="26"/>
      <c r="J19" s="26"/>
      <c r="K19" s="26"/>
      <c r="L19" s="26"/>
      <c r="AM19" s="26"/>
      <c r="AN19" s="26"/>
      <c r="AO19" s="26"/>
      <c r="AP19" s="26"/>
      <c r="AQ19" s="26"/>
      <c r="AR19" s="26"/>
      <c r="AS19" s="26"/>
      <c r="AT19" s="26"/>
      <c r="AU19" s="26"/>
    </row>
    <row r="21" spans="2:47"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21"/>
  <sheetViews>
    <sheetView showGridLines="0" workbookViewId="0">
      <pane xSplit="2" topLeftCell="C1" activePane="topRight" state="frozen"/>
      <selection activeCell="B18" sqref="B18"/>
      <selection pane="topRight" activeCell="AW20" sqref="AW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2.11123723630957E-2</v>
      </c>
      <c r="D9" s="14">
        <v>2.9151601343454799E-2</v>
      </c>
      <c r="E9" s="14">
        <v>1.3570979852327501E-2</v>
      </c>
      <c r="F9" s="14"/>
      <c r="G9" s="14">
        <v>0</v>
      </c>
      <c r="H9" s="14">
        <v>1.2456465756574201E-2</v>
      </c>
      <c r="I9" s="14">
        <v>2.2956722385696699E-2</v>
      </c>
      <c r="J9" s="14">
        <v>1.8903260117994699E-2</v>
      </c>
      <c r="K9" s="14">
        <v>3.5551691628801299E-2</v>
      </c>
      <c r="L9" s="14">
        <v>2.9472617690755799E-2</v>
      </c>
      <c r="M9" s="14"/>
      <c r="N9" s="14">
        <v>3.03874129532497E-2</v>
      </c>
      <c r="O9" s="14">
        <v>1.58843603534282E-2</v>
      </c>
      <c r="P9" s="14"/>
      <c r="Q9" s="14">
        <v>2.6886731586401699E-2</v>
      </c>
      <c r="R9" s="14">
        <v>1.85547825929702E-2</v>
      </c>
      <c r="S9" s="14">
        <v>2.1004126381579401E-2</v>
      </c>
      <c r="T9" s="14"/>
      <c r="U9" s="14">
        <v>2.0743097706898701E-2</v>
      </c>
      <c r="V9" s="14">
        <v>2.26988974236993E-2</v>
      </c>
      <c r="W9" s="14"/>
      <c r="X9" s="14">
        <v>6.4074098633417897E-2</v>
      </c>
      <c r="Y9" s="14">
        <v>1.8932872069624102E-2</v>
      </c>
      <c r="Z9" s="14">
        <v>9.0270099946202498E-3</v>
      </c>
      <c r="AA9" s="14"/>
      <c r="AB9" s="14">
        <v>1.6609060484992499E-2</v>
      </c>
      <c r="AC9" s="14">
        <v>2.3422037902216801E-2</v>
      </c>
      <c r="AD9" s="14">
        <v>2.1191938100938699E-2</v>
      </c>
      <c r="AE9" s="14"/>
      <c r="AF9" s="14">
        <v>5.5658900616172E-2</v>
      </c>
      <c r="AG9" s="14">
        <v>1.9285087739840199E-2</v>
      </c>
      <c r="AH9" s="14">
        <v>1.3056762726198001E-2</v>
      </c>
      <c r="AI9" s="14"/>
      <c r="AJ9" s="14">
        <v>2.2707992189821401E-2</v>
      </c>
      <c r="AK9" s="14">
        <v>2.1498223139077299E-2</v>
      </c>
      <c r="AL9" s="14"/>
      <c r="AM9" s="14">
        <v>3.6931625879188301E-2</v>
      </c>
      <c r="AN9" s="14">
        <v>3.7404698220988297E-2</v>
      </c>
      <c r="AO9" s="14">
        <v>5.9629250641156602E-2</v>
      </c>
      <c r="AP9" s="14">
        <v>0</v>
      </c>
      <c r="AQ9" s="14">
        <v>0</v>
      </c>
      <c r="AR9" s="14">
        <v>1.9435330951211E-2</v>
      </c>
      <c r="AS9" s="14">
        <v>1.6646480419199399E-2</v>
      </c>
      <c r="AT9" s="14">
        <v>0</v>
      </c>
      <c r="AU9" s="14">
        <v>9.2310996069027099E-3</v>
      </c>
      <c r="AV9" s="14"/>
      <c r="AW9" s="14">
        <v>3.8870279511122902E-2</v>
      </c>
      <c r="AX9" s="14">
        <v>4.7635906896558701E-2</v>
      </c>
      <c r="AY9" s="14">
        <v>5.82848799198835E-2</v>
      </c>
      <c r="AZ9" s="14">
        <v>8.0027830710806807E-3</v>
      </c>
      <c r="BA9" s="14">
        <v>0</v>
      </c>
      <c r="BB9" s="14">
        <v>2.0341898315398999E-2</v>
      </c>
      <c r="BC9" s="14">
        <v>0</v>
      </c>
      <c r="BD9" s="14">
        <v>0</v>
      </c>
      <c r="BE9" s="14">
        <v>0</v>
      </c>
      <c r="BF9" s="14">
        <v>1.31958030737348E-2</v>
      </c>
      <c r="BG9" s="14"/>
      <c r="BH9" s="14">
        <v>1.88728470526878E-2</v>
      </c>
      <c r="BI9" s="14">
        <v>2.6528371194904799E-2</v>
      </c>
    </row>
    <row r="10" spans="2:61" x14ac:dyDescent="0.35">
      <c r="B10" s="15" t="s">
        <v>71</v>
      </c>
      <c r="C10" s="14">
        <v>7.4084429440503904E-2</v>
      </c>
      <c r="D10" s="14">
        <v>8.8164916818971498E-2</v>
      </c>
      <c r="E10" s="14">
        <v>6.1092739594221901E-2</v>
      </c>
      <c r="F10" s="14"/>
      <c r="G10" s="14">
        <v>6.8000718959306997E-2</v>
      </c>
      <c r="H10" s="14">
        <v>5.9483005828269098E-2</v>
      </c>
      <c r="I10" s="14">
        <v>2.7367222715093099E-2</v>
      </c>
      <c r="J10" s="14">
        <v>3.9377386567402098E-2</v>
      </c>
      <c r="K10" s="14">
        <v>9.1779600191910393E-2</v>
      </c>
      <c r="L10" s="14">
        <v>0.153255188914284</v>
      </c>
      <c r="M10" s="14"/>
      <c r="N10" s="14">
        <v>8.8119098303642299E-2</v>
      </c>
      <c r="O10" s="14">
        <v>6.6173583481933695E-2</v>
      </c>
      <c r="P10" s="14"/>
      <c r="Q10" s="14">
        <v>7.6444307615148893E-2</v>
      </c>
      <c r="R10" s="14">
        <v>6.4554799461227205E-2</v>
      </c>
      <c r="S10" s="14">
        <v>0.10720589351670599</v>
      </c>
      <c r="T10" s="14"/>
      <c r="U10" s="14">
        <v>8.0359470667775795E-2</v>
      </c>
      <c r="V10" s="14">
        <v>4.71247938513326E-2</v>
      </c>
      <c r="W10" s="14"/>
      <c r="X10" s="14">
        <v>0.24064282903975301</v>
      </c>
      <c r="Y10" s="14">
        <v>7.7651759970547601E-2</v>
      </c>
      <c r="Z10" s="14">
        <v>3.3833671971505901E-3</v>
      </c>
      <c r="AA10" s="14"/>
      <c r="AB10" s="14">
        <v>9.35603637268142E-2</v>
      </c>
      <c r="AC10" s="14">
        <v>7.5585130821130705E-2</v>
      </c>
      <c r="AD10" s="14">
        <v>5.2805527405753998E-2</v>
      </c>
      <c r="AE10" s="14"/>
      <c r="AF10" s="14">
        <v>0.124572810378886</v>
      </c>
      <c r="AG10" s="14">
        <v>9.8630290741072504E-2</v>
      </c>
      <c r="AH10" s="14">
        <v>2.0521149984982799E-2</v>
      </c>
      <c r="AI10" s="14"/>
      <c r="AJ10" s="14">
        <v>9.5342403354071806E-2</v>
      </c>
      <c r="AK10" s="14">
        <v>6.58198162256632E-2</v>
      </c>
      <c r="AL10" s="14"/>
      <c r="AM10" s="14">
        <v>9.7868485177857498E-2</v>
      </c>
      <c r="AN10" s="14">
        <v>0.19833220714601599</v>
      </c>
      <c r="AO10" s="14">
        <v>9.7876915497694603E-2</v>
      </c>
      <c r="AP10" s="14">
        <v>3.1780559125203098E-2</v>
      </c>
      <c r="AQ10" s="14">
        <v>0.114022560050577</v>
      </c>
      <c r="AR10" s="14">
        <v>1.01316283603955E-2</v>
      </c>
      <c r="AS10" s="14">
        <v>8.7020068266385503E-2</v>
      </c>
      <c r="AT10" s="14">
        <v>4.9232079092866199E-2</v>
      </c>
      <c r="AU10" s="14">
        <v>4.0132461851396399E-2</v>
      </c>
      <c r="AV10" s="14"/>
      <c r="AW10" s="14">
        <v>9.7263511964198995E-2</v>
      </c>
      <c r="AX10" s="14">
        <v>0.217839868936053</v>
      </c>
      <c r="AY10" s="14">
        <v>0.17131788525806901</v>
      </c>
      <c r="AZ10" s="14">
        <v>4.0449127538338202E-2</v>
      </c>
      <c r="BA10" s="14">
        <v>0.12135548008972299</v>
      </c>
      <c r="BB10" s="14">
        <v>1.15300119368342E-2</v>
      </c>
      <c r="BC10" s="14">
        <v>8.5765613459357903E-2</v>
      </c>
      <c r="BD10" s="14">
        <v>0</v>
      </c>
      <c r="BE10" s="14">
        <v>4.1726945584360201E-2</v>
      </c>
      <c r="BF10" s="14">
        <v>0</v>
      </c>
      <c r="BG10" s="14"/>
      <c r="BH10" s="14">
        <v>6.1787990056851899E-2</v>
      </c>
      <c r="BI10" s="14">
        <v>8.9550976483540407E-2</v>
      </c>
    </row>
    <row r="11" spans="2:61" x14ac:dyDescent="0.35">
      <c r="B11" s="15" t="s">
        <v>72</v>
      </c>
      <c r="C11" s="14">
        <v>8.2114023880888301E-2</v>
      </c>
      <c r="D11" s="14">
        <v>7.9685097566706803E-2</v>
      </c>
      <c r="E11" s="14">
        <v>8.4909686740813506E-2</v>
      </c>
      <c r="F11" s="14"/>
      <c r="G11" s="14">
        <v>7.5214149989707796E-2</v>
      </c>
      <c r="H11" s="14">
        <v>9.5176480950500797E-2</v>
      </c>
      <c r="I11" s="14">
        <v>7.8467415044031694E-2</v>
      </c>
      <c r="J11" s="14">
        <v>0.104894833454991</v>
      </c>
      <c r="K11" s="14">
        <v>9.2221214449533406E-2</v>
      </c>
      <c r="L11" s="14">
        <v>5.1144351742422399E-2</v>
      </c>
      <c r="M11" s="14"/>
      <c r="N11" s="14">
        <v>8.8554271081233801E-2</v>
      </c>
      <c r="O11" s="14">
        <v>7.8483884542805402E-2</v>
      </c>
      <c r="P11" s="14"/>
      <c r="Q11" s="14">
        <v>0.11048540366653101</v>
      </c>
      <c r="R11" s="14">
        <v>7.1543195849610303E-2</v>
      </c>
      <c r="S11" s="14">
        <v>6.9473863647665293E-2</v>
      </c>
      <c r="T11" s="14"/>
      <c r="U11" s="14">
        <v>8.5091283045015703E-2</v>
      </c>
      <c r="V11" s="14">
        <v>6.9322741845870894E-2</v>
      </c>
      <c r="W11" s="14"/>
      <c r="X11" s="14">
        <v>0.134563995991418</v>
      </c>
      <c r="Y11" s="14">
        <v>0.107378324021237</v>
      </c>
      <c r="Z11" s="14">
        <v>3.7844409012358998E-2</v>
      </c>
      <c r="AA11" s="14"/>
      <c r="AB11" s="14">
        <v>0.114380633625495</v>
      </c>
      <c r="AC11" s="14">
        <v>7.5501247238323493E-2</v>
      </c>
      <c r="AD11" s="14">
        <v>5.1951569147392497E-2</v>
      </c>
      <c r="AE11" s="14"/>
      <c r="AF11" s="14">
        <v>0.105997400691663</v>
      </c>
      <c r="AG11" s="14">
        <v>9.4543017279072106E-2</v>
      </c>
      <c r="AH11" s="14">
        <v>5.4784038277232897E-2</v>
      </c>
      <c r="AI11" s="14"/>
      <c r="AJ11" s="14">
        <v>9.8176640080261598E-2</v>
      </c>
      <c r="AK11" s="14">
        <v>7.25950700889164E-2</v>
      </c>
      <c r="AL11" s="14"/>
      <c r="AM11" s="14">
        <v>0.111322221543305</v>
      </c>
      <c r="AN11" s="14">
        <v>0.10107857515342</v>
      </c>
      <c r="AO11" s="14">
        <v>0.142451095296839</v>
      </c>
      <c r="AP11" s="14">
        <v>3.9220845117680203E-2</v>
      </c>
      <c r="AQ11" s="14">
        <v>0.16318701291910401</v>
      </c>
      <c r="AR11" s="14">
        <v>5.4194664691369E-2</v>
      </c>
      <c r="AS11" s="14">
        <v>0.12945953104569699</v>
      </c>
      <c r="AT11" s="14">
        <v>3.8016221795118502E-2</v>
      </c>
      <c r="AU11" s="14">
        <v>7.7327797930028405E-2</v>
      </c>
      <c r="AV11" s="14"/>
      <c r="AW11" s="14">
        <v>0.10960993025235601</v>
      </c>
      <c r="AX11" s="14">
        <v>0.12320912318164701</v>
      </c>
      <c r="AY11" s="14">
        <v>0.13923946543949201</v>
      </c>
      <c r="AZ11" s="14">
        <v>2.88496207462756E-2</v>
      </c>
      <c r="BA11" s="14">
        <v>0.173681754631902</v>
      </c>
      <c r="BB11" s="14">
        <v>5.4209219613060099E-2</v>
      </c>
      <c r="BC11" s="14">
        <v>0.15947500717188301</v>
      </c>
      <c r="BD11" s="14">
        <v>5.66638391927562E-2</v>
      </c>
      <c r="BE11" s="14">
        <v>8.8758716410513194E-2</v>
      </c>
      <c r="BF11" s="14">
        <v>3.2367661386926101E-2</v>
      </c>
      <c r="BG11" s="14"/>
      <c r="BH11" s="14">
        <v>7.2819921406287694E-2</v>
      </c>
      <c r="BI11" s="14">
        <v>0.10085733492009701</v>
      </c>
    </row>
    <row r="12" spans="2:61" x14ac:dyDescent="0.35">
      <c r="B12" s="15" t="s">
        <v>73</v>
      </c>
      <c r="C12" s="14">
        <v>0.11291673752353899</v>
      </c>
      <c r="D12" s="14">
        <v>0.13189532946541299</v>
      </c>
      <c r="E12" s="14">
        <v>9.54820252553535E-2</v>
      </c>
      <c r="F12" s="14"/>
      <c r="G12" s="14">
        <v>0.143914841044924</v>
      </c>
      <c r="H12" s="14">
        <v>9.1624959197499703E-2</v>
      </c>
      <c r="I12" s="14">
        <v>0.13000884451149899</v>
      </c>
      <c r="J12" s="14">
        <v>0.11012857672299101</v>
      </c>
      <c r="K12" s="14">
        <v>0.11281627888095801</v>
      </c>
      <c r="L12" s="14">
        <v>9.8179928340873607E-2</v>
      </c>
      <c r="M12" s="14"/>
      <c r="N12" s="14">
        <v>0.12248650578463501</v>
      </c>
      <c r="O12" s="14">
        <v>0.107522597960219</v>
      </c>
      <c r="P12" s="14"/>
      <c r="Q12" s="14">
        <v>8.3491179395923001E-2</v>
      </c>
      <c r="R12" s="14">
        <v>0.124381286942819</v>
      </c>
      <c r="S12" s="14">
        <v>0.120180821795354</v>
      </c>
      <c r="T12" s="14"/>
      <c r="U12" s="14">
        <v>0.106801464073305</v>
      </c>
      <c r="V12" s="14">
        <v>0.139189958332019</v>
      </c>
      <c r="W12" s="14"/>
      <c r="X12" s="14">
        <v>0.123384869516418</v>
      </c>
      <c r="Y12" s="14">
        <v>0.15385200026016599</v>
      </c>
      <c r="Z12" s="14">
        <v>3.2169325139616997E-2</v>
      </c>
      <c r="AA12" s="14"/>
      <c r="AB12" s="14">
        <v>0.14248086885625899</v>
      </c>
      <c r="AC12" s="14">
        <v>0.109708444450551</v>
      </c>
      <c r="AD12" s="14">
        <v>4.3162514774623302E-2</v>
      </c>
      <c r="AE12" s="14"/>
      <c r="AF12" s="14">
        <v>0.161060079551753</v>
      </c>
      <c r="AG12" s="14">
        <v>0.115626189898468</v>
      </c>
      <c r="AH12" s="14">
        <v>6.49138015679456E-2</v>
      </c>
      <c r="AI12" s="14"/>
      <c r="AJ12" s="14">
        <v>0.12230849549523901</v>
      </c>
      <c r="AK12" s="14">
        <v>0.106730226636899</v>
      </c>
      <c r="AL12" s="14"/>
      <c r="AM12" s="14">
        <v>0.15782821325332499</v>
      </c>
      <c r="AN12" s="14">
        <v>0.12854050975047601</v>
      </c>
      <c r="AO12" s="14">
        <v>0.20337002388188199</v>
      </c>
      <c r="AP12" s="14">
        <v>0.14181851453374</v>
      </c>
      <c r="AQ12" s="14">
        <v>0.17250164483719599</v>
      </c>
      <c r="AR12" s="14">
        <v>6.8352867953091007E-2</v>
      </c>
      <c r="AS12" s="14">
        <v>7.7295106723484594E-2</v>
      </c>
      <c r="AT12" s="14">
        <v>2.26583512427697E-2</v>
      </c>
      <c r="AU12" s="14">
        <v>0.10291141975235001</v>
      </c>
      <c r="AV12" s="14"/>
      <c r="AW12" s="14">
        <v>0.17788394122005999</v>
      </c>
      <c r="AX12" s="14">
        <v>0.13898349897293699</v>
      </c>
      <c r="AY12" s="14">
        <v>0.154720465634267</v>
      </c>
      <c r="AZ12" s="14">
        <v>9.3000468420508298E-2</v>
      </c>
      <c r="BA12" s="14">
        <v>0.126688375071943</v>
      </c>
      <c r="BB12" s="14">
        <v>6.1175803881315299E-2</v>
      </c>
      <c r="BC12" s="14">
        <v>0.18306082934270901</v>
      </c>
      <c r="BD12" s="14">
        <v>3.3772666261068403E-2</v>
      </c>
      <c r="BE12" s="14">
        <v>0.13758758356311299</v>
      </c>
      <c r="BF12" s="14">
        <v>3.41507180962786E-2</v>
      </c>
      <c r="BG12" s="14"/>
      <c r="BH12" s="14">
        <v>9.9826655996730504E-2</v>
      </c>
      <c r="BI12" s="14">
        <v>0.12640157417096601</v>
      </c>
    </row>
    <row r="13" spans="2:61" x14ac:dyDescent="0.35">
      <c r="B13" s="15" t="s">
        <v>74</v>
      </c>
      <c r="C13" s="14">
        <v>0.22647417959091201</v>
      </c>
      <c r="D13" s="14">
        <v>0.20215534240486599</v>
      </c>
      <c r="E13" s="14">
        <v>0.24746187838929301</v>
      </c>
      <c r="F13" s="14"/>
      <c r="G13" s="14">
        <v>0.26416066467688898</v>
      </c>
      <c r="H13" s="14">
        <v>0.21169329511298399</v>
      </c>
      <c r="I13" s="14">
        <v>0.22887342066223501</v>
      </c>
      <c r="J13" s="14">
        <v>0.20051340842474299</v>
      </c>
      <c r="K13" s="14">
        <v>0.251944843635585</v>
      </c>
      <c r="L13" s="14">
        <v>0.21930650737590099</v>
      </c>
      <c r="M13" s="14"/>
      <c r="N13" s="14">
        <v>0.220171656728718</v>
      </c>
      <c r="O13" s="14">
        <v>0.23002668859553399</v>
      </c>
      <c r="P13" s="14"/>
      <c r="Q13" s="14">
        <v>0.32198301465012003</v>
      </c>
      <c r="R13" s="14">
        <v>0.197884211944613</v>
      </c>
      <c r="S13" s="14">
        <v>0.14350583763060201</v>
      </c>
      <c r="T13" s="14"/>
      <c r="U13" s="14">
        <v>0.23917774448660001</v>
      </c>
      <c r="V13" s="14">
        <v>0.171895497496732</v>
      </c>
      <c r="W13" s="14"/>
      <c r="X13" s="14">
        <v>0.17917252252992499</v>
      </c>
      <c r="Y13" s="14">
        <v>0.31114267681531699</v>
      </c>
      <c r="Z13" s="14">
        <v>0.15056406977100401</v>
      </c>
      <c r="AA13" s="14"/>
      <c r="AB13" s="14">
        <v>0.25393767331070199</v>
      </c>
      <c r="AC13" s="14">
        <v>0.219493597997868</v>
      </c>
      <c r="AD13" s="14">
        <v>0.210619545649599</v>
      </c>
      <c r="AE13" s="14"/>
      <c r="AF13" s="14">
        <v>0.192313972523492</v>
      </c>
      <c r="AG13" s="14">
        <v>0.24680367465703501</v>
      </c>
      <c r="AH13" s="14">
        <v>0.203915016410461</v>
      </c>
      <c r="AI13" s="14"/>
      <c r="AJ13" s="14">
        <v>0.20270778303453299</v>
      </c>
      <c r="AK13" s="14">
        <v>0.24120684879934701</v>
      </c>
      <c r="AL13" s="14"/>
      <c r="AM13" s="14">
        <v>0.19969880765022999</v>
      </c>
      <c r="AN13" s="14">
        <v>0.23891418846121601</v>
      </c>
      <c r="AO13" s="14">
        <v>0.29876650326638399</v>
      </c>
      <c r="AP13" s="14">
        <v>0.149006701496505</v>
      </c>
      <c r="AQ13" s="14">
        <v>0.312240150705067</v>
      </c>
      <c r="AR13" s="14">
        <v>0.21175156045575799</v>
      </c>
      <c r="AS13" s="14">
        <v>0.339637845644918</v>
      </c>
      <c r="AT13" s="14">
        <v>0.16570806808428701</v>
      </c>
      <c r="AU13" s="14">
        <v>0.22746850648928299</v>
      </c>
      <c r="AV13" s="14"/>
      <c r="AW13" s="14">
        <v>0.19309712884233099</v>
      </c>
      <c r="AX13" s="14">
        <v>0.24138229088176</v>
      </c>
      <c r="AY13" s="14">
        <v>0.241211768827614</v>
      </c>
      <c r="AZ13" s="14">
        <v>0.20636798989699401</v>
      </c>
      <c r="BA13" s="14">
        <v>0.31984958632028698</v>
      </c>
      <c r="BB13" s="14">
        <v>0.22669715500663101</v>
      </c>
      <c r="BC13" s="14">
        <v>0.248887368241586</v>
      </c>
      <c r="BD13" s="14">
        <v>0.24782648874686999</v>
      </c>
      <c r="BE13" s="14">
        <v>0.24886808571312499</v>
      </c>
      <c r="BF13" s="14">
        <v>9.3338966462180206E-2</v>
      </c>
      <c r="BG13" s="14"/>
      <c r="BH13" s="14">
        <v>0.21522853876810599</v>
      </c>
      <c r="BI13" s="14">
        <v>0.234915268101237</v>
      </c>
    </row>
    <row r="14" spans="2:61" x14ac:dyDescent="0.35">
      <c r="B14" s="15" t="s">
        <v>75</v>
      </c>
      <c r="C14" s="14">
        <v>0.23712036258427999</v>
      </c>
      <c r="D14" s="14">
        <v>0.239383859328373</v>
      </c>
      <c r="E14" s="14">
        <v>0.23402595486893801</v>
      </c>
      <c r="F14" s="14"/>
      <c r="G14" s="14">
        <v>0.24859874047328501</v>
      </c>
      <c r="H14" s="14">
        <v>0.22712236002984301</v>
      </c>
      <c r="I14" s="14">
        <v>0.23343746912757499</v>
      </c>
      <c r="J14" s="14">
        <v>0.20898306925367899</v>
      </c>
      <c r="K14" s="14">
        <v>0.218061639928572</v>
      </c>
      <c r="L14" s="14">
        <v>0.28168931317331303</v>
      </c>
      <c r="M14" s="14"/>
      <c r="N14" s="14">
        <v>0.238846551325198</v>
      </c>
      <c r="O14" s="14">
        <v>0.23614737110453901</v>
      </c>
      <c r="P14" s="14"/>
      <c r="Q14" s="14">
        <v>0.18910924231472201</v>
      </c>
      <c r="R14" s="14">
        <v>0.27849586286297801</v>
      </c>
      <c r="S14" s="14">
        <v>0.203070532475885</v>
      </c>
      <c r="T14" s="14"/>
      <c r="U14" s="14">
        <v>0.22625848890738301</v>
      </c>
      <c r="V14" s="14">
        <v>0.28378653505053802</v>
      </c>
      <c r="W14" s="14"/>
      <c r="X14" s="14">
        <v>0.157519956028179</v>
      </c>
      <c r="Y14" s="14">
        <v>0.23175711299473001</v>
      </c>
      <c r="Z14" s="14">
        <v>0.27500514511577001</v>
      </c>
      <c r="AA14" s="14"/>
      <c r="AB14" s="14">
        <v>0.210462182685722</v>
      </c>
      <c r="AC14" s="14">
        <v>0.27531451150282599</v>
      </c>
      <c r="AD14" s="14">
        <v>0.182779429916092</v>
      </c>
      <c r="AE14" s="14"/>
      <c r="AF14" s="14">
        <v>0.19540454798085999</v>
      </c>
      <c r="AG14" s="14">
        <v>0.227286294591586</v>
      </c>
      <c r="AH14" s="14">
        <v>0.26242697704526202</v>
      </c>
      <c r="AI14" s="14"/>
      <c r="AJ14" s="14">
        <v>0.25510579733787903</v>
      </c>
      <c r="AK14" s="14">
        <v>0.23383768068421501</v>
      </c>
      <c r="AL14" s="14"/>
      <c r="AM14" s="14">
        <v>0.28268678210263498</v>
      </c>
      <c r="AN14" s="14">
        <v>0.20963548458103801</v>
      </c>
      <c r="AO14" s="14">
        <v>7.0946830560974602E-2</v>
      </c>
      <c r="AP14" s="14">
        <v>0.189240869481197</v>
      </c>
      <c r="AQ14" s="14">
        <v>0.14414922029921601</v>
      </c>
      <c r="AR14" s="14">
        <v>0.29846175966088301</v>
      </c>
      <c r="AS14" s="14">
        <v>0.28675521903039602</v>
      </c>
      <c r="AT14" s="14">
        <v>0.26487092567498</v>
      </c>
      <c r="AU14" s="14">
        <v>0.20770148600520799</v>
      </c>
      <c r="AV14" s="14"/>
      <c r="AW14" s="14">
        <v>0.282406737993524</v>
      </c>
      <c r="AX14" s="14">
        <v>0.17261321255767501</v>
      </c>
      <c r="AY14" s="14">
        <v>0.112736947279925</v>
      </c>
      <c r="AZ14" s="14">
        <v>0.240020652494666</v>
      </c>
      <c r="BA14" s="14">
        <v>0.15339591647418399</v>
      </c>
      <c r="BB14" s="14">
        <v>0.31063665117377998</v>
      </c>
      <c r="BC14" s="14">
        <v>0.17973885387982899</v>
      </c>
      <c r="BD14" s="14">
        <v>0.13260045241023699</v>
      </c>
      <c r="BE14" s="14">
        <v>0.245659030903885</v>
      </c>
      <c r="BF14" s="14">
        <v>0.187280196125795</v>
      </c>
      <c r="BG14" s="14"/>
      <c r="BH14" s="14">
        <v>0.25868060478406202</v>
      </c>
      <c r="BI14" s="14">
        <v>0.214806107361319</v>
      </c>
    </row>
    <row r="15" spans="2:61" x14ac:dyDescent="0.35">
      <c r="B15" s="15" t="s">
        <v>76</v>
      </c>
      <c r="C15" s="14">
        <v>0.23942721377505299</v>
      </c>
      <c r="D15" s="14">
        <v>0.22470890923738401</v>
      </c>
      <c r="E15" s="14">
        <v>0.25485916743693998</v>
      </c>
      <c r="F15" s="14"/>
      <c r="G15" s="14">
        <v>0.190696040752308</v>
      </c>
      <c r="H15" s="14">
        <v>0.28714918927885302</v>
      </c>
      <c r="I15" s="14">
        <v>0.27560725657318802</v>
      </c>
      <c r="J15" s="14">
        <v>0.30614238236541302</v>
      </c>
      <c r="K15" s="14">
        <v>0.19364630013078599</v>
      </c>
      <c r="L15" s="14">
        <v>0.16695209276245099</v>
      </c>
      <c r="M15" s="14"/>
      <c r="N15" s="14">
        <v>0.20427609506590699</v>
      </c>
      <c r="O15" s="14">
        <v>0.25924065491079801</v>
      </c>
      <c r="P15" s="14"/>
      <c r="Q15" s="14">
        <v>0.185583929202395</v>
      </c>
      <c r="R15" s="14">
        <v>0.23564534369867399</v>
      </c>
      <c r="S15" s="14">
        <v>0.33555892455220798</v>
      </c>
      <c r="T15" s="14"/>
      <c r="U15" s="14">
        <v>0.233971925102822</v>
      </c>
      <c r="V15" s="14">
        <v>0.262864923474534</v>
      </c>
      <c r="W15" s="14"/>
      <c r="X15" s="14">
        <v>0.10064172826088801</v>
      </c>
      <c r="Y15" s="14">
        <v>9.3994095515993303E-2</v>
      </c>
      <c r="Z15" s="14">
        <v>0.48921503289275298</v>
      </c>
      <c r="AA15" s="14"/>
      <c r="AB15" s="14">
        <v>0.16491574513777499</v>
      </c>
      <c r="AC15" s="14">
        <v>0.217470989015457</v>
      </c>
      <c r="AD15" s="14">
        <v>0.43386153423679902</v>
      </c>
      <c r="AE15" s="14"/>
      <c r="AF15" s="14">
        <v>0.16499228825717199</v>
      </c>
      <c r="AG15" s="14">
        <v>0.191454479825172</v>
      </c>
      <c r="AH15" s="14">
        <v>0.37710627930208401</v>
      </c>
      <c r="AI15" s="14"/>
      <c r="AJ15" s="14">
        <v>0.20188680284361801</v>
      </c>
      <c r="AK15" s="14">
        <v>0.25083959512420401</v>
      </c>
      <c r="AL15" s="14"/>
      <c r="AM15" s="14">
        <v>0.11366386439346</v>
      </c>
      <c r="AN15" s="14">
        <v>7.9980678550211307E-2</v>
      </c>
      <c r="AO15" s="14">
        <v>0.12695938085507</v>
      </c>
      <c r="AP15" s="14">
        <v>0.43636070078920403</v>
      </c>
      <c r="AQ15" s="14">
        <v>9.3899411188839696E-2</v>
      </c>
      <c r="AR15" s="14">
        <v>0.33767218792729298</v>
      </c>
      <c r="AS15" s="14">
        <v>6.3185748869919095E-2</v>
      </c>
      <c r="AT15" s="14">
        <v>0.44305570710105002</v>
      </c>
      <c r="AU15" s="14">
        <v>0.32056262970287802</v>
      </c>
      <c r="AV15" s="14"/>
      <c r="AW15" s="14">
        <v>0.10086847021640701</v>
      </c>
      <c r="AX15" s="14">
        <v>5.1208740440482098E-2</v>
      </c>
      <c r="AY15" s="14">
        <v>0.12248858764074901</v>
      </c>
      <c r="AZ15" s="14">
        <v>0.38330935783213699</v>
      </c>
      <c r="BA15" s="14">
        <v>8.1540761856734006E-2</v>
      </c>
      <c r="BB15" s="14">
        <v>0.31540926007298098</v>
      </c>
      <c r="BC15" s="14">
        <v>0.143072327904636</v>
      </c>
      <c r="BD15" s="14">
        <v>0.52913655338906795</v>
      </c>
      <c r="BE15" s="14">
        <v>0.20704778453419501</v>
      </c>
      <c r="BF15" s="14">
        <v>0.61956239825895099</v>
      </c>
      <c r="BG15" s="14"/>
      <c r="BH15" s="14">
        <v>0.26432749802798</v>
      </c>
      <c r="BI15" s="14">
        <v>0.20377629429799299</v>
      </c>
    </row>
    <row r="16" spans="2:61" x14ac:dyDescent="0.35">
      <c r="B16" s="15" t="s">
        <v>77</v>
      </c>
      <c r="C16" s="20">
        <v>6.7506808417283097E-3</v>
      </c>
      <c r="D16" s="20">
        <v>4.8549438348310303E-3</v>
      </c>
      <c r="E16" s="20">
        <v>8.5975678621126508E-3</v>
      </c>
      <c r="F16" s="20"/>
      <c r="G16" s="20">
        <v>9.4148441035788594E-3</v>
      </c>
      <c r="H16" s="20">
        <v>1.5294243845475401E-2</v>
      </c>
      <c r="I16" s="20">
        <v>3.2816489806816898E-3</v>
      </c>
      <c r="J16" s="20">
        <v>1.1057083092786199E-2</v>
      </c>
      <c r="K16" s="20">
        <v>3.9784311538535004E-3</v>
      </c>
      <c r="L16" s="20">
        <v>0</v>
      </c>
      <c r="M16" s="20"/>
      <c r="N16" s="20">
        <v>7.1584087574169198E-3</v>
      </c>
      <c r="O16" s="20">
        <v>6.5208590507423404E-3</v>
      </c>
      <c r="P16" s="20"/>
      <c r="Q16" s="20">
        <v>6.0161915687586102E-3</v>
      </c>
      <c r="R16" s="20">
        <v>8.9405166471090598E-3</v>
      </c>
      <c r="S16" s="20">
        <v>0</v>
      </c>
      <c r="T16" s="20"/>
      <c r="U16" s="20">
        <v>7.5965260101987699E-3</v>
      </c>
      <c r="V16" s="20">
        <v>3.1166525252739399E-3</v>
      </c>
      <c r="W16" s="20"/>
      <c r="X16" s="20">
        <v>0</v>
      </c>
      <c r="Y16" s="20">
        <v>5.29115835238531E-3</v>
      </c>
      <c r="Z16" s="20">
        <v>2.7916408767260899E-3</v>
      </c>
      <c r="AA16" s="20"/>
      <c r="AB16" s="20">
        <v>3.6534721722405999E-3</v>
      </c>
      <c r="AC16" s="20">
        <v>3.5040410716274599E-3</v>
      </c>
      <c r="AD16" s="20">
        <v>3.6279407688016201E-3</v>
      </c>
      <c r="AE16" s="20"/>
      <c r="AF16" s="20">
        <v>0</v>
      </c>
      <c r="AG16" s="20">
        <v>6.3709652677552001E-3</v>
      </c>
      <c r="AH16" s="20">
        <v>3.27597468583361E-3</v>
      </c>
      <c r="AI16" s="20"/>
      <c r="AJ16" s="20">
        <v>1.7640856645753599E-3</v>
      </c>
      <c r="AK16" s="20">
        <v>7.4725393016785999E-3</v>
      </c>
      <c r="AL16" s="20"/>
      <c r="AM16" s="20">
        <v>0</v>
      </c>
      <c r="AN16" s="20">
        <v>6.1136581366354999E-3</v>
      </c>
      <c r="AO16" s="20">
        <v>0</v>
      </c>
      <c r="AP16" s="20">
        <v>1.2571809456470601E-2</v>
      </c>
      <c r="AQ16" s="20">
        <v>0</v>
      </c>
      <c r="AR16" s="20">
        <v>0</v>
      </c>
      <c r="AS16" s="20">
        <v>0</v>
      </c>
      <c r="AT16" s="20">
        <v>1.6458647008927602E-2</v>
      </c>
      <c r="AU16" s="20">
        <v>1.4664598661954201E-2</v>
      </c>
      <c r="AV16" s="20"/>
      <c r="AW16" s="20">
        <v>0</v>
      </c>
      <c r="AX16" s="20">
        <v>7.1273581328876604E-3</v>
      </c>
      <c r="AY16" s="20">
        <v>0</v>
      </c>
      <c r="AZ16" s="20">
        <v>0</v>
      </c>
      <c r="BA16" s="20">
        <v>2.34881255552272E-2</v>
      </c>
      <c r="BB16" s="20">
        <v>0</v>
      </c>
      <c r="BC16" s="20">
        <v>0</v>
      </c>
      <c r="BD16" s="20">
        <v>0</v>
      </c>
      <c r="BE16" s="20">
        <v>3.0351853290809E-2</v>
      </c>
      <c r="BF16" s="20">
        <v>2.0104256596133799E-2</v>
      </c>
      <c r="BG16" s="20"/>
      <c r="BH16" s="20">
        <v>8.4559439072929895E-3</v>
      </c>
      <c r="BI16" s="20">
        <v>3.1640734699418999E-3</v>
      </c>
    </row>
    <row r="17" spans="2:47" x14ac:dyDescent="0.35">
      <c r="B17" s="16"/>
      <c r="G17" s="26"/>
      <c r="H17" s="26"/>
      <c r="I17" s="26"/>
      <c r="J17" s="26"/>
      <c r="K17" s="26"/>
      <c r="L17" s="26"/>
      <c r="AM17" s="26"/>
      <c r="AN17" s="26"/>
      <c r="AO17" s="26"/>
      <c r="AP17" s="26"/>
      <c r="AQ17" s="26"/>
      <c r="AR17" s="26"/>
      <c r="AS17" s="26"/>
      <c r="AT17" s="26"/>
      <c r="AU17" s="26"/>
    </row>
    <row r="18" spans="2:47" x14ac:dyDescent="0.35">
      <c r="B18" t="s">
        <v>79</v>
      </c>
      <c r="G18" s="26"/>
      <c r="H18" s="26"/>
      <c r="I18" s="26"/>
      <c r="J18" s="26"/>
      <c r="K18" s="26"/>
      <c r="L18" s="26"/>
      <c r="AM18" s="26"/>
      <c r="AN18" s="26"/>
      <c r="AO18" s="26"/>
      <c r="AP18" s="26"/>
      <c r="AQ18" s="26"/>
      <c r="AR18" s="26"/>
      <c r="AS18" s="26"/>
      <c r="AT18" s="26"/>
      <c r="AU18" s="26"/>
    </row>
    <row r="19" spans="2:47" x14ac:dyDescent="0.35">
      <c r="B19" t="s">
        <v>80</v>
      </c>
      <c r="G19" s="26"/>
      <c r="H19" s="26"/>
      <c r="I19" s="26"/>
      <c r="J19" s="26"/>
      <c r="K19" s="26"/>
      <c r="L19" s="26"/>
      <c r="AM19" s="26"/>
      <c r="AN19" s="26"/>
      <c r="AO19" s="26"/>
      <c r="AP19" s="26"/>
      <c r="AQ19" s="26"/>
      <c r="AR19" s="26"/>
      <c r="AS19" s="26"/>
      <c r="AT19" s="26"/>
      <c r="AU19" s="26"/>
    </row>
    <row r="21" spans="2:47"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21"/>
  <sheetViews>
    <sheetView showGridLines="0" workbookViewId="0">
      <pane xSplit="2" topLeftCell="AN1" activePane="topRight" state="frozen"/>
      <selection activeCell="B18" sqref="B18"/>
      <selection pane="topRight" activeCell="AS14" sqref="AS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0.120533957991848</v>
      </c>
      <c r="D9" s="14">
        <v>9.6893612712536395E-2</v>
      </c>
      <c r="E9" s="14">
        <v>0.14377756638900499</v>
      </c>
      <c r="F9" s="14"/>
      <c r="G9" s="14">
        <v>3.6169833628587E-2</v>
      </c>
      <c r="H9" s="14">
        <v>8.6994765053796205E-2</v>
      </c>
      <c r="I9" s="14">
        <v>0.103571812511579</v>
      </c>
      <c r="J9" s="14">
        <v>0.113219368283504</v>
      </c>
      <c r="K9" s="14">
        <v>0.15244870452269299</v>
      </c>
      <c r="L9" s="14">
        <v>0.19456812616522001</v>
      </c>
      <c r="M9" s="14"/>
      <c r="N9" s="14">
        <v>0.113306288793145</v>
      </c>
      <c r="O9" s="14">
        <v>0.124607939232732</v>
      </c>
      <c r="P9" s="14"/>
      <c r="Q9" s="14">
        <v>0.117841990930145</v>
      </c>
      <c r="R9" s="14">
        <v>0.10047007181106</v>
      </c>
      <c r="S9" s="14">
        <v>0.20123866695383999</v>
      </c>
      <c r="T9" s="14"/>
      <c r="U9" s="14">
        <v>0.126972462662168</v>
      </c>
      <c r="V9" s="14">
        <v>9.2872029828476102E-2</v>
      </c>
      <c r="W9" s="14"/>
      <c r="X9" s="14">
        <v>0.21613608613754801</v>
      </c>
      <c r="Y9" s="14">
        <v>0.113872207685365</v>
      </c>
      <c r="Z9" s="14">
        <v>0.10273339593252701</v>
      </c>
      <c r="AA9" s="14"/>
      <c r="AB9" s="14">
        <v>0.11671006271219</v>
      </c>
      <c r="AC9" s="14">
        <v>0.1055609011068</v>
      </c>
      <c r="AD9" s="14">
        <v>0.17199843107534399</v>
      </c>
      <c r="AE9" s="14"/>
      <c r="AF9" s="14">
        <v>0.150209578370229</v>
      </c>
      <c r="AG9" s="14">
        <v>0.11802551916297201</v>
      </c>
      <c r="AH9" s="14">
        <v>0.13002207490927001</v>
      </c>
      <c r="AI9" s="14"/>
      <c r="AJ9" s="14">
        <v>0.105825858971028</v>
      </c>
      <c r="AK9" s="14">
        <v>0.130435660876908</v>
      </c>
      <c r="AL9" s="14"/>
      <c r="AM9" s="14">
        <v>0.14199427825053901</v>
      </c>
      <c r="AN9" s="14">
        <v>0.24045766832771001</v>
      </c>
      <c r="AO9" s="14">
        <v>6.6733721821292794E-2</v>
      </c>
      <c r="AP9" s="14">
        <v>7.4134843161897002E-2</v>
      </c>
      <c r="AQ9" s="14">
        <v>5.74041278557356E-2</v>
      </c>
      <c r="AR9" s="14">
        <v>9.9744405578053294E-2</v>
      </c>
      <c r="AS9" s="14">
        <v>9.5763000595878903E-2</v>
      </c>
      <c r="AT9" s="14">
        <v>0.13582639239594199</v>
      </c>
      <c r="AU9" s="14">
        <v>5.6112772951514601E-2</v>
      </c>
      <c r="AV9" s="14"/>
      <c r="AW9" s="14">
        <v>0.15433930682935901</v>
      </c>
      <c r="AX9" s="14">
        <v>0.228440102199895</v>
      </c>
      <c r="AY9" s="14">
        <v>9.9067136260802796E-2</v>
      </c>
      <c r="AZ9" s="14">
        <v>7.8634736305714895E-2</v>
      </c>
      <c r="BA9" s="14">
        <v>3.36860451433941E-2</v>
      </c>
      <c r="BB9" s="14">
        <v>0.105127598449411</v>
      </c>
      <c r="BC9" s="14">
        <v>8.7074018780027407E-2</v>
      </c>
      <c r="BD9" s="14">
        <v>6.8409892499544003E-2</v>
      </c>
      <c r="BE9" s="14">
        <v>8.6462257621079605E-2</v>
      </c>
      <c r="BF9" s="14">
        <v>9.2781437748210904E-2</v>
      </c>
      <c r="BG9" s="14"/>
      <c r="BH9" s="14">
        <v>9.9822750206253794E-2</v>
      </c>
      <c r="BI9" s="14">
        <v>0.14917988656376099</v>
      </c>
    </row>
    <row r="10" spans="2:61" x14ac:dyDescent="0.35">
      <c r="B10" s="15" t="s">
        <v>71</v>
      </c>
      <c r="C10" s="14">
        <v>0.230036179529643</v>
      </c>
      <c r="D10" s="14">
        <v>0.260902520500636</v>
      </c>
      <c r="E10" s="14">
        <v>0.199629808884671</v>
      </c>
      <c r="F10" s="14"/>
      <c r="G10" s="14">
        <v>0.188455168579551</v>
      </c>
      <c r="H10" s="14">
        <v>0.103778998512599</v>
      </c>
      <c r="I10" s="14">
        <v>0.204218207686855</v>
      </c>
      <c r="J10" s="14">
        <v>0.29560502295365498</v>
      </c>
      <c r="K10" s="14">
        <v>0.256094775450112</v>
      </c>
      <c r="L10" s="14">
        <v>0.30062476734940602</v>
      </c>
      <c r="M10" s="14"/>
      <c r="N10" s="14">
        <v>0.221104313512763</v>
      </c>
      <c r="O10" s="14">
        <v>0.23507075618201401</v>
      </c>
      <c r="P10" s="14"/>
      <c r="Q10" s="14">
        <v>0.233167778144662</v>
      </c>
      <c r="R10" s="14">
        <v>0.26587803883776601</v>
      </c>
      <c r="S10" s="14">
        <v>0.16308001970623401</v>
      </c>
      <c r="T10" s="14"/>
      <c r="U10" s="14">
        <v>0.23360382961051199</v>
      </c>
      <c r="V10" s="14">
        <v>0.214708384443312</v>
      </c>
      <c r="W10" s="14"/>
      <c r="X10" s="14">
        <v>0.30491580614057401</v>
      </c>
      <c r="Y10" s="14">
        <v>0.26019802219517502</v>
      </c>
      <c r="Z10" s="14">
        <v>0.17496754675207901</v>
      </c>
      <c r="AA10" s="14"/>
      <c r="AB10" s="14">
        <v>0.29582840290836698</v>
      </c>
      <c r="AC10" s="14">
        <v>0.22600443183383001</v>
      </c>
      <c r="AD10" s="14">
        <v>0.15912096283059601</v>
      </c>
      <c r="AE10" s="14"/>
      <c r="AF10" s="14">
        <v>0.258006194911511</v>
      </c>
      <c r="AG10" s="14">
        <v>0.24848104952480399</v>
      </c>
      <c r="AH10" s="14">
        <v>0.17932673148154399</v>
      </c>
      <c r="AI10" s="14"/>
      <c r="AJ10" s="14">
        <v>0.21830744377078801</v>
      </c>
      <c r="AK10" s="14">
        <v>0.23444265968080499</v>
      </c>
      <c r="AL10" s="14"/>
      <c r="AM10" s="14">
        <v>0.25538547809405598</v>
      </c>
      <c r="AN10" s="14">
        <v>0.297154611370337</v>
      </c>
      <c r="AO10" s="14">
        <v>0.22264962042783201</v>
      </c>
      <c r="AP10" s="14">
        <v>0.19385902165178201</v>
      </c>
      <c r="AQ10" s="14">
        <v>0.334835732651595</v>
      </c>
      <c r="AR10" s="14">
        <v>0.20410747827249701</v>
      </c>
      <c r="AS10" s="14">
        <v>0.215237392282048</v>
      </c>
      <c r="AT10" s="14">
        <v>0.223714477727256</v>
      </c>
      <c r="AU10" s="14">
        <v>0.189181197111155</v>
      </c>
      <c r="AV10" s="14"/>
      <c r="AW10" s="14">
        <v>0.276061814415415</v>
      </c>
      <c r="AX10" s="14">
        <v>0.31331464799150599</v>
      </c>
      <c r="AY10" s="14">
        <v>0.23018616524195801</v>
      </c>
      <c r="AZ10" s="14">
        <v>0.15621557729539201</v>
      </c>
      <c r="BA10" s="14">
        <v>0.40636333532241797</v>
      </c>
      <c r="BB10" s="14">
        <v>0.19649356928667999</v>
      </c>
      <c r="BC10" s="14">
        <v>0.22905718314194401</v>
      </c>
      <c r="BD10" s="14">
        <v>0.298051449650026</v>
      </c>
      <c r="BE10" s="14">
        <v>0.21221412272917101</v>
      </c>
      <c r="BF10" s="14">
        <v>7.18251570568888E-2</v>
      </c>
      <c r="BG10" s="14"/>
      <c r="BH10" s="14">
        <v>0.225256893235846</v>
      </c>
      <c r="BI10" s="14">
        <v>0.23633188309157699</v>
      </c>
    </row>
    <row r="11" spans="2:61" x14ac:dyDescent="0.35">
      <c r="B11" s="15" t="s">
        <v>72</v>
      </c>
      <c r="C11" s="14">
        <v>0.18191305474348601</v>
      </c>
      <c r="D11" s="14">
        <v>0.15554295314055699</v>
      </c>
      <c r="E11" s="14">
        <v>0.20579590145994101</v>
      </c>
      <c r="F11" s="14"/>
      <c r="G11" s="14">
        <v>0.25199158778590902</v>
      </c>
      <c r="H11" s="14">
        <v>0.13133139744247199</v>
      </c>
      <c r="I11" s="14">
        <v>0.19191007985427899</v>
      </c>
      <c r="J11" s="14">
        <v>0.13926541758439401</v>
      </c>
      <c r="K11" s="14">
        <v>0.21304772511303999</v>
      </c>
      <c r="L11" s="14">
        <v>0.18838089244765199</v>
      </c>
      <c r="M11" s="14"/>
      <c r="N11" s="14">
        <v>0.17926723871169201</v>
      </c>
      <c r="O11" s="14">
        <v>0.18340440756886101</v>
      </c>
      <c r="P11" s="14"/>
      <c r="Q11" s="14">
        <v>0.19077634481811301</v>
      </c>
      <c r="R11" s="14">
        <v>0.174917498634584</v>
      </c>
      <c r="S11" s="14">
        <v>0.199629223015653</v>
      </c>
      <c r="T11" s="14"/>
      <c r="U11" s="14">
        <v>0.177972207699996</v>
      </c>
      <c r="V11" s="14">
        <v>0.19884422640550201</v>
      </c>
      <c r="W11" s="14"/>
      <c r="X11" s="14">
        <v>0.186481321675906</v>
      </c>
      <c r="Y11" s="14">
        <v>0.211634167539896</v>
      </c>
      <c r="Z11" s="14">
        <v>0.14934982515645101</v>
      </c>
      <c r="AA11" s="14"/>
      <c r="AB11" s="14">
        <v>0.202827850180131</v>
      </c>
      <c r="AC11" s="14">
        <v>0.19486102754814499</v>
      </c>
      <c r="AD11" s="14">
        <v>0.12816057501984399</v>
      </c>
      <c r="AE11" s="14"/>
      <c r="AF11" s="14">
        <v>0.17034807443789399</v>
      </c>
      <c r="AG11" s="14">
        <v>0.207948977304661</v>
      </c>
      <c r="AH11" s="14">
        <v>0.15407903365081299</v>
      </c>
      <c r="AI11" s="14"/>
      <c r="AJ11" s="14">
        <v>0.181765320049916</v>
      </c>
      <c r="AK11" s="14">
        <v>0.187643190829069</v>
      </c>
      <c r="AL11" s="14"/>
      <c r="AM11" s="14">
        <v>0.16589139699845101</v>
      </c>
      <c r="AN11" s="14">
        <v>0.16987544600475901</v>
      </c>
      <c r="AO11" s="14">
        <v>0.13487456166192599</v>
      </c>
      <c r="AP11" s="14">
        <v>0.140666145349441</v>
      </c>
      <c r="AQ11" s="14">
        <v>0.29910947648206798</v>
      </c>
      <c r="AR11" s="14">
        <v>0.14990087960475901</v>
      </c>
      <c r="AS11" s="14">
        <v>0.33080548580883501</v>
      </c>
      <c r="AT11" s="14">
        <v>0.27030611660205101</v>
      </c>
      <c r="AU11" s="14">
        <v>0.212043131665312</v>
      </c>
      <c r="AV11" s="14"/>
      <c r="AW11" s="14">
        <v>0.16405042180919099</v>
      </c>
      <c r="AX11" s="14">
        <v>0.17730362929263699</v>
      </c>
      <c r="AY11" s="14">
        <v>0.224689645551885</v>
      </c>
      <c r="AZ11" s="14">
        <v>0.12682030660563601</v>
      </c>
      <c r="BA11" s="14">
        <v>0.26143849983292899</v>
      </c>
      <c r="BB11" s="14">
        <v>0.169749470139233</v>
      </c>
      <c r="BC11" s="14">
        <v>0.27609144669603602</v>
      </c>
      <c r="BD11" s="14">
        <v>0.178332540662793</v>
      </c>
      <c r="BE11" s="14">
        <v>0.115333947432381</v>
      </c>
      <c r="BF11" s="14">
        <v>0.210114118632025</v>
      </c>
      <c r="BG11" s="14"/>
      <c r="BH11" s="14">
        <v>0.167091122972328</v>
      </c>
      <c r="BI11" s="14">
        <v>0.20921597754587801</v>
      </c>
    </row>
    <row r="12" spans="2:61" x14ac:dyDescent="0.35">
      <c r="B12" s="15" t="s">
        <v>73</v>
      </c>
      <c r="C12" s="14">
        <v>0.20393013828451401</v>
      </c>
      <c r="D12" s="14">
        <v>0.21527912856911499</v>
      </c>
      <c r="E12" s="14">
        <v>0.193101688858519</v>
      </c>
      <c r="F12" s="14"/>
      <c r="G12" s="14">
        <v>0.139065842000926</v>
      </c>
      <c r="H12" s="14">
        <v>0.25663689373702298</v>
      </c>
      <c r="I12" s="14">
        <v>0.203886875488893</v>
      </c>
      <c r="J12" s="14">
        <v>0.238226895185007</v>
      </c>
      <c r="K12" s="14">
        <v>0.17503631405936901</v>
      </c>
      <c r="L12" s="14">
        <v>0.188982991712981</v>
      </c>
      <c r="M12" s="14"/>
      <c r="N12" s="14">
        <v>0.20053656485362101</v>
      </c>
      <c r="O12" s="14">
        <v>0.205842975482361</v>
      </c>
      <c r="P12" s="14"/>
      <c r="Q12" s="14">
        <v>0.17659618709948899</v>
      </c>
      <c r="R12" s="14">
        <v>0.22364825313324399</v>
      </c>
      <c r="S12" s="14">
        <v>0.16627671789196399</v>
      </c>
      <c r="T12" s="14"/>
      <c r="U12" s="14">
        <v>0.20227365120198801</v>
      </c>
      <c r="V12" s="14">
        <v>0.21104695018831199</v>
      </c>
      <c r="W12" s="14"/>
      <c r="X12" s="14">
        <v>0.15772977827816601</v>
      </c>
      <c r="Y12" s="14">
        <v>0.17712723989579199</v>
      </c>
      <c r="Z12" s="14">
        <v>0.22474227400836</v>
      </c>
      <c r="AA12" s="14"/>
      <c r="AB12" s="14">
        <v>0.180700717062028</v>
      </c>
      <c r="AC12" s="14">
        <v>0.21181759727778601</v>
      </c>
      <c r="AD12" s="14">
        <v>0.18975097663842799</v>
      </c>
      <c r="AE12" s="14"/>
      <c r="AF12" s="14">
        <v>0.15689229419322301</v>
      </c>
      <c r="AG12" s="14">
        <v>0.184165297273367</v>
      </c>
      <c r="AH12" s="14">
        <v>0.23587487372384999</v>
      </c>
      <c r="AI12" s="14"/>
      <c r="AJ12" s="14">
        <v>0.18503123657031501</v>
      </c>
      <c r="AK12" s="14">
        <v>0.20474866641240899</v>
      </c>
      <c r="AL12" s="14"/>
      <c r="AM12" s="14">
        <v>0.20940051043225699</v>
      </c>
      <c r="AN12" s="14">
        <v>0.117089313594993</v>
      </c>
      <c r="AO12" s="14">
        <v>0.19676915669517001</v>
      </c>
      <c r="AP12" s="14">
        <v>0.25023724410537102</v>
      </c>
      <c r="AQ12" s="14">
        <v>0.16850424419750501</v>
      </c>
      <c r="AR12" s="14">
        <v>0.24448952488662301</v>
      </c>
      <c r="AS12" s="14">
        <v>0.17486002139538401</v>
      </c>
      <c r="AT12" s="14">
        <v>0.15700596122070001</v>
      </c>
      <c r="AU12" s="14">
        <v>0.23068339566972401</v>
      </c>
      <c r="AV12" s="14"/>
      <c r="AW12" s="14">
        <v>0.17148539588423001</v>
      </c>
      <c r="AX12" s="14">
        <v>0.12182464670206</v>
      </c>
      <c r="AY12" s="14">
        <v>0.210672897336317</v>
      </c>
      <c r="AZ12" s="14">
        <v>0.25470162695351201</v>
      </c>
      <c r="BA12" s="14">
        <v>0.168135715179871</v>
      </c>
      <c r="BB12" s="14">
        <v>0.236069165617249</v>
      </c>
      <c r="BC12" s="14">
        <v>0.17845260834966301</v>
      </c>
      <c r="BD12" s="14">
        <v>0.21661207005710101</v>
      </c>
      <c r="BE12" s="14">
        <v>0.23715794549973099</v>
      </c>
      <c r="BF12" s="14">
        <v>0.18161321160660701</v>
      </c>
      <c r="BG12" s="14"/>
      <c r="BH12" s="14">
        <v>0.20752270285448099</v>
      </c>
      <c r="BI12" s="14">
        <v>0.18504681607002199</v>
      </c>
    </row>
    <row r="13" spans="2:61" x14ac:dyDescent="0.35">
      <c r="B13" s="15" t="s">
        <v>74</v>
      </c>
      <c r="C13" s="14">
        <v>0.13465544855334699</v>
      </c>
      <c r="D13" s="14">
        <v>0.13949373329114301</v>
      </c>
      <c r="E13" s="14">
        <v>0.13082944800440199</v>
      </c>
      <c r="F13" s="14"/>
      <c r="G13" s="14">
        <v>0.22161083851541399</v>
      </c>
      <c r="H13" s="14">
        <v>0.189403226037301</v>
      </c>
      <c r="I13" s="14">
        <v>0.155183427451866</v>
      </c>
      <c r="J13" s="14">
        <v>0.12576841941626599</v>
      </c>
      <c r="K13" s="14">
        <v>0.107961794783777</v>
      </c>
      <c r="L13" s="14">
        <v>4.9623708497011497E-2</v>
      </c>
      <c r="M13" s="14"/>
      <c r="N13" s="14">
        <v>0.14904032655563701</v>
      </c>
      <c r="O13" s="14">
        <v>0.126547202101746</v>
      </c>
      <c r="P13" s="14"/>
      <c r="Q13" s="14">
        <v>0.13752588393131701</v>
      </c>
      <c r="R13" s="14">
        <v>0.13111298694453399</v>
      </c>
      <c r="S13" s="14">
        <v>0.121039920608058</v>
      </c>
      <c r="T13" s="14"/>
      <c r="U13" s="14">
        <v>0.13541408898968599</v>
      </c>
      <c r="V13" s="14">
        <v>0.13139608037294401</v>
      </c>
      <c r="W13" s="14"/>
      <c r="X13" s="14">
        <v>7.7374619573447406E-2</v>
      </c>
      <c r="Y13" s="14">
        <v>0.113070460478498</v>
      </c>
      <c r="Z13" s="14">
        <v>0.17847423235628801</v>
      </c>
      <c r="AA13" s="14"/>
      <c r="AB13" s="14">
        <v>0.11722161924912999</v>
      </c>
      <c r="AC13" s="14">
        <v>0.12912125837769101</v>
      </c>
      <c r="AD13" s="14">
        <v>0.170150006469583</v>
      </c>
      <c r="AE13" s="14"/>
      <c r="AF13" s="14">
        <v>0.113031098156528</v>
      </c>
      <c r="AG13" s="14">
        <v>0.126814449421529</v>
      </c>
      <c r="AH13" s="14">
        <v>0.15359305233573001</v>
      </c>
      <c r="AI13" s="14"/>
      <c r="AJ13" s="14">
        <v>0.156058698473032</v>
      </c>
      <c r="AK13" s="14">
        <v>0.12703995722786901</v>
      </c>
      <c r="AL13" s="14"/>
      <c r="AM13" s="14">
        <v>9.5177424077789397E-2</v>
      </c>
      <c r="AN13" s="14">
        <v>0.10487389578895701</v>
      </c>
      <c r="AO13" s="14">
        <v>0.18937483631349</v>
      </c>
      <c r="AP13" s="14">
        <v>0.19454629610207699</v>
      </c>
      <c r="AQ13" s="14">
        <v>0.100868054545312</v>
      </c>
      <c r="AR13" s="14">
        <v>0.147825258282794</v>
      </c>
      <c r="AS13" s="14">
        <v>0.15924002022258399</v>
      </c>
      <c r="AT13" s="14">
        <v>0.11493420055355</v>
      </c>
      <c r="AU13" s="14">
        <v>0.14222459031714199</v>
      </c>
      <c r="AV13" s="14"/>
      <c r="AW13" s="14">
        <v>0.109957179535024</v>
      </c>
      <c r="AX13" s="14">
        <v>9.9208925832943995E-2</v>
      </c>
      <c r="AY13" s="14">
        <v>0.14248882310812999</v>
      </c>
      <c r="AZ13" s="14">
        <v>0.206593057891687</v>
      </c>
      <c r="BA13" s="14">
        <v>9.7668500742567402E-2</v>
      </c>
      <c r="BB13" s="14">
        <v>0.15511305133825601</v>
      </c>
      <c r="BC13" s="14">
        <v>0.17248770727156401</v>
      </c>
      <c r="BD13" s="14">
        <v>0.147098568099267</v>
      </c>
      <c r="BE13" s="14">
        <v>0.13858732435659199</v>
      </c>
      <c r="BF13" s="14">
        <v>0.13681725953877499</v>
      </c>
      <c r="BG13" s="14"/>
      <c r="BH13" s="14">
        <v>0.13922773093516799</v>
      </c>
      <c r="BI13" s="14">
        <v>0.134108270723856</v>
      </c>
    </row>
    <row r="14" spans="2:61" x14ac:dyDescent="0.35">
      <c r="B14" s="15" t="s">
        <v>75</v>
      </c>
      <c r="C14" s="14">
        <v>7.5276886157523898E-2</v>
      </c>
      <c r="D14" s="14">
        <v>7.7748441856013595E-2</v>
      </c>
      <c r="E14" s="14">
        <v>7.3360368625307204E-2</v>
      </c>
      <c r="F14" s="14"/>
      <c r="G14" s="14">
        <v>9.0540257616511702E-2</v>
      </c>
      <c r="H14" s="14">
        <v>0.15470211898439301</v>
      </c>
      <c r="I14" s="14">
        <v>6.6381542868124296E-2</v>
      </c>
      <c r="J14" s="14">
        <v>4.5349220123505299E-2</v>
      </c>
      <c r="K14" s="14">
        <v>6.6689286416224194E-2</v>
      </c>
      <c r="L14" s="14">
        <v>4.5655633286067303E-2</v>
      </c>
      <c r="M14" s="14"/>
      <c r="N14" s="14">
        <v>8.7565104379940098E-2</v>
      </c>
      <c r="O14" s="14">
        <v>6.8350452594267599E-2</v>
      </c>
      <c r="P14" s="14"/>
      <c r="Q14" s="14">
        <v>9.3592124005310307E-2</v>
      </c>
      <c r="R14" s="14">
        <v>6.0048949289461799E-2</v>
      </c>
      <c r="S14" s="14">
        <v>6.7467886520409096E-2</v>
      </c>
      <c r="T14" s="14"/>
      <c r="U14" s="14">
        <v>7.5625682278723794E-2</v>
      </c>
      <c r="V14" s="14">
        <v>7.3778343601086399E-2</v>
      </c>
      <c r="W14" s="14"/>
      <c r="X14" s="14">
        <v>3.6705293845171197E-2</v>
      </c>
      <c r="Y14" s="14">
        <v>8.2653796344067401E-2</v>
      </c>
      <c r="Z14" s="14">
        <v>8.8520384140198097E-2</v>
      </c>
      <c r="AA14" s="14"/>
      <c r="AB14" s="14">
        <v>5.66056092613565E-2</v>
      </c>
      <c r="AC14" s="14">
        <v>9.5438122412828896E-2</v>
      </c>
      <c r="AD14" s="14">
        <v>6.3751845474392194E-2</v>
      </c>
      <c r="AE14" s="14"/>
      <c r="AF14" s="14">
        <v>9.9583594758524296E-2</v>
      </c>
      <c r="AG14" s="14">
        <v>7.5492110697205295E-2</v>
      </c>
      <c r="AH14" s="14">
        <v>6.6481270944754894E-2</v>
      </c>
      <c r="AI14" s="14"/>
      <c r="AJ14" s="14">
        <v>0.10128860448768801</v>
      </c>
      <c r="AK14" s="14">
        <v>6.0537035511255402E-2</v>
      </c>
      <c r="AL14" s="14"/>
      <c r="AM14" s="14">
        <v>0.106574376406638</v>
      </c>
      <c r="AN14" s="14">
        <v>5.0773243216785197E-2</v>
      </c>
      <c r="AO14" s="14">
        <v>0.16192627680602401</v>
      </c>
      <c r="AP14" s="14">
        <v>7.4277099594370302E-2</v>
      </c>
      <c r="AQ14" s="14">
        <v>1.48434448278334E-2</v>
      </c>
      <c r="AR14" s="14">
        <v>8.3236957585032606E-2</v>
      </c>
      <c r="AS14" s="14">
        <v>2.40940796952708E-2</v>
      </c>
      <c r="AT14" s="14">
        <v>9.8212851500501602E-2</v>
      </c>
      <c r="AU14" s="14">
        <v>7.0840783572313895E-2</v>
      </c>
      <c r="AV14" s="14"/>
      <c r="AW14" s="14">
        <v>0.102989348082972</v>
      </c>
      <c r="AX14" s="14">
        <v>5.60960030608618E-2</v>
      </c>
      <c r="AY14" s="14">
        <v>9.2895332500906605E-2</v>
      </c>
      <c r="AZ14" s="14">
        <v>8.6554552029026302E-2</v>
      </c>
      <c r="BA14" s="14">
        <v>3.2707903778819901E-2</v>
      </c>
      <c r="BB14" s="14">
        <v>7.2850225813516495E-2</v>
      </c>
      <c r="BC14" s="14">
        <v>4.7258035705296297E-2</v>
      </c>
      <c r="BD14" s="14">
        <v>9.1495479031268701E-2</v>
      </c>
      <c r="BE14" s="14">
        <v>5.8519330744669897E-2</v>
      </c>
      <c r="BF14" s="14">
        <v>7.8614935867711205E-2</v>
      </c>
      <c r="BG14" s="14"/>
      <c r="BH14" s="14">
        <v>8.6960807498273701E-2</v>
      </c>
      <c r="BI14" s="14">
        <v>5.9829762978485697E-2</v>
      </c>
    </row>
    <row r="15" spans="2:61" x14ac:dyDescent="0.35">
      <c r="B15" s="15" t="s">
        <v>76</v>
      </c>
      <c r="C15" s="14">
        <v>3.2884389243696598E-2</v>
      </c>
      <c r="D15" s="14">
        <v>3.1112143518909698E-2</v>
      </c>
      <c r="E15" s="14">
        <v>3.4766261865861701E-2</v>
      </c>
      <c r="F15" s="14"/>
      <c r="G15" s="14">
        <v>5.3348834650497501E-2</v>
      </c>
      <c r="H15" s="14">
        <v>6.8811679669987705E-2</v>
      </c>
      <c r="I15" s="14">
        <v>2.92791725138246E-2</v>
      </c>
      <c r="J15" s="14">
        <v>1.70840899814786E-2</v>
      </c>
      <c r="K15" s="14">
        <v>1.8299567876934299E-2</v>
      </c>
      <c r="L15" s="14">
        <v>2.1345551692605699E-2</v>
      </c>
      <c r="M15" s="14"/>
      <c r="N15" s="14">
        <v>3.0187405898110101E-2</v>
      </c>
      <c r="O15" s="14">
        <v>3.4404583272342498E-2</v>
      </c>
      <c r="P15" s="14"/>
      <c r="Q15" s="14">
        <v>2.7872113916215399E-2</v>
      </c>
      <c r="R15" s="14">
        <v>2.5402021983387001E-2</v>
      </c>
      <c r="S15" s="14">
        <v>6.2437130836844802E-2</v>
      </c>
      <c r="T15" s="14"/>
      <c r="U15" s="14">
        <v>3.3472711714437803E-2</v>
      </c>
      <c r="V15" s="14">
        <v>3.03567629149375E-2</v>
      </c>
      <c r="W15" s="14"/>
      <c r="X15" s="14">
        <v>2.06570943491865E-2</v>
      </c>
      <c r="Y15" s="14">
        <v>2.1975222198519401E-2</v>
      </c>
      <c r="Z15" s="14">
        <v>5.4175550415749098E-2</v>
      </c>
      <c r="AA15" s="14"/>
      <c r="AB15" s="14">
        <v>2.0979129257460101E-2</v>
      </c>
      <c r="AC15" s="14">
        <v>2.7557585820445998E-2</v>
      </c>
      <c r="AD15" s="14">
        <v>7.6654452700921999E-2</v>
      </c>
      <c r="AE15" s="14"/>
      <c r="AF15" s="14">
        <v>5.19291651720898E-2</v>
      </c>
      <c r="AG15" s="14">
        <v>2.6906535415189701E-2</v>
      </c>
      <c r="AH15" s="14">
        <v>4.3691359101098101E-2</v>
      </c>
      <c r="AI15" s="14"/>
      <c r="AJ15" s="14">
        <v>3.52140296589291E-2</v>
      </c>
      <c r="AK15" s="14">
        <v>3.3581012943616602E-2</v>
      </c>
      <c r="AL15" s="14"/>
      <c r="AM15" s="14">
        <v>2.5576535740269399E-2</v>
      </c>
      <c r="AN15" s="14">
        <v>1.38142051073311E-2</v>
      </c>
      <c r="AO15" s="14">
        <v>2.7671826274264899E-2</v>
      </c>
      <c r="AP15" s="14">
        <v>5.74011029589808E-2</v>
      </c>
      <c r="AQ15" s="14">
        <v>2.44349194399507E-2</v>
      </c>
      <c r="AR15" s="14">
        <v>5.5315041347671401E-2</v>
      </c>
      <c r="AS15" s="14">
        <v>0</v>
      </c>
      <c r="AT15" s="14">
        <v>0</v>
      </c>
      <c r="AU15" s="14">
        <v>2.9136989977113399E-2</v>
      </c>
      <c r="AV15" s="14"/>
      <c r="AW15" s="14">
        <v>2.1116533443808899E-2</v>
      </c>
      <c r="AX15" s="14">
        <v>3.8120449200968799E-3</v>
      </c>
      <c r="AY15" s="14">
        <v>0</v>
      </c>
      <c r="AZ15" s="14">
        <v>9.0480142919031198E-2</v>
      </c>
      <c r="BA15" s="14">
        <v>0</v>
      </c>
      <c r="BB15" s="14">
        <v>5.6389850789811798E-2</v>
      </c>
      <c r="BC15" s="14">
        <v>9.5790000554696192E-3</v>
      </c>
      <c r="BD15" s="14">
        <v>0</v>
      </c>
      <c r="BE15" s="14">
        <v>0</v>
      </c>
      <c r="BF15" s="14">
        <v>8.2047267170401297E-2</v>
      </c>
      <c r="BG15" s="14"/>
      <c r="BH15" s="14">
        <v>4.6706521333478503E-2</v>
      </c>
      <c r="BI15" s="14">
        <v>2.0265461117296601E-2</v>
      </c>
    </row>
    <row r="16" spans="2:61" x14ac:dyDescent="0.35">
      <c r="B16" s="15" t="s">
        <v>77</v>
      </c>
      <c r="C16" s="20">
        <v>2.07699454959408E-2</v>
      </c>
      <c r="D16" s="20">
        <v>2.30274664110902E-2</v>
      </c>
      <c r="E16" s="20">
        <v>1.87389559122925E-2</v>
      </c>
      <c r="F16" s="20"/>
      <c r="G16" s="20">
        <v>1.8817637222603999E-2</v>
      </c>
      <c r="H16" s="20">
        <v>8.3409205624268706E-3</v>
      </c>
      <c r="I16" s="20">
        <v>4.5568881624578499E-2</v>
      </c>
      <c r="J16" s="20">
        <v>2.5481566472190399E-2</v>
      </c>
      <c r="K16" s="20">
        <v>1.0421831777850899E-2</v>
      </c>
      <c r="L16" s="20">
        <v>1.08183288490566E-2</v>
      </c>
      <c r="M16" s="20"/>
      <c r="N16" s="20">
        <v>1.89927572950905E-2</v>
      </c>
      <c r="O16" s="20">
        <v>2.1771683565674799E-2</v>
      </c>
      <c r="P16" s="20"/>
      <c r="Q16" s="20">
        <v>2.2627577154748699E-2</v>
      </c>
      <c r="R16" s="20">
        <v>1.8522179365962701E-2</v>
      </c>
      <c r="S16" s="20">
        <v>1.8830434466998301E-2</v>
      </c>
      <c r="T16" s="20"/>
      <c r="U16" s="20">
        <v>1.46653658424896E-2</v>
      </c>
      <c r="V16" s="20">
        <v>4.6997222245430202E-2</v>
      </c>
      <c r="W16" s="20"/>
      <c r="X16" s="20">
        <v>0</v>
      </c>
      <c r="Y16" s="20">
        <v>1.9468883662687699E-2</v>
      </c>
      <c r="Z16" s="20">
        <v>2.7036791238347398E-2</v>
      </c>
      <c r="AA16" s="20"/>
      <c r="AB16" s="20">
        <v>9.1266093693374208E-3</v>
      </c>
      <c r="AC16" s="20">
        <v>9.6390756224717204E-3</v>
      </c>
      <c r="AD16" s="20">
        <v>4.04127497908904E-2</v>
      </c>
      <c r="AE16" s="20"/>
      <c r="AF16" s="20">
        <v>0</v>
      </c>
      <c r="AG16" s="20">
        <v>1.21660612002724E-2</v>
      </c>
      <c r="AH16" s="20">
        <v>3.6931603852940101E-2</v>
      </c>
      <c r="AI16" s="20"/>
      <c r="AJ16" s="20">
        <v>1.6508808018304798E-2</v>
      </c>
      <c r="AK16" s="20">
        <v>2.15718165180688E-2</v>
      </c>
      <c r="AL16" s="20"/>
      <c r="AM16" s="20">
        <v>0</v>
      </c>
      <c r="AN16" s="20">
        <v>5.9616165891268101E-3</v>
      </c>
      <c r="AO16" s="20">
        <v>0</v>
      </c>
      <c r="AP16" s="20">
        <v>1.48782470760808E-2</v>
      </c>
      <c r="AQ16" s="20">
        <v>0</v>
      </c>
      <c r="AR16" s="20">
        <v>1.5380454442570199E-2</v>
      </c>
      <c r="AS16" s="20">
        <v>0</v>
      </c>
      <c r="AT16" s="20">
        <v>0</v>
      </c>
      <c r="AU16" s="20">
        <v>6.9777138735725705E-2</v>
      </c>
      <c r="AV16" s="20"/>
      <c r="AW16" s="20">
        <v>0</v>
      </c>
      <c r="AX16" s="20">
        <v>0</v>
      </c>
      <c r="AY16" s="20">
        <v>0</v>
      </c>
      <c r="AZ16" s="20">
        <v>0</v>
      </c>
      <c r="BA16" s="20">
        <v>0</v>
      </c>
      <c r="BB16" s="20">
        <v>8.20706856584324E-3</v>
      </c>
      <c r="BC16" s="20">
        <v>0</v>
      </c>
      <c r="BD16" s="20">
        <v>0</v>
      </c>
      <c r="BE16" s="20">
        <v>0.151725071616375</v>
      </c>
      <c r="BF16" s="20">
        <v>0.14618661237938099</v>
      </c>
      <c r="BG16" s="20"/>
      <c r="BH16" s="20">
        <v>2.7411470964170799E-2</v>
      </c>
      <c r="BI16" s="20">
        <v>6.0219419091225197E-3</v>
      </c>
    </row>
    <row r="17" spans="2:2" x14ac:dyDescent="0.35">
      <c r="B17" s="16"/>
    </row>
    <row r="18" spans="2:2" x14ac:dyDescent="0.35">
      <c r="B18" t="s">
        <v>79</v>
      </c>
    </row>
    <row r="19" spans="2:2" x14ac:dyDescent="0.35">
      <c r="B19" t="s">
        <v>80</v>
      </c>
    </row>
    <row r="21" spans="2: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21"/>
  <sheetViews>
    <sheetView showGridLines="0" workbookViewId="0">
      <pane xSplit="2" topLeftCell="AP1" activePane="topRight" state="frozen"/>
      <selection activeCell="B18" sqref="B18"/>
      <selection pane="topRight" activeCell="AT12" sqref="AT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0.41229912471997898</v>
      </c>
      <c r="D9" s="14">
        <v>0.37237392980785899</v>
      </c>
      <c r="E9" s="14">
        <v>0.45045205839768798</v>
      </c>
      <c r="F9" s="14"/>
      <c r="G9" s="14">
        <v>0.27843491453152203</v>
      </c>
      <c r="H9" s="14">
        <v>0.29877249631609198</v>
      </c>
      <c r="I9" s="14">
        <v>0.40287410877766799</v>
      </c>
      <c r="J9" s="14">
        <v>0.460979200365145</v>
      </c>
      <c r="K9" s="14">
        <v>0.470128708791406</v>
      </c>
      <c r="L9" s="14">
        <v>0.50072117085376899</v>
      </c>
      <c r="M9" s="14"/>
      <c r="N9" s="14">
        <v>0.35322124468347599</v>
      </c>
      <c r="O9" s="14">
        <v>0.44559923411943603</v>
      </c>
      <c r="P9" s="14"/>
      <c r="Q9" s="14">
        <v>0.34161599369107498</v>
      </c>
      <c r="R9" s="14">
        <v>0.45816020410415598</v>
      </c>
      <c r="S9" s="14">
        <v>0.37352640280940003</v>
      </c>
      <c r="T9" s="14"/>
      <c r="U9" s="14">
        <v>0.38992620506252701</v>
      </c>
      <c r="V9" s="14">
        <v>0.50842052682476302</v>
      </c>
      <c r="W9" s="14"/>
      <c r="X9" s="14">
        <v>0.29596110273558301</v>
      </c>
      <c r="Y9" s="14">
        <v>0.38248825105214102</v>
      </c>
      <c r="Z9" s="14">
        <v>0.48603486492568398</v>
      </c>
      <c r="AA9" s="14"/>
      <c r="AB9" s="14">
        <v>0.39194693611102499</v>
      </c>
      <c r="AC9" s="14">
        <v>0.37868056968171598</v>
      </c>
      <c r="AD9" s="14">
        <v>0.51375140457562596</v>
      </c>
      <c r="AE9" s="14"/>
      <c r="AF9" s="14">
        <v>0.29553805307897302</v>
      </c>
      <c r="AG9" s="14">
        <v>0.40028137199670399</v>
      </c>
      <c r="AH9" s="14">
        <v>0.47279916688130502</v>
      </c>
      <c r="AI9" s="14"/>
      <c r="AJ9" s="14">
        <v>0.28338862815063198</v>
      </c>
      <c r="AK9" s="14">
        <v>0.49310983372806799</v>
      </c>
      <c r="AL9" s="14"/>
      <c r="AM9" s="14">
        <v>0.39076467838509699</v>
      </c>
      <c r="AN9" s="14">
        <v>0.404339030358281</v>
      </c>
      <c r="AO9" s="14">
        <v>0.28119129232219098</v>
      </c>
      <c r="AP9" s="14">
        <v>0.33029391811766801</v>
      </c>
      <c r="AQ9" s="14">
        <v>0.31231089271227602</v>
      </c>
      <c r="AR9" s="14">
        <v>0.40104177528472301</v>
      </c>
      <c r="AS9" s="14">
        <v>0.43569310052223398</v>
      </c>
      <c r="AT9" s="14">
        <v>0.556782992278819</v>
      </c>
      <c r="AU9" s="14">
        <v>0.519391356565305</v>
      </c>
      <c r="AV9" s="14"/>
      <c r="AW9" s="14">
        <v>0.40534008520381898</v>
      </c>
      <c r="AX9" s="14">
        <v>0.347475485533772</v>
      </c>
      <c r="AY9" s="14">
        <v>0.39044583270871802</v>
      </c>
      <c r="AZ9" s="14">
        <v>0.33064756076527702</v>
      </c>
      <c r="BA9" s="14">
        <v>0.27972505019922</v>
      </c>
      <c r="BB9" s="14">
        <v>0.42064466722869898</v>
      </c>
      <c r="BC9" s="14">
        <v>0.38043704839079301</v>
      </c>
      <c r="BD9" s="14">
        <v>0.47168111731518197</v>
      </c>
      <c r="BE9" s="14">
        <v>0.53345835106491701</v>
      </c>
      <c r="BF9" s="14">
        <v>0.66226352514544395</v>
      </c>
      <c r="BG9" s="14"/>
      <c r="BH9" s="14">
        <v>0.42869423272360202</v>
      </c>
      <c r="BI9" s="14">
        <v>0.388798989626369</v>
      </c>
    </row>
    <row r="10" spans="2:61" x14ac:dyDescent="0.35">
      <c r="B10" s="15" t="s">
        <v>71</v>
      </c>
      <c r="C10" s="14">
        <v>0.21593811488262099</v>
      </c>
      <c r="D10" s="14">
        <v>0.196571828877667</v>
      </c>
      <c r="E10" s="14">
        <v>0.23214237298086299</v>
      </c>
      <c r="F10" s="14"/>
      <c r="G10" s="14">
        <v>0.233396452774177</v>
      </c>
      <c r="H10" s="14">
        <v>0.158477428740465</v>
      </c>
      <c r="I10" s="14">
        <v>0.21975970976668199</v>
      </c>
      <c r="J10" s="14">
        <v>0.168579874658353</v>
      </c>
      <c r="K10" s="14">
        <v>0.191920593766403</v>
      </c>
      <c r="L10" s="14">
        <v>0.30854098563300197</v>
      </c>
      <c r="M10" s="14"/>
      <c r="N10" s="14">
        <v>0.20018365646914199</v>
      </c>
      <c r="O10" s="14">
        <v>0.224818345323758</v>
      </c>
      <c r="P10" s="14"/>
      <c r="Q10" s="14">
        <v>0.209675791980105</v>
      </c>
      <c r="R10" s="14">
        <v>0.206471896874135</v>
      </c>
      <c r="S10" s="14">
        <v>0.26204137700226099</v>
      </c>
      <c r="T10" s="14"/>
      <c r="U10" s="14">
        <v>0.22324690804541</v>
      </c>
      <c r="V10" s="14">
        <v>0.18453714186445899</v>
      </c>
      <c r="W10" s="14"/>
      <c r="X10" s="14">
        <v>0.34501507785075203</v>
      </c>
      <c r="Y10" s="14">
        <v>0.20400886029647899</v>
      </c>
      <c r="Z10" s="14">
        <v>0.17457910477189401</v>
      </c>
      <c r="AA10" s="14"/>
      <c r="AB10" s="14">
        <v>0.23730518893549199</v>
      </c>
      <c r="AC10" s="14">
        <v>0.23073556427977601</v>
      </c>
      <c r="AD10" s="14">
        <v>0.15934067872874999</v>
      </c>
      <c r="AE10" s="14"/>
      <c r="AF10" s="14">
        <v>0.235267251606539</v>
      </c>
      <c r="AG10" s="14">
        <v>0.225381625543257</v>
      </c>
      <c r="AH10" s="14">
        <v>0.18798268871771601</v>
      </c>
      <c r="AI10" s="14"/>
      <c r="AJ10" s="14">
        <v>0.18085011447875499</v>
      </c>
      <c r="AK10" s="14">
        <v>0.23514176023967001</v>
      </c>
      <c r="AL10" s="14"/>
      <c r="AM10" s="14">
        <v>0.257032786659673</v>
      </c>
      <c r="AN10" s="14">
        <v>0.32825935800662198</v>
      </c>
      <c r="AO10" s="14">
        <v>0.178255665780268</v>
      </c>
      <c r="AP10" s="14">
        <v>0.142559362496954</v>
      </c>
      <c r="AQ10" s="14">
        <v>0.12873829952055699</v>
      </c>
      <c r="AR10" s="14">
        <v>0.205381486886106</v>
      </c>
      <c r="AS10" s="14">
        <v>0.105407555715739</v>
      </c>
      <c r="AT10" s="14">
        <v>0.23402779440390001</v>
      </c>
      <c r="AU10" s="14">
        <v>0.163459810836525</v>
      </c>
      <c r="AV10" s="14"/>
      <c r="AW10" s="14">
        <v>0.249483527224691</v>
      </c>
      <c r="AX10" s="14">
        <v>0.34231101587152002</v>
      </c>
      <c r="AY10" s="14">
        <v>0.155532149209193</v>
      </c>
      <c r="AZ10" s="14">
        <v>0.15075006055352499</v>
      </c>
      <c r="BA10" s="14">
        <v>8.5690198424023103E-2</v>
      </c>
      <c r="BB10" s="14">
        <v>0.174152654825975</v>
      </c>
      <c r="BC10" s="14">
        <v>0.23717179270443101</v>
      </c>
      <c r="BD10" s="14">
        <v>0.18785068563629501</v>
      </c>
      <c r="BE10" s="14">
        <v>0.14404430495937801</v>
      </c>
      <c r="BF10" s="14">
        <v>0.12557462567590499</v>
      </c>
      <c r="BG10" s="14"/>
      <c r="BH10" s="14">
        <v>0.20585222318928201</v>
      </c>
      <c r="BI10" s="14">
        <v>0.211778629147412</v>
      </c>
    </row>
    <row r="11" spans="2:61" x14ac:dyDescent="0.35">
      <c r="B11" s="15" t="s">
        <v>72</v>
      </c>
      <c r="C11" s="14">
        <v>9.7168882117438404E-2</v>
      </c>
      <c r="D11" s="14">
        <v>9.4969413791069393E-2</v>
      </c>
      <c r="E11" s="14">
        <v>9.9833755094580298E-2</v>
      </c>
      <c r="F11" s="14"/>
      <c r="G11" s="14">
        <v>0.12516073716251899</v>
      </c>
      <c r="H11" s="14">
        <v>0.107064462649079</v>
      </c>
      <c r="I11" s="14">
        <v>0.118080555902548</v>
      </c>
      <c r="J11" s="14">
        <v>7.9162883181495003E-2</v>
      </c>
      <c r="K11" s="14">
        <v>0.118998422487055</v>
      </c>
      <c r="L11" s="14">
        <v>5.3218378627654502E-2</v>
      </c>
      <c r="M11" s="14"/>
      <c r="N11" s="14">
        <v>0.11440792561856</v>
      </c>
      <c r="O11" s="14">
        <v>8.7451843622240996E-2</v>
      </c>
      <c r="P11" s="14"/>
      <c r="Q11" s="14">
        <v>0.117291726196029</v>
      </c>
      <c r="R11" s="14">
        <v>8.9799278217125106E-2</v>
      </c>
      <c r="S11" s="14">
        <v>0.100718695288383</v>
      </c>
      <c r="T11" s="14"/>
      <c r="U11" s="14">
        <v>0.10817485563853201</v>
      </c>
      <c r="V11" s="14">
        <v>4.9883609449715198E-2</v>
      </c>
      <c r="W11" s="14"/>
      <c r="X11" s="14">
        <v>9.3312730289788801E-2</v>
      </c>
      <c r="Y11" s="14">
        <v>0.116977733599644</v>
      </c>
      <c r="Z11" s="14">
        <v>8.1923387635401204E-2</v>
      </c>
      <c r="AA11" s="14"/>
      <c r="AB11" s="14">
        <v>0.10520596460213601</v>
      </c>
      <c r="AC11" s="14">
        <v>0.10191285445939301</v>
      </c>
      <c r="AD11" s="14">
        <v>4.9235177574008998E-2</v>
      </c>
      <c r="AE11" s="14"/>
      <c r="AF11" s="14">
        <v>9.2535039201946306E-2</v>
      </c>
      <c r="AG11" s="14">
        <v>9.9685526087399196E-2</v>
      </c>
      <c r="AH11" s="14">
        <v>9.7042178490823597E-2</v>
      </c>
      <c r="AI11" s="14"/>
      <c r="AJ11" s="14">
        <v>0.12724773810857601</v>
      </c>
      <c r="AK11" s="14">
        <v>8.3463902269011306E-2</v>
      </c>
      <c r="AL11" s="14"/>
      <c r="AM11" s="14">
        <v>0.109682468537455</v>
      </c>
      <c r="AN11" s="14">
        <v>7.2904805899773995E-2</v>
      </c>
      <c r="AO11" s="14">
        <v>5.94753146777727E-2</v>
      </c>
      <c r="AP11" s="14">
        <v>9.8575522425440806E-2</v>
      </c>
      <c r="AQ11" s="14">
        <v>0.15284770686048699</v>
      </c>
      <c r="AR11" s="14">
        <v>9.2605560703530099E-2</v>
      </c>
      <c r="AS11" s="14">
        <v>0.160459512283078</v>
      </c>
      <c r="AT11" s="14">
        <v>0.12665943409538899</v>
      </c>
      <c r="AU11" s="14">
        <v>0.109736813776997</v>
      </c>
      <c r="AV11" s="14"/>
      <c r="AW11" s="14">
        <v>0.103644667853611</v>
      </c>
      <c r="AX11" s="14">
        <v>7.8300077592543801E-2</v>
      </c>
      <c r="AY11" s="14">
        <v>0.113836655902603</v>
      </c>
      <c r="AZ11" s="14">
        <v>9.6300851651682604E-2</v>
      </c>
      <c r="BA11" s="14">
        <v>0.17491979337403399</v>
      </c>
      <c r="BB11" s="14">
        <v>9.8045685533402802E-2</v>
      </c>
      <c r="BC11" s="14">
        <v>0.122154620751555</v>
      </c>
      <c r="BD11" s="14">
        <v>0.21186670824124701</v>
      </c>
      <c r="BE11" s="14">
        <v>2.4351341433798801E-2</v>
      </c>
      <c r="BF11" s="14">
        <v>7.2791247243278998E-2</v>
      </c>
      <c r="BG11" s="14"/>
      <c r="BH11" s="14">
        <v>9.6839046067251994E-2</v>
      </c>
      <c r="BI11" s="14">
        <v>0.10769574399668599</v>
      </c>
    </row>
    <row r="12" spans="2:61" x14ac:dyDescent="0.35">
      <c r="B12" s="15" t="s">
        <v>73</v>
      </c>
      <c r="C12" s="14">
        <v>0.11359554259589499</v>
      </c>
      <c r="D12" s="14">
        <v>0.12697494167930301</v>
      </c>
      <c r="E12" s="14">
        <v>0.10150318741267</v>
      </c>
      <c r="F12" s="14"/>
      <c r="G12" s="14">
        <v>0.11014202989364801</v>
      </c>
      <c r="H12" s="14">
        <v>0.16619471961469801</v>
      </c>
      <c r="I12" s="14">
        <v>0.12167781393232099</v>
      </c>
      <c r="J12" s="14">
        <v>0.121665971548712</v>
      </c>
      <c r="K12" s="14">
        <v>0.123169089579324</v>
      </c>
      <c r="L12" s="14">
        <v>5.14740849623447E-2</v>
      </c>
      <c r="M12" s="14"/>
      <c r="N12" s="14">
        <v>0.13865357737077399</v>
      </c>
      <c r="O12" s="14">
        <v>9.9471215541110505E-2</v>
      </c>
      <c r="P12" s="14"/>
      <c r="Q12" s="14">
        <v>0.12093354820373101</v>
      </c>
      <c r="R12" s="14">
        <v>0.117599421956677</v>
      </c>
      <c r="S12" s="14">
        <v>8.1530524321056397E-2</v>
      </c>
      <c r="T12" s="14"/>
      <c r="U12" s="14">
        <v>0.117741424400501</v>
      </c>
      <c r="V12" s="14">
        <v>9.5783474340122104E-2</v>
      </c>
      <c r="W12" s="14"/>
      <c r="X12" s="14">
        <v>0.12787739233314299</v>
      </c>
      <c r="Y12" s="14">
        <v>0.124347045649744</v>
      </c>
      <c r="Z12" s="14">
        <v>9.0051244084349502E-2</v>
      </c>
      <c r="AA12" s="14"/>
      <c r="AB12" s="14">
        <v>9.5234768931087302E-2</v>
      </c>
      <c r="AC12" s="14">
        <v>0.12953826284628001</v>
      </c>
      <c r="AD12" s="14">
        <v>0.103531265528301</v>
      </c>
      <c r="AE12" s="14"/>
      <c r="AF12" s="14">
        <v>0.204963099916458</v>
      </c>
      <c r="AG12" s="14">
        <v>0.11043644241550001</v>
      </c>
      <c r="AH12" s="14">
        <v>7.5197034243130095E-2</v>
      </c>
      <c r="AI12" s="14"/>
      <c r="AJ12" s="14">
        <v>0.159968949386534</v>
      </c>
      <c r="AK12" s="14">
        <v>8.6841987864924294E-2</v>
      </c>
      <c r="AL12" s="14"/>
      <c r="AM12" s="14">
        <v>0.12743236754499301</v>
      </c>
      <c r="AN12" s="14">
        <v>6.5854725115148505E-2</v>
      </c>
      <c r="AO12" s="14">
        <v>0.17327755405901099</v>
      </c>
      <c r="AP12" s="14">
        <v>0.165547465465301</v>
      </c>
      <c r="AQ12" s="14">
        <v>0.19574247450802101</v>
      </c>
      <c r="AR12" s="14">
        <v>0.122886856251213</v>
      </c>
      <c r="AS12" s="14">
        <v>6.03682837772197E-2</v>
      </c>
      <c r="AT12" s="14">
        <v>8.2529779221893002E-2</v>
      </c>
      <c r="AU12" s="14">
        <v>0.105973554794449</v>
      </c>
      <c r="AV12" s="14"/>
      <c r="AW12" s="14">
        <v>0.107707130752831</v>
      </c>
      <c r="AX12" s="14">
        <v>0.102842172792733</v>
      </c>
      <c r="AY12" s="14">
        <v>7.3384680889780604E-2</v>
      </c>
      <c r="AZ12" s="14">
        <v>0.149473975505137</v>
      </c>
      <c r="BA12" s="14">
        <v>0.20233453479574501</v>
      </c>
      <c r="BB12" s="14">
        <v>0.12601533883532701</v>
      </c>
      <c r="BC12" s="14">
        <v>7.5622592621505905E-2</v>
      </c>
      <c r="BD12" s="14">
        <v>6.9167351106519101E-2</v>
      </c>
      <c r="BE12" s="14">
        <v>0.14838461830979299</v>
      </c>
      <c r="BF12" s="14">
        <v>4.5601356940745998E-2</v>
      </c>
      <c r="BG12" s="14"/>
      <c r="BH12" s="14">
        <v>0.13050609196090501</v>
      </c>
      <c r="BI12" s="14">
        <v>8.9357289475045107E-2</v>
      </c>
    </row>
    <row r="13" spans="2:61" x14ac:dyDescent="0.35">
      <c r="B13" s="15" t="s">
        <v>74</v>
      </c>
      <c r="C13" s="14">
        <v>7.8099670957339995E-2</v>
      </c>
      <c r="D13" s="14">
        <v>0.12027513680964701</v>
      </c>
      <c r="E13" s="14">
        <v>3.8345093045347799E-2</v>
      </c>
      <c r="F13" s="14"/>
      <c r="G13" s="14">
        <v>0.12657759300673099</v>
      </c>
      <c r="H13" s="14">
        <v>0.124599375873036</v>
      </c>
      <c r="I13" s="14">
        <v>5.8047861092537303E-2</v>
      </c>
      <c r="J13" s="14">
        <v>9.6637909151461601E-2</v>
      </c>
      <c r="K13" s="14">
        <v>5.1682276960770199E-2</v>
      </c>
      <c r="L13" s="14">
        <v>3.6090362249846603E-2</v>
      </c>
      <c r="M13" s="14"/>
      <c r="N13" s="14">
        <v>8.2565423161903198E-2</v>
      </c>
      <c r="O13" s="14">
        <v>7.5582484543898307E-2</v>
      </c>
      <c r="P13" s="14"/>
      <c r="Q13" s="14">
        <v>9.1626870996488502E-2</v>
      </c>
      <c r="R13" s="14">
        <v>6.9777613073362901E-2</v>
      </c>
      <c r="S13" s="14">
        <v>9.0776835248775001E-2</v>
      </c>
      <c r="T13" s="14"/>
      <c r="U13" s="14">
        <v>7.1520606792206204E-2</v>
      </c>
      <c r="V13" s="14">
        <v>0.106365488819846</v>
      </c>
      <c r="W13" s="14"/>
      <c r="X13" s="14">
        <v>7.9677961280653506E-2</v>
      </c>
      <c r="Y13" s="14">
        <v>8.67224596345198E-2</v>
      </c>
      <c r="Z13" s="14">
        <v>7.4963046596472599E-2</v>
      </c>
      <c r="AA13" s="14"/>
      <c r="AB13" s="14">
        <v>9.0435553187549797E-2</v>
      </c>
      <c r="AC13" s="14">
        <v>7.1609864154038694E-2</v>
      </c>
      <c r="AD13" s="14">
        <v>8.5971444226046606E-2</v>
      </c>
      <c r="AE13" s="14"/>
      <c r="AF13" s="14">
        <v>3.6694106063576697E-2</v>
      </c>
      <c r="AG13" s="14">
        <v>8.7359756725237506E-2</v>
      </c>
      <c r="AH13" s="14">
        <v>8.7300168882275098E-2</v>
      </c>
      <c r="AI13" s="14"/>
      <c r="AJ13" s="14">
        <v>0.111545534609202</v>
      </c>
      <c r="AK13" s="14">
        <v>5.5880734313704702E-2</v>
      </c>
      <c r="AL13" s="14"/>
      <c r="AM13" s="14">
        <v>2.45423873319566E-2</v>
      </c>
      <c r="AN13" s="14">
        <v>6.8929232798358803E-2</v>
      </c>
      <c r="AO13" s="14">
        <v>0.15062979131259999</v>
      </c>
      <c r="AP13" s="14">
        <v>0.121333642096578</v>
      </c>
      <c r="AQ13" s="14">
        <v>0.11652654086368</v>
      </c>
      <c r="AR13" s="14">
        <v>9.3892375386875199E-2</v>
      </c>
      <c r="AS13" s="14">
        <v>0.12704727971422</v>
      </c>
      <c r="AT13" s="14">
        <v>0</v>
      </c>
      <c r="AU13" s="14">
        <v>5.3217588262556501E-2</v>
      </c>
      <c r="AV13" s="14"/>
      <c r="AW13" s="14">
        <v>3.2091484913188702E-2</v>
      </c>
      <c r="AX13" s="14">
        <v>7.2782467261999301E-2</v>
      </c>
      <c r="AY13" s="14">
        <v>0.173039211403899</v>
      </c>
      <c r="AZ13" s="14">
        <v>0.11382165657895001</v>
      </c>
      <c r="BA13" s="14">
        <v>8.3377730411912696E-2</v>
      </c>
      <c r="BB13" s="14">
        <v>9.9269531498438507E-2</v>
      </c>
      <c r="BC13" s="14">
        <v>6.6076762220719995E-2</v>
      </c>
      <c r="BD13" s="14">
        <v>3.7864646872504203E-2</v>
      </c>
      <c r="BE13" s="14">
        <v>9.1798216264400601E-2</v>
      </c>
      <c r="BF13" s="14">
        <v>6.0700763313592698E-2</v>
      </c>
      <c r="BG13" s="14"/>
      <c r="BH13" s="14">
        <v>4.9896088944764397E-2</v>
      </c>
      <c r="BI13" s="14">
        <v>0.117736585715066</v>
      </c>
    </row>
    <row r="14" spans="2:61" x14ac:dyDescent="0.35">
      <c r="B14" s="15" t="s">
        <v>75</v>
      </c>
      <c r="C14" s="14">
        <v>4.6853270877326297E-2</v>
      </c>
      <c r="D14" s="14">
        <v>5.0652726963062902E-2</v>
      </c>
      <c r="E14" s="14">
        <v>4.3504597733452798E-2</v>
      </c>
      <c r="F14" s="14"/>
      <c r="G14" s="14">
        <v>8.0139287730514402E-2</v>
      </c>
      <c r="H14" s="14">
        <v>9.8038934027498498E-2</v>
      </c>
      <c r="I14" s="14">
        <v>2.4928531104288599E-2</v>
      </c>
      <c r="J14" s="14">
        <v>4.1996156009570997E-2</v>
      </c>
      <c r="K14" s="14">
        <v>3.5519314105209698E-2</v>
      </c>
      <c r="L14" s="14">
        <v>2.1593897357378E-2</v>
      </c>
      <c r="M14" s="14"/>
      <c r="N14" s="14">
        <v>5.5938981098376098E-2</v>
      </c>
      <c r="O14" s="14">
        <v>4.1731977693722201E-2</v>
      </c>
      <c r="P14" s="14"/>
      <c r="Q14" s="14">
        <v>7.1001823631292496E-2</v>
      </c>
      <c r="R14" s="14">
        <v>3.2835879331133799E-2</v>
      </c>
      <c r="S14" s="14">
        <v>5.3211696525084298E-2</v>
      </c>
      <c r="T14" s="14"/>
      <c r="U14" s="14">
        <v>4.8224373588637397E-2</v>
      </c>
      <c r="V14" s="14">
        <v>4.0962563850315901E-2</v>
      </c>
      <c r="W14" s="14"/>
      <c r="X14" s="14">
        <v>3.4810008197162699E-2</v>
      </c>
      <c r="Y14" s="14">
        <v>5.8018933878545703E-2</v>
      </c>
      <c r="Z14" s="14">
        <v>4.3865059012770602E-2</v>
      </c>
      <c r="AA14" s="14"/>
      <c r="AB14" s="14">
        <v>4.1105617154561999E-2</v>
      </c>
      <c r="AC14" s="14">
        <v>5.4010636874680197E-2</v>
      </c>
      <c r="AD14" s="14">
        <v>5.0816337996239899E-2</v>
      </c>
      <c r="AE14" s="14"/>
      <c r="AF14" s="14">
        <v>6.4239571546102395E-2</v>
      </c>
      <c r="AG14" s="14">
        <v>4.2301689964275198E-2</v>
      </c>
      <c r="AH14" s="14">
        <v>5.4516291393846401E-2</v>
      </c>
      <c r="AI14" s="14"/>
      <c r="AJ14" s="14">
        <v>8.0364645236788906E-2</v>
      </c>
      <c r="AK14" s="14">
        <v>2.4648271570137398E-2</v>
      </c>
      <c r="AL14" s="14"/>
      <c r="AM14" s="14">
        <v>7.0553716606091998E-2</v>
      </c>
      <c r="AN14" s="14">
        <v>3.3200910709690203E-2</v>
      </c>
      <c r="AO14" s="14">
        <v>0.15717038184815599</v>
      </c>
      <c r="AP14" s="14">
        <v>7.9439509063681399E-2</v>
      </c>
      <c r="AQ14" s="14">
        <v>6.2183523876046698E-2</v>
      </c>
      <c r="AR14" s="14">
        <v>3.1693747619580402E-2</v>
      </c>
      <c r="AS14" s="14">
        <v>5.9448808351985502E-2</v>
      </c>
      <c r="AT14" s="14">
        <v>0</v>
      </c>
      <c r="AU14" s="14">
        <v>2.4438379209144E-2</v>
      </c>
      <c r="AV14" s="14"/>
      <c r="AW14" s="14">
        <v>8.6260967169076497E-2</v>
      </c>
      <c r="AX14" s="14">
        <v>2.0436318134117799E-2</v>
      </c>
      <c r="AY14" s="14">
        <v>9.3761469885806706E-2</v>
      </c>
      <c r="AZ14" s="14">
        <v>0.122639776460171</v>
      </c>
      <c r="BA14" s="14">
        <v>8.3025639330179493E-2</v>
      </c>
      <c r="BB14" s="14">
        <v>3.5431162519970097E-2</v>
      </c>
      <c r="BC14" s="14">
        <v>4.4473222443709999E-2</v>
      </c>
      <c r="BD14" s="14">
        <v>2.1569490828252599E-2</v>
      </c>
      <c r="BE14" s="14">
        <v>0</v>
      </c>
      <c r="BF14" s="14">
        <v>0</v>
      </c>
      <c r="BG14" s="14"/>
      <c r="BH14" s="14">
        <v>5.8939650324115501E-2</v>
      </c>
      <c r="BI14" s="14">
        <v>3.8126730617127298E-2</v>
      </c>
    </row>
    <row r="15" spans="2:61" x14ac:dyDescent="0.35">
      <c r="B15" s="15" t="s">
        <v>76</v>
      </c>
      <c r="C15" s="14">
        <v>2.7177971856524201E-2</v>
      </c>
      <c r="D15" s="14">
        <v>3.26055179656521E-2</v>
      </c>
      <c r="E15" s="14">
        <v>2.2162060856983599E-2</v>
      </c>
      <c r="F15" s="14"/>
      <c r="G15" s="14">
        <v>3.1711846032486397E-2</v>
      </c>
      <c r="H15" s="14">
        <v>3.5123955649449E-2</v>
      </c>
      <c r="I15" s="14">
        <v>5.4631419423955302E-2</v>
      </c>
      <c r="J15" s="14">
        <v>1.87610310518368E-2</v>
      </c>
      <c r="K15" s="14">
        <v>0</v>
      </c>
      <c r="L15" s="14">
        <v>1.9047990191928401E-2</v>
      </c>
      <c r="M15" s="14"/>
      <c r="N15" s="14">
        <v>4.4538619253196202E-2</v>
      </c>
      <c r="O15" s="14">
        <v>1.7392389550636201E-2</v>
      </c>
      <c r="P15" s="14"/>
      <c r="Q15" s="14">
        <v>4.3821566375284199E-2</v>
      </c>
      <c r="R15" s="14">
        <v>1.54314410244249E-2</v>
      </c>
      <c r="S15" s="14">
        <v>3.0983272836859602E-2</v>
      </c>
      <c r="T15" s="14"/>
      <c r="U15" s="14">
        <v>3.0959673200636199E-2</v>
      </c>
      <c r="V15" s="14">
        <v>1.0930542325505201E-2</v>
      </c>
      <c r="W15" s="14"/>
      <c r="X15" s="14">
        <v>2.33457273129174E-2</v>
      </c>
      <c r="Y15" s="14">
        <v>1.8917722817051799E-2</v>
      </c>
      <c r="Z15" s="14">
        <v>4.0937910239635597E-2</v>
      </c>
      <c r="AA15" s="14"/>
      <c r="AB15" s="14">
        <v>3.6624861406933697E-2</v>
      </c>
      <c r="AC15" s="14">
        <v>2.53142696028947E-2</v>
      </c>
      <c r="AD15" s="14">
        <v>2.3940503871888199E-2</v>
      </c>
      <c r="AE15" s="14"/>
      <c r="AF15" s="14">
        <v>7.0762878586403899E-2</v>
      </c>
      <c r="AG15" s="14">
        <v>2.3401730703118601E-2</v>
      </c>
      <c r="AH15" s="14">
        <v>2.5162471390903499E-2</v>
      </c>
      <c r="AI15" s="14"/>
      <c r="AJ15" s="14">
        <v>4.5504360660616403E-2</v>
      </c>
      <c r="AK15" s="14">
        <v>1.5640158686970499E-2</v>
      </c>
      <c r="AL15" s="14"/>
      <c r="AM15" s="14">
        <v>1.9991594934733899E-2</v>
      </c>
      <c r="AN15" s="14">
        <v>2.2705910028674201E-2</v>
      </c>
      <c r="AO15" s="14">
        <v>0</v>
      </c>
      <c r="AP15" s="14">
        <v>2.64630322092025E-2</v>
      </c>
      <c r="AQ15" s="14">
        <v>3.1650561658932201E-2</v>
      </c>
      <c r="AR15" s="14">
        <v>4.8026119075163402E-2</v>
      </c>
      <c r="AS15" s="14">
        <v>5.1575459635523797E-2</v>
      </c>
      <c r="AT15" s="14">
        <v>0</v>
      </c>
      <c r="AU15" s="14">
        <v>1.21483993289282E-2</v>
      </c>
      <c r="AV15" s="14"/>
      <c r="AW15" s="14">
        <v>1.5472136882783699E-2</v>
      </c>
      <c r="AX15" s="14">
        <v>3.1415361902376301E-2</v>
      </c>
      <c r="AY15" s="14">
        <v>0</v>
      </c>
      <c r="AZ15" s="14">
        <v>3.6366118485257198E-2</v>
      </c>
      <c r="BA15" s="14">
        <v>6.7438927909658705E-2</v>
      </c>
      <c r="BB15" s="14">
        <v>3.9725076967666299E-2</v>
      </c>
      <c r="BC15" s="14">
        <v>4.3052907924384903E-2</v>
      </c>
      <c r="BD15" s="14">
        <v>0</v>
      </c>
      <c r="BE15" s="14">
        <v>0</v>
      </c>
      <c r="BF15" s="14">
        <v>1.29569675633591E-2</v>
      </c>
      <c r="BG15" s="14"/>
      <c r="BH15" s="14">
        <v>2.1422922951053799E-2</v>
      </c>
      <c r="BI15" s="14">
        <v>3.7643366702620397E-2</v>
      </c>
    </row>
    <row r="16" spans="2:61" x14ac:dyDescent="0.35">
      <c r="B16" s="15" t="s">
        <v>77</v>
      </c>
      <c r="C16" s="20">
        <v>8.8674219928767395E-3</v>
      </c>
      <c r="D16" s="20">
        <v>5.5765041057390498E-3</v>
      </c>
      <c r="E16" s="20">
        <v>1.2056874478414701E-2</v>
      </c>
      <c r="F16" s="20"/>
      <c r="G16" s="20">
        <v>1.4437138868401599E-2</v>
      </c>
      <c r="H16" s="20">
        <v>1.1728627129683301E-2</v>
      </c>
      <c r="I16" s="20">
        <v>0</v>
      </c>
      <c r="J16" s="20">
        <v>1.22169740334255E-2</v>
      </c>
      <c r="K16" s="20">
        <v>8.5815943098326002E-3</v>
      </c>
      <c r="L16" s="20">
        <v>9.3131301240766302E-3</v>
      </c>
      <c r="M16" s="20"/>
      <c r="N16" s="20">
        <v>1.04905723445724E-2</v>
      </c>
      <c r="O16" s="20">
        <v>7.9525096051973401E-3</v>
      </c>
      <c r="P16" s="20"/>
      <c r="Q16" s="20">
        <v>4.0326789259952298E-3</v>
      </c>
      <c r="R16" s="20">
        <v>9.9242654189846697E-3</v>
      </c>
      <c r="S16" s="20">
        <v>7.2111959681805601E-3</v>
      </c>
      <c r="T16" s="20"/>
      <c r="U16" s="20">
        <v>1.0205953271550199E-2</v>
      </c>
      <c r="V16" s="20">
        <v>3.1166525252739399E-3</v>
      </c>
      <c r="W16" s="20"/>
      <c r="X16" s="20">
        <v>0</v>
      </c>
      <c r="Y16" s="20">
        <v>8.5189930718747395E-3</v>
      </c>
      <c r="Z16" s="20">
        <v>7.6453827337926404E-3</v>
      </c>
      <c r="AA16" s="20"/>
      <c r="AB16" s="20">
        <v>2.1411096712144599E-3</v>
      </c>
      <c r="AC16" s="20">
        <v>8.1979781012217895E-3</v>
      </c>
      <c r="AD16" s="20">
        <v>1.3413187499139599E-2</v>
      </c>
      <c r="AE16" s="20"/>
      <c r="AF16" s="20">
        <v>0</v>
      </c>
      <c r="AG16" s="20">
        <v>1.11518565645087E-2</v>
      </c>
      <c r="AH16" s="20">
        <v>0</v>
      </c>
      <c r="AI16" s="20"/>
      <c r="AJ16" s="20">
        <v>1.11300293688954E-2</v>
      </c>
      <c r="AK16" s="20">
        <v>5.2733513275137296E-3</v>
      </c>
      <c r="AL16" s="20"/>
      <c r="AM16" s="20">
        <v>0</v>
      </c>
      <c r="AN16" s="20">
        <v>3.8060270834517399E-3</v>
      </c>
      <c r="AO16" s="20">
        <v>0</v>
      </c>
      <c r="AP16" s="20">
        <v>3.5787548125173103E-2</v>
      </c>
      <c r="AQ16" s="20">
        <v>0</v>
      </c>
      <c r="AR16" s="20">
        <v>4.4720787928088498E-3</v>
      </c>
      <c r="AS16" s="20">
        <v>0</v>
      </c>
      <c r="AT16" s="20">
        <v>0</v>
      </c>
      <c r="AU16" s="20">
        <v>1.16340972260956E-2</v>
      </c>
      <c r="AV16" s="20"/>
      <c r="AW16" s="20">
        <v>0</v>
      </c>
      <c r="AX16" s="20">
        <v>4.4371009109382504E-3</v>
      </c>
      <c r="AY16" s="20">
        <v>0</v>
      </c>
      <c r="AZ16" s="20">
        <v>0</v>
      </c>
      <c r="BA16" s="20">
        <v>2.34881255552272E-2</v>
      </c>
      <c r="BB16" s="20">
        <v>6.71588259052099E-3</v>
      </c>
      <c r="BC16" s="20">
        <v>3.1011052942899901E-2</v>
      </c>
      <c r="BD16" s="20">
        <v>0</v>
      </c>
      <c r="BE16" s="20">
        <v>5.7963167967713398E-2</v>
      </c>
      <c r="BF16" s="20">
        <v>2.0111514117674201E-2</v>
      </c>
      <c r="BG16" s="20"/>
      <c r="BH16" s="20">
        <v>7.8497438390253502E-3</v>
      </c>
      <c r="BI16" s="20">
        <v>8.86266471967476E-3</v>
      </c>
    </row>
    <row r="17" spans="2:2" x14ac:dyDescent="0.35">
      <c r="B17" s="16"/>
    </row>
    <row r="18" spans="2:2" x14ac:dyDescent="0.35">
      <c r="B18" t="s">
        <v>79</v>
      </c>
    </row>
    <row r="19" spans="2:2" x14ac:dyDescent="0.35">
      <c r="B19" t="s">
        <v>80</v>
      </c>
    </row>
    <row r="21" spans="2: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21"/>
  <sheetViews>
    <sheetView showGridLines="0" workbookViewId="0">
      <pane xSplit="2" topLeftCell="AR1" activePane="topRight" state="frozen"/>
      <selection activeCell="B18" sqref="B18"/>
      <selection pane="topRight" activeCell="AW21" sqref="AW2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0</v>
      </c>
      <c r="D9" s="14">
        <v>0</v>
      </c>
      <c r="E9" s="14">
        <v>0</v>
      </c>
      <c r="F9" s="14"/>
      <c r="G9" s="14">
        <v>0</v>
      </c>
      <c r="H9" s="14">
        <v>0</v>
      </c>
      <c r="I9" s="14">
        <v>0</v>
      </c>
      <c r="J9" s="14">
        <v>0</v>
      </c>
      <c r="K9" s="14">
        <v>0</v>
      </c>
      <c r="L9" s="14">
        <v>0</v>
      </c>
      <c r="M9" s="14"/>
      <c r="N9" s="14">
        <v>0</v>
      </c>
      <c r="O9" s="14">
        <v>0</v>
      </c>
      <c r="P9" s="14"/>
      <c r="Q9" s="14">
        <v>0</v>
      </c>
      <c r="R9" s="14">
        <v>0</v>
      </c>
      <c r="S9" s="14">
        <v>0</v>
      </c>
      <c r="T9" s="14"/>
      <c r="U9" s="14">
        <v>0</v>
      </c>
      <c r="V9" s="14">
        <v>0</v>
      </c>
      <c r="W9" s="14"/>
      <c r="X9" s="14">
        <v>0</v>
      </c>
      <c r="Y9" s="14">
        <v>0</v>
      </c>
      <c r="Z9" s="14">
        <v>0</v>
      </c>
      <c r="AA9" s="14"/>
      <c r="AB9" s="14">
        <v>0</v>
      </c>
      <c r="AC9" s="14">
        <v>0</v>
      </c>
      <c r="AD9" s="14">
        <v>0</v>
      </c>
      <c r="AE9" s="14"/>
      <c r="AF9" s="14">
        <v>0</v>
      </c>
      <c r="AG9" s="14">
        <v>0</v>
      </c>
      <c r="AH9" s="14">
        <v>0</v>
      </c>
      <c r="AI9" s="14"/>
      <c r="AJ9" s="14">
        <v>0</v>
      </c>
      <c r="AK9" s="14">
        <v>0</v>
      </c>
      <c r="AL9" s="14"/>
      <c r="AM9" s="14">
        <v>0</v>
      </c>
      <c r="AN9" s="14">
        <v>0</v>
      </c>
      <c r="AO9" s="14">
        <v>0</v>
      </c>
      <c r="AP9" s="14">
        <v>0</v>
      </c>
      <c r="AQ9" s="14">
        <v>0</v>
      </c>
      <c r="AR9" s="14">
        <v>0</v>
      </c>
      <c r="AS9" s="14">
        <v>0</v>
      </c>
      <c r="AT9" s="14">
        <v>0</v>
      </c>
      <c r="AU9" s="14">
        <v>0</v>
      </c>
      <c r="AV9" s="14"/>
      <c r="AW9" s="14">
        <v>0</v>
      </c>
      <c r="AX9" s="14">
        <v>0</v>
      </c>
      <c r="AY9" s="14">
        <v>0</v>
      </c>
      <c r="AZ9" s="14">
        <v>0</v>
      </c>
      <c r="BA9" s="14">
        <v>0</v>
      </c>
      <c r="BB9" s="14">
        <v>0</v>
      </c>
      <c r="BC9" s="14">
        <v>0</v>
      </c>
      <c r="BD9" s="14">
        <v>0</v>
      </c>
      <c r="BE9" s="14">
        <v>0</v>
      </c>
      <c r="BF9" s="14">
        <v>0</v>
      </c>
      <c r="BG9" s="14"/>
      <c r="BH9" s="14">
        <v>0</v>
      </c>
      <c r="BI9" s="14">
        <v>0</v>
      </c>
    </row>
    <row r="10" spans="2:61" x14ac:dyDescent="0.35">
      <c r="B10" s="15" t="s">
        <v>71</v>
      </c>
      <c r="C10" s="14">
        <v>0</v>
      </c>
      <c r="D10" s="14">
        <v>0</v>
      </c>
      <c r="E10" s="14">
        <v>0</v>
      </c>
      <c r="F10" s="14"/>
      <c r="G10" s="14">
        <v>0</v>
      </c>
      <c r="H10" s="14">
        <v>0</v>
      </c>
      <c r="I10" s="14">
        <v>0</v>
      </c>
      <c r="J10" s="14">
        <v>0</v>
      </c>
      <c r="K10" s="14">
        <v>0</v>
      </c>
      <c r="L10" s="14">
        <v>0</v>
      </c>
      <c r="M10" s="14"/>
      <c r="N10" s="14">
        <v>0</v>
      </c>
      <c r="O10" s="14">
        <v>0</v>
      </c>
      <c r="P10" s="14"/>
      <c r="Q10" s="14">
        <v>0</v>
      </c>
      <c r="R10" s="14">
        <v>0</v>
      </c>
      <c r="S10" s="14">
        <v>0</v>
      </c>
      <c r="T10" s="14"/>
      <c r="U10" s="14">
        <v>0</v>
      </c>
      <c r="V10" s="14">
        <v>0</v>
      </c>
      <c r="W10" s="14"/>
      <c r="X10" s="14">
        <v>0</v>
      </c>
      <c r="Y10" s="14">
        <v>0</v>
      </c>
      <c r="Z10" s="14">
        <v>0</v>
      </c>
      <c r="AA10" s="14"/>
      <c r="AB10" s="14">
        <v>0</v>
      </c>
      <c r="AC10" s="14">
        <v>0</v>
      </c>
      <c r="AD10" s="14">
        <v>0</v>
      </c>
      <c r="AE10" s="14"/>
      <c r="AF10" s="14">
        <v>0</v>
      </c>
      <c r="AG10" s="14">
        <v>0</v>
      </c>
      <c r="AH10" s="14">
        <v>0</v>
      </c>
      <c r="AI10" s="14"/>
      <c r="AJ10" s="14">
        <v>0</v>
      </c>
      <c r="AK10" s="14">
        <v>0</v>
      </c>
      <c r="AL10" s="14"/>
      <c r="AM10" s="14">
        <v>0</v>
      </c>
      <c r="AN10" s="14">
        <v>0</v>
      </c>
      <c r="AO10" s="14">
        <v>0</v>
      </c>
      <c r="AP10" s="14">
        <v>0</v>
      </c>
      <c r="AQ10" s="14">
        <v>0</v>
      </c>
      <c r="AR10" s="14">
        <v>0</v>
      </c>
      <c r="AS10" s="14">
        <v>0</v>
      </c>
      <c r="AT10" s="14">
        <v>0</v>
      </c>
      <c r="AU10" s="14">
        <v>0</v>
      </c>
      <c r="AV10" s="14"/>
      <c r="AW10" s="14">
        <v>0</v>
      </c>
      <c r="AX10" s="14">
        <v>0</v>
      </c>
      <c r="AY10" s="14">
        <v>0</v>
      </c>
      <c r="AZ10" s="14">
        <v>0</v>
      </c>
      <c r="BA10" s="14">
        <v>0</v>
      </c>
      <c r="BB10" s="14">
        <v>0</v>
      </c>
      <c r="BC10" s="14">
        <v>0</v>
      </c>
      <c r="BD10" s="14">
        <v>0</v>
      </c>
      <c r="BE10" s="14">
        <v>0</v>
      </c>
      <c r="BF10" s="14">
        <v>0</v>
      </c>
      <c r="BG10" s="14"/>
      <c r="BH10" s="14">
        <v>0</v>
      </c>
      <c r="BI10" s="14">
        <v>0</v>
      </c>
    </row>
    <row r="11" spans="2:61" x14ac:dyDescent="0.35">
      <c r="B11" s="15" t="s">
        <v>72</v>
      </c>
      <c r="C11" s="14">
        <v>1</v>
      </c>
      <c r="D11" s="14">
        <v>1</v>
      </c>
      <c r="E11" s="14">
        <v>1</v>
      </c>
      <c r="F11" s="14"/>
      <c r="G11" s="14">
        <v>1</v>
      </c>
      <c r="H11" s="14">
        <v>1</v>
      </c>
      <c r="I11" s="14">
        <v>1</v>
      </c>
      <c r="J11" s="14">
        <v>1</v>
      </c>
      <c r="K11" s="14">
        <v>1</v>
      </c>
      <c r="L11" s="14">
        <v>1</v>
      </c>
      <c r="M11" s="14"/>
      <c r="N11" s="14">
        <v>1</v>
      </c>
      <c r="O11" s="14">
        <v>1</v>
      </c>
      <c r="P11" s="14"/>
      <c r="Q11" s="14">
        <v>1</v>
      </c>
      <c r="R11" s="14">
        <v>1</v>
      </c>
      <c r="S11" s="14">
        <v>1</v>
      </c>
      <c r="T11" s="14"/>
      <c r="U11" s="14">
        <v>1</v>
      </c>
      <c r="V11" s="14">
        <v>1</v>
      </c>
      <c r="W11" s="14"/>
      <c r="X11" s="14">
        <v>1</v>
      </c>
      <c r="Y11" s="14">
        <v>1</v>
      </c>
      <c r="Z11" s="14">
        <v>1</v>
      </c>
      <c r="AA11" s="14"/>
      <c r="AB11" s="14">
        <v>1</v>
      </c>
      <c r="AC11" s="14">
        <v>1</v>
      </c>
      <c r="AD11" s="14">
        <v>1</v>
      </c>
      <c r="AE11" s="14"/>
      <c r="AF11" s="14">
        <v>1</v>
      </c>
      <c r="AG11" s="14">
        <v>1</v>
      </c>
      <c r="AH11" s="14">
        <v>1</v>
      </c>
      <c r="AI11" s="14"/>
      <c r="AJ11" s="14">
        <v>1</v>
      </c>
      <c r="AK11" s="14">
        <v>1</v>
      </c>
      <c r="AL11" s="14"/>
      <c r="AM11" s="14">
        <v>1</v>
      </c>
      <c r="AN11" s="14">
        <v>1</v>
      </c>
      <c r="AO11" s="14">
        <v>1</v>
      </c>
      <c r="AP11" s="14">
        <v>1</v>
      </c>
      <c r="AQ11" s="14">
        <v>1</v>
      </c>
      <c r="AR11" s="14">
        <v>1</v>
      </c>
      <c r="AS11" s="14">
        <v>1</v>
      </c>
      <c r="AT11" s="14">
        <v>1</v>
      </c>
      <c r="AU11" s="14">
        <v>1</v>
      </c>
      <c r="AV11" s="14"/>
      <c r="AW11" s="14">
        <v>1</v>
      </c>
      <c r="AX11" s="14">
        <v>1</v>
      </c>
      <c r="AY11" s="14">
        <v>1</v>
      </c>
      <c r="AZ11" s="14">
        <v>1</v>
      </c>
      <c r="BA11" s="14">
        <v>1</v>
      </c>
      <c r="BB11" s="14">
        <v>1</v>
      </c>
      <c r="BC11" s="14">
        <v>1</v>
      </c>
      <c r="BD11" s="14">
        <v>1</v>
      </c>
      <c r="BE11" s="14">
        <v>1</v>
      </c>
      <c r="BF11" s="14">
        <v>1</v>
      </c>
      <c r="BG11" s="14"/>
      <c r="BH11" s="14">
        <v>1</v>
      </c>
      <c r="BI11" s="14">
        <v>1</v>
      </c>
    </row>
    <row r="12" spans="2:61" x14ac:dyDescent="0.35">
      <c r="B12" s="15" t="s">
        <v>73</v>
      </c>
      <c r="C12" s="14">
        <v>0</v>
      </c>
      <c r="D12" s="14">
        <v>0</v>
      </c>
      <c r="E12" s="14">
        <v>0</v>
      </c>
      <c r="F12" s="14"/>
      <c r="G12" s="14">
        <v>0</v>
      </c>
      <c r="H12" s="14">
        <v>0</v>
      </c>
      <c r="I12" s="14">
        <v>0</v>
      </c>
      <c r="J12" s="14">
        <v>0</v>
      </c>
      <c r="K12" s="14">
        <v>0</v>
      </c>
      <c r="L12" s="14">
        <v>0</v>
      </c>
      <c r="M12" s="14"/>
      <c r="N12" s="14">
        <v>0</v>
      </c>
      <c r="O12" s="14">
        <v>0</v>
      </c>
      <c r="P12" s="14"/>
      <c r="Q12" s="14">
        <v>0</v>
      </c>
      <c r="R12" s="14">
        <v>0</v>
      </c>
      <c r="S12" s="14">
        <v>0</v>
      </c>
      <c r="T12" s="14"/>
      <c r="U12" s="14">
        <v>0</v>
      </c>
      <c r="V12" s="14">
        <v>0</v>
      </c>
      <c r="W12" s="14"/>
      <c r="X12" s="14">
        <v>0</v>
      </c>
      <c r="Y12" s="14">
        <v>0</v>
      </c>
      <c r="Z12" s="14">
        <v>0</v>
      </c>
      <c r="AA12" s="14"/>
      <c r="AB12" s="14">
        <v>0</v>
      </c>
      <c r="AC12" s="14">
        <v>0</v>
      </c>
      <c r="AD12" s="14">
        <v>0</v>
      </c>
      <c r="AE12" s="14"/>
      <c r="AF12" s="14">
        <v>0</v>
      </c>
      <c r="AG12" s="14">
        <v>0</v>
      </c>
      <c r="AH12" s="14">
        <v>0</v>
      </c>
      <c r="AI12" s="14"/>
      <c r="AJ12" s="14">
        <v>0</v>
      </c>
      <c r="AK12" s="14">
        <v>0</v>
      </c>
      <c r="AL12" s="14"/>
      <c r="AM12" s="14">
        <v>0</v>
      </c>
      <c r="AN12" s="14">
        <v>0</v>
      </c>
      <c r="AO12" s="14">
        <v>0</v>
      </c>
      <c r="AP12" s="14">
        <v>0</v>
      </c>
      <c r="AQ12" s="14">
        <v>0</v>
      </c>
      <c r="AR12" s="14">
        <v>0</v>
      </c>
      <c r="AS12" s="14">
        <v>0</v>
      </c>
      <c r="AT12" s="14">
        <v>0</v>
      </c>
      <c r="AU12" s="14">
        <v>0</v>
      </c>
      <c r="AV12" s="14"/>
      <c r="AW12" s="14">
        <v>0</v>
      </c>
      <c r="AX12" s="14">
        <v>0</v>
      </c>
      <c r="AY12" s="14">
        <v>0</v>
      </c>
      <c r="AZ12" s="14">
        <v>0</v>
      </c>
      <c r="BA12" s="14">
        <v>0</v>
      </c>
      <c r="BB12" s="14">
        <v>0</v>
      </c>
      <c r="BC12" s="14">
        <v>0</v>
      </c>
      <c r="BD12" s="14">
        <v>0</v>
      </c>
      <c r="BE12" s="14">
        <v>0</v>
      </c>
      <c r="BF12" s="14">
        <v>0</v>
      </c>
      <c r="BG12" s="14"/>
      <c r="BH12" s="14">
        <v>0</v>
      </c>
      <c r="BI12" s="14">
        <v>0</v>
      </c>
    </row>
    <row r="13" spans="2:61" x14ac:dyDescent="0.35">
      <c r="B13" s="15" t="s">
        <v>74</v>
      </c>
      <c r="C13" s="14">
        <v>0</v>
      </c>
      <c r="D13" s="14">
        <v>0</v>
      </c>
      <c r="E13" s="14">
        <v>0</v>
      </c>
      <c r="F13" s="14"/>
      <c r="G13" s="14">
        <v>0</v>
      </c>
      <c r="H13" s="14">
        <v>0</v>
      </c>
      <c r="I13" s="14">
        <v>0</v>
      </c>
      <c r="J13" s="14">
        <v>0</v>
      </c>
      <c r="K13" s="14">
        <v>0</v>
      </c>
      <c r="L13" s="14">
        <v>0</v>
      </c>
      <c r="M13" s="14"/>
      <c r="N13" s="14">
        <v>0</v>
      </c>
      <c r="O13" s="14">
        <v>0</v>
      </c>
      <c r="P13" s="14"/>
      <c r="Q13" s="14">
        <v>0</v>
      </c>
      <c r="R13" s="14">
        <v>0</v>
      </c>
      <c r="S13" s="14">
        <v>0</v>
      </c>
      <c r="T13" s="14"/>
      <c r="U13" s="14">
        <v>0</v>
      </c>
      <c r="V13" s="14">
        <v>0</v>
      </c>
      <c r="W13" s="14"/>
      <c r="X13" s="14">
        <v>0</v>
      </c>
      <c r="Y13" s="14">
        <v>0</v>
      </c>
      <c r="Z13" s="14">
        <v>0</v>
      </c>
      <c r="AA13" s="14"/>
      <c r="AB13" s="14">
        <v>0</v>
      </c>
      <c r="AC13" s="14">
        <v>0</v>
      </c>
      <c r="AD13" s="14">
        <v>0</v>
      </c>
      <c r="AE13" s="14"/>
      <c r="AF13" s="14">
        <v>0</v>
      </c>
      <c r="AG13" s="14">
        <v>0</v>
      </c>
      <c r="AH13" s="14">
        <v>0</v>
      </c>
      <c r="AI13" s="14"/>
      <c r="AJ13" s="14">
        <v>0</v>
      </c>
      <c r="AK13" s="14">
        <v>0</v>
      </c>
      <c r="AL13" s="14"/>
      <c r="AM13" s="14">
        <v>0</v>
      </c>
      <c r="AN13" s="14">
        <v>0</v>
      </c>
      <c r="AO13" s="14">
        <v>0</v>
      </c>
      <c r="AP13" s="14">
        <v>0</v>
      </c>
      <c r="AQ13" s="14">
        <v>0</v>
      </c>
      <c r="AR13" s="14">
        <v>0</v>
      </c>
      <c r="AS13" s="14">
        <v>0</v>
      </c>
      <c r="AT13" s="14">
        <v>0</v>
      </c>
      <c r="AU13" s="14">
        <v>0</v>
      </c>
      <c r="AV13" s="14"/>
      <c r="AW13" s="14">
        <v>0</v>
      </c>
      <c r="AX13" s="14">
        <v>0</v>
      </c>
      <c r="AY13" s="14">
        <v>0</v>
      </c>
      <c r="AZ13" s="14">
        <v>0</v>
      </c>
      <c r="BA13" s="14">
        <v>0</v>
      </c>
      <c r="BB13" s="14">
        <v>0</v>
      </c>
      <c r="BC13" s="14">
        <v>0</v>
      </c>
      <c r="BD13" s="14">
        <v>0</v>
      </c>
      <c r="BE13" s="14">
        <v>0</v>
      </c>
      <c r="BF13" s="14">
        <v>0</v>
      </c>
      <c r="BG13" s="14"/>
      <c r="BH13" s="14">
        <v>0</v>
      </c>
      <c r="BI13" s="14">
        <v>0</v>
      </c>
    </row>
    <row r="14" spans="2:61" x14ac:dyDescent="0.35">
      <c r="B14" s="15" t="s">
        <v>75</v>
      </c>
      <c r="C14" s="14">
        <v>0</v>
      </c>
      <c r="D14" s="14">
        <v>0</v>
      </c>
      <c r="E14" s="14">
        <v>0</v>
      </c>
      <c r="F14" s="14"/>
      <c r="G14" s="14">
        <v>0</v>
      </c>
      <c r="H14" s="14">
        <v>0</v>
      </c>
      <c r="I14" s="14">
        <v>0</v>
      </c>
      <c r="J14" s="14">
        <v>0</v>
      </c>
      <c r="K14" s="14">
        <v>0</v>
      </c>
      <c r="L14" s="14">
        <v>0</v>
      </c>
      <c r="M14" s="14"/>
      <c r="N14" s="14">
        <v>0</v>
      </c>
      <c r="O14" s="14">
        <v>0</v>
      </c>
      <c r="P14" s="14"/>
      <c r="Q14" s="14">
        <v>0</v>
      </c>
      <c r="R14" s="14">
        <v>0</v>
      </c>
      <c r="S14" s="14">
        <v>0</v>
      </c>
      <c r="T14" s="14"/>
      <c r="U14" s="14">
        <v>0</v>
      </c>
      <c r="V14" s="14">
        <v>0</v>
      </c>
      <c r="W14" s="14"/>
      <c r="X14" s="14">
        <v>0</v>
      </c>
      <c r="Y14" s="14">
        <v>0</v>
      </c>
      <c r="Z14" s="14">
        <v>0</v>
      </c>
      <c r="AA14" s="14"/>
      <c r="AB14" s="14">
        <v>0</v>
      </c>
      <c r="AC14" s="14">
        <v>0</v>
      </c>
      <c r="AD14" s="14">
        <v>0</v>
      </c>
      <c r="AE14" s="14"/>
      <c r="AF14" s="14">
        <v>0</v>
      </c>
      <c r="AG14" s="14">
        <v>0</v>
      </c>
      <c r="AH14" s="14">
        <v>0</v>
      </c>
      <c r="AI14" s="14"/>
      <c r="AJ14" s="14">
        <v>0</v>
      </c>
      <c r="AK14" s="14">
        <v>0</v>
      </c>
      <c r="AL14" s="14"/>
      <c r="AM14" s="14">
        <v>0</v>
      </c>
      <c r="AN14" s="14">
        <v>0</v>
      </c>
      <c r="AO14" s="14">
        <v>0</v>
      </c>
      <c r="AP14" s="14">
        <v>0</v>
      </c>
      <c r="AQ14" s="14">
        <v>0</v>
      </c>
      <c r="AR14" s="14">
        <v>0</v>
      </c>
      <c r="AS14" s="14">
        <v>0</v>
      </c>
      <c r="AT14" s="14">
        <v>0</v>
      </c>
      <c r="AU14" s="14">
        <v>0</v>
      </c>
      <c r="AV14" s="14"/>
      <c r="AW14" s="14">
        <v>0</v>
      </c>
      <c r="AX14" s="14">
        <v>0</v>
      </c>
      <c r="AY14" s="14">
        <v>0</v>
      </c>
      <c r="AZ14" s="14">
        <v>0</v>
      </c>
      <c r="BA14" s="14">
        <v>0</v>
      </c>
      <c r="BB14" s="14">
        <v>0</v>
      </c>
      <c r="BC14" s="14">
        <v>0</v>
      </c>
      <c r="BD14" s="14">
        <v>0</v>
      </c>
      <c r="BE14" s="14">
        <v>0</v>
      </c>
      <c r="BF14" s="14">
        <v>0</v>
      </c>
      <c r="BG14" s="14"/>
      <c r="BH14" s="14">
        <v>0</v>
      </c>
      <c r="BI14" s="14">
        <v>0</v>
      </c>
    </row>
    <row r="15" spans="2:61" x14ac:dyDescent="0.35">
      <c r="B15" s="15" t="s">
        <v>76</v>
      </c>
      <c r="C15" s="14">
        <v>0</v>
      </c>
      <c r="D15" s="14">
        <v>0</v>
      </c>
      <c r="E15" s="14">
        <v>0</v>
      </c>
      <c r="F15" s="14"/>
      <c r="G15" s="14">
        <v>0</v>
      </c>
      <c r="H15" s="14">
        <v>0</v>
      </c>
      <c r="I15" s="14">
        <v>0</v>
      </c>
      <c r="J15" s="14">
        <v>0</v>
      </c>
      <c r="K15" s="14">
        <v>0</v>
      </c>
      <c r="L15" s="14">
        <v>0</v>
      </c>
      <c r="M15" s="14"/>
      <c r="N15" s="14">
        <v>0</v>
      </c>
      <c r="O15" s="14">
        <v>0</v>
      </c>
      <c r="P15" s="14"/>
      <c r="Q15" s="14">
        <v>0</v>
      </c>
      <c r="R15" s="14">
        <v>0</v>
      </c>
      <c r="S15" s="14">
        <v>0</v>
      </c>
      <c r="T15" s="14"/>
      <c r="U15" s="14">
        <v>0</v>
      </c>
      <c r="V15" s="14">
        <v>0</v>
      </c>
      <c r="W15" s="14"/>
      <c r="X15" s="14">
        <v>0</v>
      </c>
      <c r="Y15" s="14">
        <v>0</v>
      </c>
      <c r="Z15" s="14">
        <v>0</v>
      </c>
      <c r="AA15" s="14"/>
      <c r="AB15" s="14">
        <v>0</v>
      </c>
      <c r="AC15" s="14">
        <v>0</v>
      </c>
      <c r="AD15" s="14">
        <v>0</v>
      </c>
      <c r="AE15" s="14"/>
      <c r="AF15" s="14">
        <v>0</v>
      </c>
      <c r="AG15" s="14">
        <v>0</v>
      </c>
      <c r="AH15" s="14">
        <v>0</v>
      </c>
      <c r="AI15" s="14"/>
      <c r="AJ15" s="14">
        <v>0</v>
      </c>
      <c r="AK15" s="14">
        <v>0</v>
      </c>
      <c r="AL15" s="14"/>
      <c r="AM15" s="14">
        <v>0</v>
      </c>
      <c r="AN15" s="14">
        <v>0</v>
      </c>
      <c r="AO15" s="14">
        <v>0</v>
      </c>
      <c r="AP15" s="14">
        <v>0</v>
      </c>
      <c r="AQ15" s="14">
        <v>0</v>
      </c>
      <c r="AR15" s="14">
        <v>0</v>
      </c>
      <c r="AS15" s="14">
        <v>0</v>
      </c>
      <c r="AT15" s="14">
        <v>0</v>
      </c>
      <c r="AU15" s="14">
        <v>0</v>
      </c>
      <c r="AV15" s="14"/>
      <c r="AW15" s="14">
        <v>0</v>
      </c>
      <c r="AX15" s="14">
        <v>0</v>
      </c>
      <c r="AY15" s="14">
        <v>0</v>
      </c>
      <c r="AZ15" s="14">
        <v>0</v>
      </c>
      <c r="BA15" s="14">
        <v>0</v>
      </c>
      <c r="BB15" s="14">
        <v>0</v>
      </c>
      <c r="BC15" s="14">
        <v>0</v>
      </c>
      <c r="BD15" s="14">
        <v>0</v>
      </c>
      <c r="BE15" s="14">
        <v>0</v>
      </c>
      <c r="BF15" s="14">
        <v>0</v>
      </c>
      <c r="BG15" s="14"/>
      <c r="BH15" s="14">
        <v>0</v>
      </c>
      <c r="BI15" s="14">
        <v>0</v>
      </c>
    </row>
    <row r="16" spans="2:61" x14ac:dyDescent="0.35">
      <c r="B16" s="15" t="s">
        <v>77</v>
      </c>
      <c r="C16" s="20">
        <v>0</v>
      </c>
      <c r="D16" s="20">
        <v>0</v>
      </c>
      <c r="E16" s="20">
        <v>0</v>
      </c>
      <c r="F16" s="20"/>
      <c r="G16" s="20">
        <v>0</v>
      </c>
      <c r="H16" s="20">
        <v>0</v>
      </c>
      <c r="I16" s="20">
        <v>0</v>
      </c>
      <c r="J16" s="20">
        <v>0</v>
      </c>
      <c r="K16" s="20">
        <v>0</v>
      </c>
      <c r="L16" s="20">
        <v>0</v>
      </c>
      <c r="M16" s="20"/>
      <c r="N16" s="20">
        <v>0</v>
      </c>
      <c r="O16" s="20">
        <v>0</v>
      </c>
      <c r="P16" s="20"/>
      <c r="Q16" s="20">
        <v>0</v>
      </c>
      <c r="R16" s="20">
        <v>0</v>
      </c>
      <c r="S16" s="20">
        <v>0</v>
      </c>
      <c r="T16" s="20"/>
      <c r="U16" s="20">
        <v>0</v>
      </c>
      <c r="V16" s="20">
        <v>0</v>
      </c>
      <c r="W16" s="20"/>
      <c r="X16" s="20">
        <v>0</v>
      </c>
      <c r="Y16" s="20">
        <v>0</v>
      </c>
      <c r="Z16" s="20">
        <v>0</v>
      </c>
      <c r="AA16" s="20"/>
      <c r="AB16" s="20">
        <v>0</v>
      </c>
      <c r="AC16" s="20">
        <v>0</v>
      </c>
      <c r="AD16" s="20">
        <v>0</v>
      </c>
      <c r="AE16" s="20"/>
      <c r="AF16" s="20">
        <v>0</v>
      </c>
      <c r="AG16" s="20">
        <v>0</v>
      </c>
      <c r="AH16" s="20">
        <v>0</v>
      </c>
      <c r="AI16" s="20"/>
      <c r="AJ16" s="20">
        <v>0</v>
      </c>
      <c r="AK16" s="20">
        <v>0</v>
      </c>
      <c r="AL16" s="20"/>
      <c r="AM16" s="20">
        <v>0</v>
      </c>
      <c r="AN16" s="20">
        <v>0</v>
      </c>
      <c r="AO16" s="20">
        <v>0</v>
      </c>
      <c r="AP16" s="20">
        <v>0</v>
      </c>
      <c r="AQ16" s="20">
        <v>0</v>
      </c>
      <c r="AR16" s="20">
        <v>0</v>
      </c>
      <c r="AS16" s="20">
        <v>0</v>
      </c>
      <c r="AT16" s="20">
        <v>0</v>
      </c>
      <c r="AU16" s="20">
        <v>0</v>
      </c>
      <c r="AV16" s="20"/>
      <c r="AW16" s="20">
        <v>0</v>
      </c>
      <c r="AX16" s="20">
        <v>0</v>
      </c>
      <c r="AY16" s="20">
        <v>0</v>
      </c>
      <c r="AZ16" s="20">
        <v>0</v>
      </c>
      <c r="BA16" s="20">
        <v>0</v>
      </c>
      <c r="BB16" s="20">
        <v>0</v>
      </c>
      <c r="BC16" s="20">
        <v>0</v>
      </c>
      <c r="BD16" s="20">
        <v>0</v>
      </c>
      <c r="BE16" s="20">
        <v>0</v>
      </c>
      <c r="BF16" s="20">
        <v>0</v>
      </c>
      <c r="BG16" s="20"/>
      <c r="BH16" s="20">
        <v>0</v>
      </c>
      <c r="BI16" s="20">
        <v>0</v>
      </c>
    </row>
    <row r="17" spans="2:2" x14ac:dyDescent="0.35">
      <c r="B17" s="16"/>
    </row>
    <row r="18" spans="2:2" x14ac:dyDescent="0.35">
      <c r="B18" t="s">
        <v>79</v>
      </c>
    </row>
    <row r="19" spans="2:2" x14ac:dyDescent="0.35">
      <c r="B19" t="s">
        <v>80</v>
      </c>
    </row>
    <row r="21" spans="2: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21"/>
  <sheetViews>
    <sheetView showGridLines="0" workbookViewId="0">
      <pane xSplit="2" topLeftCell="G1" activePane="topRight" state="frozen"/>
      <selection activeCell="B18" sqref="B18"/>
      <selection pane="topRight" activeCell="AT15" sqref="AT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0.16477224623356801</v>
      </c>
      <c r="D9" s="14">
        <v>0.20134528002149901</v>
      </c>
      <c r="E9" s="14">
        <v>0.12854359164464799</v>
      </c>
      <c r="F9" s="14"/>
      <c r="G9" s="14">
        <v>0.175934132420765</v>
      </c>
      <c r="H9" s="14">
        <v>0.168944573164067</v>
      </c>
      <c r="I9" s="14">
        <v>0.13317776648340399</v>
      </c>
      <c r="J9" s="14">
        <v>0.12419518978767299</v>
      </c>
      <c r="K9" s="14">
        <v>0.18434048756791999</v>
      </c>
      <c r="L9" s="14">
        <v>0.20839932286353699</v>
      </c>
      <c r="M9" s="14"/>
      <c r="N9" s="14">
        <v>0.155551602289796</v>
      </c>
      <c r="O9" s="14">
        <v>0.16996959677951401</v>
      </c>
      <c r="P9" s="14"/>
      <c r="Q9" s="14">
        <v>0.22604167610920001</v>
      </c>
      <c r="R9" s="14">
        <v>0.12946601989263601</v>
      </c>
      <c r="S9" s="14">
        <v>0.18272834623637499</v>
      </c>
      <c r="T9" s="14"/>
      <c r="U9" s="14">
        <v>0.184231692080805</v>
      </c>
      <c r="V9" s="14">
        <v>8.1168083359115503E-2</v>
      </c>
      <c r="W9" s="14"/>
      <c r="X9" s="14">
        <v>0.32749263733721201</v>
      </c>
      <c r="Y9" s="14">
        <v>0.163526748727847</v>
      </c>
      <c r="Z9" s="14">
        <v>0.11761776265778601</v>
      </c>
      <c r="AA9" s="14"/>
      <c r="AB9" s="14">
        <v>0.194984054976751</v>
      </c>
      <c r="AC9" s="14">
        <v>0.12726530531789901</v>
      </c>
      <c r="AD9" s="14">
        <v>0.225843478038737</v>
      </c>
      <c r="AE9" s="14"/>
      <c r="AF9" s="14">
        <v>0.241503065440726</v>
      </c>
      <c r="AG9" s="14">
        <v>0.16872056334587199</v>
      </c>
      <c r="AH9" s="14">
        <v>0.149075733326861</v>
      </c>
      <c r="AI9" s="14"/>
      <c r="AJ9" s="14">
        <v>0.174586884306593</v>
      </c>
      <c r="AK9" s="14">
        <v>0.15854593405016901</v>
      </c>
      <c r="AL9" s="14"/>
      <c r="AM9" s="14">
        <v>0.20878030693850499</v>
      </c>
      <c r="AN9" s="14">
        <v>0.25791434169675098</v>
      </c>
      <c r="AO9" s="14">
        <v>0.142003594328866</v>
      </c>
      <c r="AP9" s="14">
        <v>7.2392877363885305E-2</v>
      </c>
      <c r="AQ9" s="14">
        <v>0.160006304502748</v>
      </c>
      <c r="AR9" s="14">
        <v>0.12922798329048801</v>
      </c>
      <c r="AS9" s="14">
        <v>0.28024556409392198</v>
      </c>
      <c r="AT9" s="14">
        <v>9.8265218960224401E-2</v>
      </c>
      <c r="AU9" s="14">
        <v>0.13562124228084099</v>
      </c>
      <c r="AV9" s="14"/>
      <c r="AW9" s="14">
        <v>0.20624461561653001</v>
      </c>
      <c r="AX9" s="14">
        <v>0.302083143633679</v>
      </c>
      <c r="AY9" s="14">
        <v>0.222314881024642</v>
      </c>
      <c r="AZ9" s="14">
        <v>0.100207585076202</v>
      </c>
      <c r="BA9" s="14">
        <v>0.16883333847408699</v>
      </c>
      <c r="BB9" s="14">
        <v>0.125725739146647</v>
      </c>
      <c r="BC9" s="14">
        <v>0.19898745431350301</v>
      </c>
      <c r="BD9" s="14">
        <v>6.8409892499544003E-2</v>
      </c>
      <c r="BE9" s="14">
        <v>0.19503752520133399</v>
      </c>
      <c r="BF9" s="14">
        <v>8.3390087049043105E-2</v>
      </c>
      <c r="BG9" s="14"/>
      <c r="BH9" s="14">
        <v>0.142519019830852</v>
      </c>
      <c r="BI9" s="14">
        <v>0.20629797400367</v>
      </c>
    </row>
    <row r="10" spans="2:61" x14ac:dyDescent="0.35">
      <c r="B10" s="15" t="s">
        <v>71</v>
      </c>
      <c r="C10" s="14">
        <v>0.16263609828473499</v>
      </c>
      <c r="D10" s="14">
        <v>0.14565004333159601</v>
      </c>
      <c r="E10" s="14">
        <v>0.178581565212204</v>
      </c>
      <c r="F10" s="14"/>
      <c r="G10" s="14">
        <v>0.167423658473798</v>
      </c>
      <c r="H10" s="14">
        <v>0.14601951629083201</v>
      </c>
      <c r="I10" s="14">
        <v>0.15029414425454701</v>
      </c>
      <c r="J10" s="14">
        <v>0.14875131323160801</v>
      </c>
      <c r="K10" s="14">
        <v>0.14411218608676599</v>
      </c>
      <c r="L10" s="14">
        <v>0.21143633365168801</v>
      </c>
      <c r="M10" s="14"/>
      <c r="N10" s="14">
        <v>0.189450041035124</v>
      </c>
      <c r="O10" s="14">
        <v>0.14752202806984199</v>
      </c>
      <c r="P10" s="14"/>
      <c r="Q10" s="14">
        <v>0.181523470201119</v>
      </c>
      <c r="R10" s="14">
        <v>0.16662583498485301</v>
      </c>
      <c r="S10" s="14">
        <v>0.15989393785514</v>
      </c>
      <c r="T10" s="14"/>
      <c r="U10" s="14">
        <v>0.17019267700916599</v>
      </c>
      <c r="V10" s="14">
        <v>0.130170557209699</v>
      </c>
      <c r="W10" s="14"/>
      <c r="X10" s="14">
        <v>0.23377273324749401</v>
      </c>
      <c r="Y10" s="14">
        <v>0.20491560994636901</v>
      </c>
      <c r="Z10" s="14">
        <v>8.8143198007020307E-2</v>
      </c>
      <c r="AA10" s="14"/>
      <c r="AB10" s="14">
        <v>0.195804517789085</v>
      </c>
      <c r="AC10" s="14">
        <v>0.19081069607259801</v>
      </c>
      <c r="AD10" s="14">
        <v>7.3785392319089801E-2</v>
      </c>
      <c r="AE10" s="14"/>
      <c r="AF10" s="14">
        <v>0.27378658969981001</v>
      </c>
      <c r="AG10" s="14">
        <v>0.16937665128486401</v>
      </c>
      <c r="AH10" s="14">
        <v>0.11291011348725399</v>
      </c>
      <c r="AI10" s="14"/>
      <c r="AJ10" s="14">
        <v>0.16180390264682201</v>
      </c>
      <c r="AK10" s="14">
        <v>0.173669859603546</v>
      </c>
      <c r="AL10" s="14"/>
      <c r="AM10" s="14">
        <v>0.174482988609375</v>
      </c>
      <c r="AN10" s="14">
        <v>0.23520078996546601</v>
      </c>
      <c r="AO10" s="14">
        <v>0.24682039957732799</v>
      </c>
      <c r="AP10" s="14">
        <v>6.8994492401921306E-2</v>
      </c>
      <c r="AQ10" s="14">
        <v>0.23239288344487799</v>
      </c>
      <c r="AR10" s="14">
        <v>0.14882796602725401</v>
      </c>
      <c r="AS10" s="14">
        <v>0.16979484866498801</v>
      </c>
      <c r="AT10" s="14">
        <v>0.16275458465971701</v>
      </c>
      <c r="AU10" s="14">
        <v>0.10988782499392601</v>
      </c>
      <c r="AV10" s="14"/>
      <c r="AW10" s="14">
        <v>0.16833487063636901</v>
      </c>
      <c r="AX10" s="14">
        <v>0.214908665752616</v>
      </c>
      <c r="AY10" s="14">
        <v>0.24124713268543099</v>
      </c>
      <c r="AZ10" s="14">
        <v>0.11437719678708801</v>
      </c>
      <c r="BA10" s="14">
        <v>0.22080881785159301</v>
      </c>
      <c r="BB10" s="14">
        <v>0.154432084481464</v>
      </c>
      <c r="BC10" s="14">
        <v>0.22451577724372401</v>
      </c>
      <c r="BD10" s="14">
        <v>4.5043724409121702E-2</v>
      </c>
      <c r="BE10" s="14">
        <v>3.1431645634931102E-2</v>
      </c>
      <c r="BF10" s="14">
        <v>5.5712465902264398E-2</v>
      </c>
      <c r="BG10" s="14"/>
      <c r="BH10" s="14">
        <v>0.16728160700092801</v>
      </c>
      <c r="BI10" s="14">
        <v>0.16523697454163699</v>
      </c>
    </row>
    <row r="11" spans="2:61" x14ac:dyDescent="0.35">
      <c r="B11" s="15" t="s">
        <v>72</v>
      </c>
      <c r="C11" s="14">
        <v>0.13816763078275901</v>
      </c>
      <c r="D11" s="14">
        <v>0.12841219155293501</v>
      </c>
      <c r="E11" s="14">
        <v>0.148276123745506</v>
      </c>
      <c r="F11" s="14"/>
      <c r="G11" s="14">
        <v>0.18759739888051899</v>
      </c>
      <c r="H11" s="14">
        <v>0.116390892083093</v>
      </c>
      <c r="I11" s="14">
        <v>0.17384723939680799</v>
      </c>
      <c r="J11" s="14">
        <v>0.115125409101383</v>
      </c>
      <c r="K11" s="14">
        <v>0.14366008285833001</v>
      </c>
      <c r="L11" s="14">
        <v>0.109402713254734</v>
      </c>
      <c r="M11" s="14"/>
      <c r="N11" s="14">
        <v>0.150260341129895</v>
      </c>
      <c r="O11" s="14">
        <v>0.13135139808709101</v>
      </c>
      <c r="P11" s="14"/>
      <c r="Q11" s="14">
        <v>0.146453274295405</v>
      </c>
      <c r="R11" s="14">
        <v>0.13880622857969299</v>
      </c>
      <c r="S11" s="14">
        <v>0.13492439786329699</v>
      </c>
      <c r="T11" s="14"/>
      <c r="U11" s="14">
        <v>0.14278280421902001</v>
      </c>
      <c r="V11" s="14">
        <v>0.118339331730053</v>
      </c>
      <c r="W11" s="14"/>
      <c r="X11" s="14">
        <v>9.2864640954270994E-2</v>
      </c>
      <c r="Y11" s="14">
        <v>0.193924829825177</v>
      </c>
      <c r="Z11" s="14">
        <v>9.5117899094478695E-2</v>
      </c>
      <c r="AA11" s="14"/>
      <c r="AB11" s="14">
        <v>0.147323949582917</v>
      </c>
      <c r="AC11" s="14">
        <v>0.15505068912880601</v>
      </c>
      <c r="AD11" s="14">
        <v>6.5121084089576495E-2</v>
      </c>
      <c r="AE11" s="14"/>
      <c r="AF11" s="14">
        <v>7.9249698808747798E-2</v>
      </c>
      <c r="AG11" s="14">
        <v>0.16083177036861701</v>
      </c>
      <c r="AH11" s="14">
        <v>0.112933974240447</v>
      </c>
      <c r="AI11" s="14"/>
      <c r="AJ11" s="14">
        <v>0.15251330285621501</v>
      </c>
      <c r="AK11" s="14">
        <v>0.129128144200303</v>
      </c>
      <c r="AL11" s="14"/>
      <c r="AM11" s="14">
        <v>0.199432139898442</v>
      </c>
      <c r="AN11" s="14">
        <v>0.16603046478021599</v>
      </c>
      <c r="AO11" s="14">
        <v>0.12895414101007099</v>
      </c>
      <c r="AP11" s="14">
        <v>5.1759610808493499E-2</v>
      </c>
      <c r="AQ11" s="14">
        <v>0.12516180099961699</v>
      </c>
      <c r="AR11" s="14">
        <v>0.121592067951144</v>
      </c>
      <c r="AS11" s="14">
        <v>0.170210861899836</v>
      </c>
      <c r="AT11" s="14">
        <v>0.154122648009483</v>
      </c>
      <c r="AU11" s="14">
        <v>0.13854657647451199</v>
      </c>
      <c r="AV11" s="14"/>
      <c r="AW11" s="14">
        <v>0.18118559900644099</v>
      </c>
      <c r="AX11" s="14">
        <v>0.17103436495667301</v>
      </c>
      <c r="AY11" s="14">
        <v>0.237063572329066</v>
      </c>
      <c r="AZ11" s="14">
        <v>5.8934493832922298E-2</v>
      </c>
      <c r="BA11" s="14">
        <v>0.116867530614265</v>
      </c>
      <c r="BB11" s="14">
        <v>0.135491293002065</v>
      </c>
      <c r="BC11" s="14">
        <v>0.127165854359306</v>
      </c>
      <c r="BD11" s="14">
        <v>0.17524521814220601</v>
      </c>
      <c r="BE11" s="14">
        <v>5.8519330744669897E-2</v>
      </c>
      <c r="BF11" s="14">
        <v>0.10275168206831101</v>
      </c>
      <c r="BG11" s="14"/>
      <c r="BH11" s="14">
        <v>0.12823153009902299</v>
      </c>
      <c r="BI11" s="14">
        <v>0.14952100285679301</v>
      </c>
    </row>
    <row r="12" spans="2:61" x14ac:dyDescent="0.35">
      <c r="B12" s="15" t="s">
        <v>73</v>
      </c>
      <c r="C12" s="14">
        <v>0.150705966806086</v>
      </c>
      <c r="D12" s="14">
        <v>0.154026728086368</v>
      </c>
      <c r="E12" s="14">
        <v>0.1484206044445</v>
      </c>
      <c r="F12" s="14"/>
      <c r="G12" s="14">
        <v>0.15409228102452899</v>
      </c>
      <c r="H12" s="14">
        <v>0.122284438570857</v>
      </c>
      <c r="I12" s="14">
        <v>0.154157917650384</v>
      </c>
      <c r="J12" s="14">
        <v>0.17804037174040099</v>
      </c>
      <c r="K12" s="14">
        <v>0.151922009353436</v>
      </c>
      <c r="L12" s="14">
        <v>0.14236880198771801</v>
      </c>
      <c r="M12" s="14"/>
      <c r="N12" s="14">
        <v>0.13856686290856701</v>
      </c>
      <c r="O12" s="14">
        <v>0.1575483499036</v>
      </c>
      <c r="P12" s="14"/>
      <c r="Q12" s="14">
        <v>9.8726037596810506E-2</v>
      </c>
      <c r="R12" s="14">
        <v>0.17565472348705499</v>
      </c>
      <c r="S12" s="14">
        <v>0.10742954911670199</v>
      </c>
      <c r="T12" s="14"/>
      <c r="U12" s="14">
        <v>0.144103081989083</v>
      </c>
      <c r="V12" s="14">
        <v>0.179074126003193</v>
      </c>
      <c r="W12" s="14"/>
      <c r="X12" s="14">
        <v>0.14774352719749201</v>
      </c>
      <c r="Y12" s="14">
        <v>0.15054694246223699</v>
      </c>
      <c r="Z12" s="14">
        <v>0.116161315475896</v>
      </c>
      <c r="AA12" s="14"/>
      <c r="AB12" s="14">
        <v>0.114828626491622</v>
      </c>
      <c r="AC12" s="14">
        <v>0.16435005247822801</v>
      </c>
      <c r="AD12" s="14">
        <v>0.12705646795127801</v>
      </c>
      <c r="AE12" s="14"/>
      <c r="AF12" s="14">
        <v>0.144948144875889</v>
      </c>
      <c r="AG12" s="14">
        <v>0.14091194526522999</v>
      </c>
      <c r="AH12" s="14">
        <v>0.135393946808609</v>
      </c>
      <c r="AI12" s="14"/>
      <c r="AJ12" s="14">
        <v>0.140386788156804</v>
      </c>
      <c r="AK12" s="14">
        <v>0.15922116875636999</v>
      </c>
      <c r="AL12" s="14"/>
      <c r="AM12" s="14">
        <v>0.16139719996525401</v>
      </c>
      <c r="AN12" s="14">
        <v>9.0140077255936202E-2</v>
      </c>
      <c r="AO12" s="14">
        <v>8.6433483158711605E-2</v>
      </c>
      <c r="AP12" s="14">
        <v>0.18480824812560701</v>
      </c>
      <c r="AQ12" s="14">
        <v>0.20530742949564401</v>
      </c>
      <c r="AR12" s="14">
        <v>0.12528550872653599</v>
      </c>
      <c r="AS12" s="14">
        <v>0.13072768536269799</v>
      </c>
      <c r="AT12" s="14">
        <v>0.132661656835699</v>
      </c>
      <c r="AU12" s="14">
        <v>0.22546236404407699</v>
      </c>
      <c r="AV12" s="14"/>
      <c r="AW12" s="14">
        <v>0.184179617518583</v>
      </c>
      <c r="AX12" s="14">
        <v>7.3049488058490403E-2</v>
      </c>
      <c r="AY12" s="14">
        <v>6.9461747413177705E-2</v>
      </c>
      <c r="AZ12" s="14">
        <v>0.16232755380656799</v>
      </c>
      <c r="BA12" s="14">
        <v>0.124452054573924</v>
      </c>
      <c r="BB12" s="14">
        <v>0.12992855004734299</v>
      </c>
      <c r="BC12" s="14">
        <v>0.15540115513824099</v>
      </c>
      <c r="BD12" s="14">
        <v>9.34249863594835E-2</v>
      </c>
      <c r="BE12" s="14">
        <v>0.42794430096936598</v>
      </c>
      <c r="BF12" s="14">
        <v>0.19200597688056101</v>
      </c>
      <c r="BG12" s="14"/>
      <c r="BH12" s="14">
        <v>0.15433728885494499</v>
      </c>
      <c r="BI12" s="14">
        <v>0.13305487999698101</v>
      </c>
    </row>
    <row r="13" spans="2:61" x14ac:dyDescent="0.35">
      <c r="B13" s="15" t="s">
        <v>74</v>
      </c>
      <c r="C13" s="14">
        <v>0.105326752039796</v>
      </c>
      <c r="D13" s="14">
        <v>0.108991741014333</v>
      </c>
      <c r="E13" s="14">
        <v>0.102448000480776</v>
      </c>
      <c r="F13" s="14"/>
      <c r="G13" s="14">
        <v>0.120695827665063</v>
      </c>
      <c r="H13" s="14">
        <v>0.12984594660570101</v>
      </c>
      <c r="I13" s="14">
        <v>8.4627262772484002E-2</v>
      </c>
      <c r="J13" s="14">
        <v>6.8813162130773403E-2</v>
      </c>
      <c r="K13" s="14">
        <v>0.15376368992175499</v>
      </c>
      <c r="L13" s="14">
        <v>9.4790952847384896E-2</v>
      </c>
      <c r="M13" s="14"/>
      <c r="N13" s="14">
        <v>9.6189769258955005E-2</v>
      </c>
      <c r="O13" s="14">
        <v>0.110476945750115</v>
      </c>
      <c r="P13" s="14"/>
      <c r="Q13" s="14">
        <v>0.106010567577052</v>
      </c>
      <c r="R13" s="14">
        <v>0.11726080435253999</v>
      </c>
      <c r="S13" s="14">
        <v>6.5706127843416201E-2</v>
      </c>
      <c r="T13" s="14"/>
      <c r="U13" s="14">
        <v>0.10137205650518399</v>
      </c>
      <c r="V13" s="14">
        <v>0.12231742136255699</v>
      </c>
      <c r="W13" s="14"/>
      <c r="X13" s="14">
        <v>0.107089337326105</v>
      </c>
      <c r="Y13" s="14">
        <v>0.112007367447754</v>
      </c>
      <c r="Z13" s="14">
        <v>9.74448009165889E-2</v>
      </c>
      <c r="AA13" s="14"/>
      <c r="AB13" s="14">
        <v>0.13110260448017899</v>
      </c>
      <c r="AC13" s="14">
        <v>9.4069787947671596E-2</v>
      </c>
      <c r="AD13" s="14">
        <v>0.10134629934700599</v>
      </c>
      <c r="AE13" s="14"/>
      <c r="AF13" s="14">
        <v>0.123671251899839</v>
      </c>
      <c r="AG13" s="14">
        <v>0.101227957198188</v>
      </c>
      <c r="AH13" s="14">
        <v>0.11935313928802301</v>
      </c>
      <c r="AI13" s="14"/>
      <c r="AJ13" s="14">
        <v>0.107693133916936</v>
      </c>
      <c r="AK13" s="14">
        <v>0.103475563223829</v>
      </c>
      <c r="AL13" s="14"/>
      <c r="AM13" s="14">
        <v>5.3093877433435799E-2</v>
      </c>
      <c r="AN13" s="14">
        <v>0.10818504955927501</v>
      </c>
      <c r="AO13" s="14">
        <v>0.15724623220379599</v>
      </c>
      <c r="AP13" s="14">
        <v>0.162885022042078</v>
      </c>
      <c r="AQ13" s="14">
        <v>0.144273927571583</v>
      </c>
      <c r="AR13" s="14">
        <v>0.131429093409998</v>
      </c>
      <c r="AS13" s="14">
        <v>4.2164467222022099E-2</v>
      </c>
      <c r="AT13" s="14">
        <v>0.103760351886186</v>
      </c>
      <c r="AU13" s="14">
        <v>7.3387155685933306E-2</v>
      </c>
      <c r="AV13" s="14"/>
      <c r="AW13" s="14">
        <v>6.52506595813796E-2</v>
      </c>
      <c r="AX13" s="14">
        <v>0.11965989999520001</v>
      </c>
      <c r="AY13" s="14">
        <v>0.125625567073264</v>
      </c>
      <c r="AZ13" s="14">
        <v>0.14962889547486299</v>
      </c>
      <c r="BA13" s="14">
        <v>0.15355234733471301</v>
      </c>
      <c r="BB13" s="14">
        <v>0.12509565920850799</v>
      </c>
      <c r="BC13" s="14">
        <v>0.10207737428442699</v>
      </c>
      <c r="BD13" s="14">
        <v>6.7702695990086798E-2</v>
      </c>
      <c r="BE13" s="14">
        <v>4.0889533072413199E-2</v>
      </c>
      <c r="BF13" s="14">
        <v>0</v>
      </c>
      <c r="BG13" s="14"/>
      <c r="BH13" s="14">
        <v>0.11895843409727699</v>
      </c>
      <c r="BI13" s="14">
        <v>8.7821071575553106E-2</v>
      </c>
    </row>
    <row r="14" spans="2:61" x14ac:dyDescent="0.35">
      <c r="B14" s="15" t="s">
        <v>75</v>
      </c>
      <c r="C14" s="14">
        <v>0.11582837616748901</v>
      </c>
      <c r="D14" s="14">
        <v>8.9397942125625796E-2</v>
      </c>
      <c r="E14" s="14">
        <v>0.139382547680305</v>
      </c>
      <c r="F14" s="14"/>
      <c r="G14" s="14">
        <v>6.9353312853755497E-2</v>
      </c>
      <c r="H14" s="14">
        <v>0.14172327665461601</v>
      </c>
      <c r="I14" s="14">
        <v>0.11969620124091999</v>
      </c>
      <c r="J14" s="14">
        <v>0.15020841634141099</v>
      </c>
      <c r="K14" s="14">
        <v>7.62688802789806E-2</v>
      </c>
      <c r="L14" s="14">
        <v>0.115750915099351</v>
      </c>
      <c r="M14" s="14"/>
      <c r="N14" s="14">
        <v>0.13288615868991999</v>
      </c>
      <c r="O14" s="14">
        <v>0.106213508068665</v>
      </c>
      <c r="P14" s="14"/>
      <c r="Q14" s="14">
        <v>0.104906654270166</v>
      </c>
      <c r="R14" s="14">
        <v>0.118174864626511</v>
      </c>
      <c r="S14" s="14">
        <v>0.14415358901577199</v>
      </c>
      <c r="T14" s="14"/>
      <c r="U14" s="14">
        <v>0.106932167098995</v>
      </c>
      <c r="V14" s="14">
        <v>0.15404940865557901</v>
      </c>
      <c r="W14" s="14"/>
      <c r="X14" s="14">
        <v>3.2452207278824599E-2</v>
      </c>
      <c r="Y14" s="14">
        <v>9.7505356409763405E-2</v>
      </c>
      <c r="Z14" s="14">
        <v>0.183910129215128</v>
      </c>
      <c r="AA14" s="14"/>
      <c r="AB14" s="14">
        <v>7.7147401691924494E-2</v>
      </c>
      <c r="AC14" s="14">
        <v>0.130497708581783</v>
      </c>
      <c r="AD14" s="14">
        <v>0.16743310226716901</v>
      </c>
      <c r="AE14" s="14"/>
      <c r="AF14" s="14">
        <v>4.4724550267099102E-2</v>
      </c>
      <c r="AG14" s="14">
        <v>0.123176959763362</v>
      </c>
      <c r="AH14" s="14">
        <v>0.137688717840905</v>
      </c>
      <c r="AI14" s="14"/>
      <c r="AJ14" s="14">
        <v>0.12762803505445</v>
      </c>
      <c r="AK14" s="14">
        <v>0.105730817016448</v>
      </c>
      <c r="AL14" s="14"/>
      <c r="AM14" s="14">
        <v>0.12615405201705801</v>
      </c>
      <c r="AN14" s="14">
        <v>6.9408258591716204E-2</v>
      </c>
      <c r="AO14" s="14">
        <v>0.10738047092229</v>
      </c>
      <c r="AP14" s="14">
        <v>0.14486195094899601</v>
      </c>
      <c r="AQ14" s="14">
        <v>0.101051900779337</v>
      </c>
      <c r="AR14" s="14">
        <v>0.125776706086762</v>
      </c>
      <c r="AS14" s="14">
        <v>0.116049417128917</v>
      </c>
      <c r="AT14" s="14">
        <v>0.121043867922129</v>
      </c>
      <c r="AU14" s="14">
        <v>0.12715678897133401</v>
      </c>
      <c r="AV14" s="14"/>
      <c r="AW14" s="14">
        <v>0.121878971154582</v>
      </c>
      <c r="AX14" s="14">
        <v>5.7059363329384001E-2</v>
      </c>
      <c r="AY14" s="14">
        <v>5.4439463921564103E-2</v>
      </c>
      <c r="AZ14" s="14">
        <v>0.130330198689634</v>
      </c>
      <c r="BA14" s="14">
        <v>0.10755066302331701</v>
      </c>
      <c r="BB14" s="14">
        <v>0.130592365664189</v>
      </c>
      <c r="BC14" s="14">
        <v>0.102426902807864</v>
      </c>
      <c r="BD14" s="14">
        <v>0.19857832837717701</v>
      </c>
      <c r="BE14" s="14">
        <v>7.70209851545514E-2</v>
      </c>
      <c r="BF14" s="14">
        <v>0.19073371077464099</v>
      </c>
      <c r="BG14" s="14"/>
      <c r="BH14" s="14">
        <v>0.116548567749742</v>
      </c>
      <c r="BI14" s="14">
        <v>0.121684294219208</v>
      </c>
    </row>
    <row r="15" spans="2:61" x14ac:dyDescent="0.35">
      <c r="B15" s="15" t="s">
        <v>76</v>
      </c>
      <c r="C15" s="14">
        <v>0.13430378317026301</v>
      </c>
      <c r="D15" s="14">
        <v>0.145967733430337</v>
      </c>
      <c r="E15" s="14">
        <v>0.12396799207822901</v>
      </c>
      <c r="F15" s="14"/>
      <c r="G15" s="14">
        <v>0.10581548350276899</v>
      </c>
      <c r="H15" s="14">
        <v>0.136508449277365</v>
      </c>
      <c r="I15" s="14">
        <v>0.148114840508342</v>
      </c>
      <c r="J15" s="14">
        <v>0.19680366787092399</v>
      </c>
      <c r="K15" s="14">
        <v>0.12596321317390799</v>
      </c>
      <c r="L15" s="14">
        <v>8.4708714199302398E-2</v>
      </c>
      <c r="M15" s="14"/>
      <c r="N15" s="14">
        <v>0.115182561388851</v>
      </c>
      <c r="O15" s="14">
        <v>0.14508173892593501</v>
      </c>
      <c r="P15" s="14"/>
      <c r="Q15" s="14">
        <v>0.106161269287487</v>
      </c>
      <c r="R15" s="14">
        <v>0.127872195339537</v>
      </c>
      <c r="S15" s="14">
        <v>0.18959160096494301</v>
      </c>
      <c r="T15" s="14"/>
      <c r="U15" s="14">
        <v>0.12837686767711301</v>
      </c>
      <c r="V15" s="14">
        <v>0.15976775640579799</v>
      </c>
      <c r="W15" s="14"/>
      <c r="X15" s="14">
        <v>5.3596166075230198E-2</v>
      </c>
      <c r="Y15" s="14">
        <v>6.11541301286741E-2</v>
      </c>
      <c r="Z15" s="14">
        <v>0.260546926504238</v>
      </c>
      <c r="AA15" s="14"/>
      <c r="AB15" s="14">
        <v>0.106423745748636</v>
      </c>
      <c r="AC15" s="14">
        <v>0.124459821292893</v>
      </c>
      <c r="AD15" s="14">
        <v>0.215334427271935</v>
      </c>
      <c r="AE15" s="14"/>
      <c r="AF15" s="14">
        <v>9.2116699007889505E-2</v>
      </c>
      <c r="AG15" s="14">
        <v>0.10866655102063</v>
      </c>
      <c r="AH15" s="14">
        <v>0.20383476136526801</v>
      </c>
      <c r="AI15" s="14"/>
      <c r="AJ15" s="14">
        <v>0.11848191298500001</v>
      </c>
      <c r="AK15" s="14">
        <v>0.13980159769362099</v>
      </c>
      <c r="AL15" s="14"/>
      <c r="AM15" s="14">
        <v>6.9258745671130106E-2</v>
      </c>
      <c r="AN15" s="14">
        <v>6.6331928004995794E-2</v>
      </c>
      <c r="AO15" s="14">
        <v>9.7831347330042395E-2</v>
      </c>
      <c r="AP15" s="14">
        <v>0.30172598885254798</v>
      </c>
      <c r="AQ15" s="14">
        <v>3.1805753206193103E-2</v>
      </c>
      <c r="AR15" s="14">
        <v>0.17950687685273201</v>
      </c>
      <c r="AS15" s="14">
        <v>6.3271952227422101E-2</v>
      </c>
      <c r="AT15" s="14">
        <v>0.18260009821967799</v>
      </c>
      <c r="AU15" s="14">
        <v>0.14856545212002301</v>
      </c>
      <c r="AV15" s="14"/>
      <c r="AW15" s="14">
        <v>6.5136492267504301E-2</v>
      </c>
      <c r="AX15" s="14">
        <v>6.2205074273956898E-2</v>
      </c>
      <c r="AY15" s="14">
        <v>4.9847635552854701E-2</v>
      </c>
      <c r="AZ15" s="14">
        <v>0.27086110089131599</v>
      </c>
      <c r="BA15" s="14">
        <v>8.4447122572872999E-2</v>
      </c>
      <c r="BB15" s="14">
        <v>0.166035093780524</v>
      </c>
      <c r="BC15" s="14">
        <v>7.07648566702202E-2</v>
      </c>
      <c r="BD15" s="14">
        <v>0.33144868004029798</v>
      </c>
      <c r="BE15" s="14">
        <v>8.4481061838234006E-2</v>
      </c>
      <c r="BF15" s="14">
        <v>0.32889941293145297</v>
      </c>
      <c r="BG15" s="14"/>
      <c r="BH15" s="14">
        <v>0.144579977635308</v>
      </c>
      <c r="BI15" s="14">
        <v>0.12568064174022101</v>
      </c>
    </row>
    <row r="16" spans="2:61" x14ac:dyDescent="0.35">
      <c r="B16" s="15" t="s">
        <v>77</v>
      </c>
      <c r="C16" s="20">
        <v>2.8259146515304399E-2</v>
      </c>
      <c r="D16" s="20">
        <v>2.6208340437306101E-2</v>
      </c>
      <c r="E16" s="20">
        <v>3.0379574713831001E-2</v>
      </c>
      <c r="F16" s="20"/>
      <c r="G16" s="20">
        <v>1.9087905178802701E-2</v>
      </c>
      <c r="H16" s="20">
        <v>3.8282907353468898E-2</v>
      </c>
      <c r="I16" s="20">
        <v>3.6084627693110799E-2</v>
      </c>
      <c r="J16" s="20">
        <v>1.8062469795826298E-2</v>
      </c>
      <c r="K16" s="20">
        <v>1.99694507589037E-2</v>
      </c>
      <c r="L16" s="20">
        <v>3.3142246096283599E-2</v>
      </c>
      <c r="M16" s="20"/>
      <c r="N16" s="20">
        <v>2.19126632988936E-2</v>
      </c>
      <c r="O16" s="20">
        <v>3.1836434415237799E-2</v>
      </c>
      <c r="P16" s="20"/>
      <c r="Q16" s="20">
        <v>3.0177050662761499E-2</v>
      </c>
      <c r="R16" s="20">
        <v>2.61393287371747E-2</v>
      </c>
      <c r="S16" s="20">
        <v>1.5572451104354601E-2</v>
      </c>
      <c r="T16" s="20"/>
      <c r="U16" s="20">
        <v>2.2008653420633299E-2</v>
      </c>
      <c r="V16" s="20">
        <v>5.5113315274005197E-2</v>
      </c>
      <c r="W16" s="20"/>
      <c r="X16" s="20">
        <v>4.9887505833708899E-3</v>
      </c>
      <c r="Y16" s="20">
        <v>1.64190150521774E-2</v>
      </c>
      <c r="Z16" s="20">
        <v>4.1057968128864301E-2</v>
      </c>
      <c r="AA16" s="20"/>
      <c r="AB16" s="20">
        <v>3.2385099238885197E-2</v>
      </c>
      <c r="AC16" s="20">
        <v>1.34959391801207E-2</v>
      </c>
      <c r="AD16" s="20">
        <v>2.4079748715208502E-2</v>
      </c>
      <c r="AE16" s="20"/>
      <c r="AF16" s="20">
        <v>0</v>
      </c>
      <c r="AG16" s="20">
        <v>2.7087601753237101E-2</v>
      </c>
      <c r="AH16" s="20">
        <v>2.8809613642633101E-2</v>
      </c>
      <c r="AI16" s="20"/>
      <c r="AJ16" s="20">
        <v>1.69060400771796E-2</v>
      </c>
      <c r="AK16" s="20">
        <v>3.0426915455713601E-2</v>
      </c>
      <c r="AL16" s="20"/>
      <c r="AM16" s="20">
        <v>7.4006894668011396E-3</v>
      </c>
      <c r="AN16" s="20">
        <v>6.7890901456442504E-3</v>
      </c>
      <c r="AO16" s="20">
        <v>3.3330331468895497E-2</v>
      </c>
      <c r="AP16" s="20">
        <v>1.2571809456470601E-2</v>
      </c>
      <c r="AQ16" s="20">
        <v>0</v>
      </c>
      <c r="AR16" s="20">
        <v>3.8353797655084398E-2</v>
      </c>
      <c r="AS16" s="20">
        <v>2.7535203400194001E-2</v>
      </c>
      <c r="AT16" s="20">
        <v>4.4791573506884702E-2</v>
      </c>
      <c r="AU16" s="20">
        <v>4.1372595429354501E-2</v>
      </c>
      <c r="AV16" s="20"/>
      <c r="AW16" s="20">
        <v>7.7891742186116299E-3</v>
      </c>
      <c r="AX16" s="20">
        <v>0</v>
      </c>
      <c r="AY16" s="20">
        <v>0</v>
      </c>
      <c r="AZ16" s="20">
        <v>1.3332975441406599E-2</v>
      </c>
      <c r="BA16" s="20">
        <v>2.34881255552272E-2</v>
      </c>
      <c r="BB16" s="20">
        <v>3.2699214669260297E-2</v>
      </c>
      <c r="BC16" s="20">
        <v>1.8660625182714601E-2</v>
      </c>
      <c r="BD16" s="20">
        <v>2.0146474182082701E-2</v>
      </c>
      <c r="BE16" s="20">
        <v>8.4675617384500607E-2</v>
      </c>
      <c r="BF16" s="20">
        <v>4.6506664393726499E-2</v>
      </c>
      <c r="BG16" s="20"/>
      <c r="BH16" s="20">
        <v>2.7543574731925799E-2</v>
      </c>
      <c r="BI16" s="20">
        <v>1.0703161065938599E-2</v>
      </c>
    </row>
    <row r="17" spans="2:2" x14ac:dyDescent="0.35">
      <c r="B17" s="16"/>
    </row>
    <row r="18" spans="2:2" x14ac:dyDescent="0.35">
      <c r="B18" t="s">
        <v>79</v>
      </c>
    </row>
    <row r="19" spans="2:2" x14ac:dyDescent="0.35">
      <c r="B19" t="s">
        <v>80</v>
      </c>
    </row>
    <row r="21" spans="2: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1"/>
  <sheetViews>
    <sheetView showGridLines="0" workbookViewId="0">
      <pane xSplit="2" topLeftCell="C1" activePane="topRight" state="frozen"/>
      <selection activeCell="B18" sqref="B18"/>
      <selection pane="topRight" activeCell="AS19" sqref="AS1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89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6.8243241943859306E-2</v>
      </c>
      <c r="D9" s="14">
        <v>7.0306206292815102E-2</v>
      </c>
      <c r="E9" s="14">
        <v>6.6675179673019405E-2</v>
      </c>
      <c r="F9" s="14"/>
      <c r="G9" s="14">
        <v>9.9151211705913095E-2</v>
      </c>
      <c r="H9" s="14">
        <v>7.0079134335137294E-2</v>
      </c>
      <c r="I9" s="14">
        <v>6.8623094741852894E-2</v>
      </c>
      <c r="J9" s="14">
        <v>3.3907344109077697E-2</v>
      </c>
      <c r="K9" s="14">
        <v>8.1329305153668902E-2</v>
      </c>
      <c r="L9" s="14">
        <v>7.0379699263758602E-2</v>
      </c>
      <c r="M9" s="14"/>
      <c r="N9" s="14">
        <v>6.3131042116074801E-2</v>
      </c>
      <c r="O9" s="14">
        <v>7.1124807995855896E-2</v>
      </c>
      <c r="P9" s="14"/>
      <c r="Q9" s="14">
        <v>3.5901358464584802E-2</v>
      </c>
      <c r="R9" s="14">
        <v>5.8552998540344001E-2</v>
      </c>
      <c r="S9" s="14">
        <v>0.14234289777315001</v>
      </c>
      <c r="T9" s="14"/>
      <c r="U9" s="14">
        <v>6.8335262671373395E-2</v>
      </c>
      <c r="V9" s="14">
        <v>6.7847890711799294E-2</v>
      </c>
      <c r="W9" s="14"/>
      <c r="X9" s="14">
        <v>0.122426960544342</v>
      </c>
      <c r="Y9" s="14">
        <v>5.1023590964135598E-2</v>
      </c>
      <c r="Z9" s="14">
        <v>6.13551824311762E-2</v>
      </c>
      <c r="AA9" s="14"/>
      <c r="AB9" s="14">
        <v>5.2527755878689103E-2</v>
      </c>
      <c r="AC9" s="14">
        <v>6.99037015350914E-2</v>
      </c>
      <c r="AD9" s="14">
        <v>8.7432288960662893E-2</v>
      </c>
      <c r="AE9" s="14"/>
      <c r="AF9" s="14">
        <v>0.111564867337499</v>
      </c>
      <c r="AG9" s="14">
        <v>6.6253617092784003E-2</v>
      </c>
      <c r="AH9" s="14">
        <v>6.1230112374921E-2</v>
      </c>
      <c r="AI9" s="14"/>
      <c r="AJ9" s="14">
        <v>7.1014003254438601E-2</v>
      </c>
      <c r="AK9" s="14">
        <v>6.6105110784916293E-2</v>
      </c>
      <c r="AL9" s="14"/>
      <c r="AM9" s="14">
        <v>2.5294266332932899E-2</v>
      </c>
      <c r="AN9" s="14">
        <v>0.109797617225687</v>
      </c>
      <c r="AO9" s="14">
        <v>1.7240286235997399E-2</v>
      </c>
      <c r="AP9" s="14">
        <v>8.9541464980246802E-2</v>
      </c>
      <c r="AQ9" s="14">
        <v>4.2167987788117499E-2</v>
      </c>
      <c r="AR9" s="14">
        <v>4.6406929903948499E-2</v>
      </c>
      <c r="AS9" s="14">
        <v>6.9215520718454396E-2</v>
      </c>
      <c r="AT9" s="14">
        <v>5.9587591327739199E-2</v>
      </c>
      <c r="AU9" s="14">
        <v>0.12042700201233</v>
      </c>
      <c r="AV9" s="14"/>
      <c r="AW9" s="14">
        <v>4.05131708115994E-2</v>
      </c>
      <c r="AX9" s="14">
        <v>0.111822987598187</v>
      </c>
      <c r="AY9" s="14">
        <v>4.6801447970163099E-2</v>
      </c>
      <c r="AZ9" s="14">
        <v>8.4878485383694302E-2</v>
      </c>
      <c r="BA9" s="14">
        <v>5.0029612775523397E-2</v>
      </c>
      <c r="BB9" s="14">
        <v>4.1779979920131202E-2</v>
      </c>
      <c r="BC9" s="14">
        <v>4.6750162215679798E-2</v>
      </c>
      <c r="BD9" s="14">
        <v>6.5925167394700196E-2</v>
      </c>
      <c r="BE9" s="14">
        <v>5.8897877928740697E-2</v>
      </c>
      <c r="BF9" s="14">
        <v>0.236354767364026</v>
      </c>
      <c r="BG9" s="14"/>
      <c r="BH9" s="14">
        <v>8.4760885513324793E-2</v>
      </c>
      <c r="BI9" s="14">
        <v>5.2065605468964202E-2</v>
      </c>
    </row>
    <row r="10" spans="2:61" x14ac:dyDescent="0.35">
      <c r="B10" s="15" t="s">
        <v>71</v>
      </c>
      <c r="C10" s="14">
        <v>4.47428502337072E-2</v>
      </c>
      <c r="D10" s="14">
        <v>3.9943798255846798E-2</v>
      </c>
      <c r="E10" s="14">
        <v>4.95798452312812E-2</v>
      </c>
      <c r="F10" s="14"/>
      <c r="G10" s="14">
        <v>8.6063678009072303E-2</v>
      </c>
      <c r="H10" s="14">
        <v>5.80766714922136E-2</v>
      </c>
      <c r="I10" s="14">
        <v>2.4138181028955201E-2</v>
      </c>
      <c r="J10" s="14">
        <v>2.4589044216671602E-2</v>
      </c>
      <c r="K10" s="14">
        <v>2.26885411622216E-2</v>
      </c>
      <c r="L10" s="14">
        <v>6.5470656045865896E-2</v>
      </c>
      <c r="M10" s="14"/>
      <c r="N10" s="14">
        <v>4.4580999551378897E-2</v>
      </c>
      <c r="O10" s="14">
        <v>4.4834079733218297E-2</v>
      </c>
      <c r="P10" s="14"/>
      <c r="Q10" s="14">
        <v>2.0330280050081698E-2</v>
      </c>
      <c r="R10" s="14">
        <v>5.21046125575063E-2</v>
      </c>
      <c r="S10" s="14">
        <v>5.7642063485068402E-2</v>
      </c>
      <c r="T10" s="14"/>
      <c r="U10" s="14">
        <v>4.4064134339633097E-2</v>
      </c>
      <c r="V10" s="14">
        <v>4.7658836361940203E-2</v>
      </c>
      <c r="W10" s="14"/>
      <c r="X10" s="14">
        <v>6.5506616201508605E-2</v>
      </c>
      <c r="Y10" s="14">
        <v>3.2229419499780303E-2</v>
      </c>
      <c r="Z10" s="14">
        <v>4.4087700473257101E-2</v>
      </c>
      <c r="AA10" s="14"/>
      <c r="AB10" s="14">
        <v>3.4938667725298501E-2</v>
      </c>
      <c r="AC10" s="14">
        <v>5.0138280945530002E-2</v>
      </c>
      <c r="AD10" s="14">
        <v>4.4149215794477802E-2</v>
      </c>
      <c r="AE10" s="14"/>
      <c r="AF10" s="14">
        <v>3.2841950750318399E-2</v>
      </c>
      <c r="AG10" s="14">
        <v>3.8791020347301697E-2</v>
      </c>
      <c r="AH10" s="14">
        <v>5.8795540706760602E-2</v>
      </c>
      <c r="AI10" s="14"/>
      <c r="AJ10" s="14">
        <v>5.7969556710722597E-2</v>
      </c>
      <c r="AK10" s="14">
        <v>3.6285582844698502E-2</v>
      </c>
      <c r="AL10" s="14"/>
      <c r="AM10" s="14">
        <v>2.9377330716637201E-2</v>
      </c>
      <c r="AN10" s="14">
        <v>3.3411658434755603E-2</v>
      </c>
      <c r="AO10" s="14">
        <v>6.14080407506516E-2</v>
      </c>
      <c r="AP10" s="14">
        <v>4.1962383135225698E-2</v>
      </c>
      <c r="AQ10" s="14">
        <v>2.44349194399507E-2</v>
      </c>
      <c r="AR10" s="14">
        <v>4.7497153959334501E-2</v>
      </c>
      <c r="AS10" s="14">
        <v>0</v>
      </c>
      <c r="AT10" s="14">
        <v>2.26583512427697E-2</v>
      </c>
      <c r="AU10" s="14">
        <v>9.1912302760638095E-2</v>
      </c>
      <c r="AV10" s="14"/>
      <c r="AW10" s="14">
        <v>4.0480826780306602E-2</v>
      </c>
      <c r="AX10" s="14">
        <v>3.0795067746049901E-2</v>
      </c>
      <c r="AY10" s="14">
        <v>6.0023566333343797E-2</v>
      </c>
      <c r="AZ10" s="14">
        <v>3.8624668277095701E-2</v>
      </c>
      <c r="BA10" s="14">
        <v>0</v>
      </c>
      <c r="BB10" s="14">
        <v>5.2655286779163202E-2</v>
      </c>
      <c r="BC10" s="14">
        <v>4.96046302119015E-2</v>
      </c>
      <c r="BD10" s="14">
        <v>2.5879653837346701E-2</v>
      </c>
      <c r="BE10" s="14">
        <v>4.0889533072413199E-2</v>
      </c>
      <c r="BF10" s="14">
        <v>0.18134461554999201</v>
      </c>
      <c r="BG10" s="14"/>
      <c r="BH10" s="14">
        <v>5.65246660059332E-2</v>
      </c>
      <c r="BI10" s="14">
        <v>2.7872688148299001E-2</v>
      </c>
    </row>
    <row r="11" spans="2:61" x14ac:dyDescent="0.35">
      <c r="B11" s="15" t="s">
        <v>72</v>
      </c>
      <c r="C11" s="14">
        <v>3.9674936219331498E-2</v>
      </c>
      <c r="D11" s="14">
        <v>3.9155523763384902E-2</v>
      </c>
      <c r="E11" s="14">
        <v>4.0402014632237901E-2</v>
      </c>
      <c r="F11" s="14"/>
      <c r="G11" s="14">
        <v>4.4410851904356903E-2</v>
      </c>
      <c r="H11" s="14">
        <v>6.6903312708285007E-2</v>
      </c>
      <c r="I11" s="14">
        <v>5.8803139688053598E-2</v>
      </c>
      <c r="J11" s="14">
        <v>3.9220404912754601E-2</v>
      </c>
      <c r="K11" s="14">
        <v>1.0008045893799E-2</v>
      </c>
      <c r="L11" s="14">
        <v>1.8891226965487701E-2</v>
      </c>
      <c r="M11" s="14"/>
      <c r="N11" s="14">
        <v>2.2145120333778402E-2</v>
      </c>
      <c r="O11" s="14">
        <v>4.9555872813206898E-2</v>
      </c>
      <c r="P11" s="14"/>
      <c r="Q11" s="14">
        <v>2.3888670532872899E-2</v>
      </c>
      <c r="R11" s="14">
        <v>5.1068692404811801E-2</v>
      </c>
      <c r="S11" s="14">
        <v>4.1209754852052201E-2</v>
      </c>
      <c r="T11" s="14"/>
      <c r="U11" s="14">
        <v>2.9811633583999401E-2</v>
      </c>
      <c r="V11" s="14">
        <v>8.2050919917827897E-2</v>
      </c>
      <c r="W11" s="14"/>
      <c r="X11" s="14">
        <v>2.7206254953209299E-2</v>
      </c>
      <c r="Y11" s="14">
        <v>3.7614700795279898E-2</v>
      </c>
      <c r="Z11" s="14">
        <v>4.7874154786658199E-2</v>
      </c>
      <c r="AA11" s="14"/>
      <c r="AB11" s="14">
        <v>3.2759701263255003E-2</v>
      </c>
      <c r="AC11" s="14">
        <v>4.22638261203898E-2</v>
      </c>
      <c r="AD11" s="14">
        <v>5.23466769782591E-2</v>
      </c>
      <c r="AE11" s="14"/>
      <c r="AF11" s="14">
        <v>1.90603392997429E-2</v>
      </c>
      <c r="AG11" s="14">
        <v>3.8925984486334303E-2</v>
      </c>
      <c r="AH11" s="14">
        <v>4.22994772869544E-2</v>
      </c>
      <c r="AI11" s="14"/>
      <c r="AJ11" s="14">
        <v>4.3288533162760101E-2</v>
      </c>
      <c r="AK11" s="14">
        <v>3.6200209025534301E-2</v>
      </c>
      <c r="AL11" s="14"/>
      <c r="AM11" s="14">
        <v>0</v>
      </c>
      <c r="AN11" s="14">
        <v>1.20773792441966E-2</v>
      </c>
      <c r="AO11" s="14">
        <v>0</v>
      </c>
      <c r="AP11" s="14">
        <v>1.5950675614710599E-2</v>
      </c>
      <c r="AQ11" s="14">
        <v>7.9581849913887601E-2</v>
      </c>
      <c r="AR11" s="14">
        <v>3.65375763882533E-2</v>
      </c>
      <c r="AS11" s="14">
        <v>4.5612901626463101E-2</v>
      </c>
      <c r="AT11" s="14">
        <v>3.02201940781004E-2</v>
      </c>
      <c r="AU11" s="14">
        <v>0.105638152443209</v>
      </c>
      <c r="AV11" s="14"/>
      <c r="AW11" s="14">
        <v>5.3823822420206897E-3</v>
      </c>
      <c r="AX11" s="14">
        <v>1.4079918316706E-2</v>
      </c>
      <c r="AY11" s="14">
        <v>1.9477363365149099E-2</v>
      </c>
      <c r="AZ11" s="14">
        <v>3.7431637718864701E-2</v>
      </c>
      <c r="BA11" s="14">
        <v>4.2849379368751897E-2</v>
      </c>
      <c r="BB11" s="14">
        <v>3.9646475366074303E-2</v>
      </c>
      <c r="BC11" s="14">
        <v>3.5096619492371299E-2</v>
      </c>
      <c r="BD11" s="14">
        <v>8.8957134661697607E-2</v>
      </c>
      <c r="BE11" s="14">
        <v>0</v>
      </c>
      <c r="BF11" s="14">
        <v>0.12734293661544399</v>
      </c>
      <c r="BG11" s="14"/>
      <c r="BH11" s="14">
        <v>3.9657335520544602E-2</v>
      </c>
      <c r="BI11" s="14">
        <v>3.8698990211171E-2</v>
      </c>
    </row>
    <row r="12" spans="2:61" x14ac:dyDescent="0.35">
      <c r="B12" s="15" t="s">
        <v>73</v>
      </c>
      <c r="C12" s="14">
        <v>0.110798512189818</v>
      </c>
      <c r="D12" s="14">
        <v>0.106393105126028</v>
      </c>
      <c r="E12" s="14">
        <v>0.11564622557965901</v>
      </c>
      <c r="F12" s="14"/>
      <c r="G12" s="14">
        <v>0.103291613367271</v>
      </c>
      <c r="H12" s="14">
        <v>0.14290604953299499</v>
      </c>
      <c r="I12" s="14">
        <v>0.12377123857470899</v>
      </c>
      <c r="J12" s="14">
        <v>0.111133968929486</v>
      </c>
      <c r="K12" s="14">
        <v>4.86434651747428E-2</v>
      </c>
      <c r="L12" s="14">
        <v>0.12230250451571301</v>
      </c>
      <c r="M12" s="14"/>
      <c r="N12" s="14">
        <v>0.103325014235554</v>
      </c>
      <c r="O12" s="14">
        <v>0.11501105839695799</v>
      </c>
      <c r="P12" s="14"/>
      <c r="Q12" s="14">
        <v>7.85626532007596E-2</v>
      </c>
      <c r="R12" s="14">
        <v>0.132665325454841</v>
      </c>
      <c r="S12" s="14">
        <v>8.5835230848816599E-2</v>
      </c>
      <c r="T12" s="14"/>
      <c r="U12" s="14">
        <v>0.100522828593816</v>
      </c>
      <c r="V12" s="14">
        <v>0.154946219773612</v>
      </c>
      <c r="W12" s="14"/>
      <c r="X12" s="14">
        <v>9.1045629210962195E-2</v>
      </c>
      <c r="Y12" s="14">
        <v>9.1674320210261104E-2</v>
      </c>
      <c r="Z12" s="14">
        <v>0.12060062076112001</v>
      </c>
      <c r="AA12" s="14"/>
      <c r="AB12" s="14">
        <v>7.7824023265171793E-2</v>
      </c>
      <c r="AC12" s="14">
        <v>0.101506486247444</v>
      </c>
      <c r="AD12" s="14">
        <v>0.13665647831473801</v>
      </c>
      <c r="AE12" s="14"/>
      <c r="AF12" s="14">
        <v>9.3571308849187407E-2</v>
      </c>
      <c r="AG12" s="14">
        <v>9.2229175304893496E-2</v>
      </c>
      <c r="AH12" s="14">
        <v>0.12005172185775601</v>
      </c>
      <c r="AI12" s="14"/>
      <c r="AJ12" s="14">
        <v>0.11497676435489</v>
      </c>
      <c r="AK12" s="14">
        <v>0.106638223460001</v>
      </c>
      <c r="AL12" s="14"/>
      <c r="AM12" s="14">
        <v>6.4675782127487702E-2</v>
      </c>
      <c r="AN12" s="14">
        <v>5.06070030652448E-2</v>
      </c>
      <c r="AO12" s="14">
        <v>0.16915079798086899</v>
      </c>
      <c r="AP12" s="14">
        <v>8.4211723812041603E-2</v>
      </c>
      <c r="AQ12" s="14">
        <v>5.6347304324425702E-2</v>
      </c>
      <c r="AR12" s="14">
        <v>0.101635798225041</v>
      </c>
      <c r="AS12" s="14">
        <v>2.31447798210823E-2</v>
      </c>
      <c r="AT12" s="14">
        <v>0.13933449723178401</v>
      </c>
      <c r="AU12" s="14">
        <v>0.26741557666787902</v>
      </c>
      <c r="AV12" s="14"/>
      <c r="AW12" s="14">
        <v>5.2796267710661801E-2</v>
      </c>
      <c r="AX12" s="14">
        <v>3.8801931510963998E-2</v>
      </c>
      <c r="AY12" s="14">
        <v>0.12021733957844299</v>
      </c>
      <c r="AZ12" s="14">
        <v>7.3310521720583E-2</v>
      </c>
      <c r="BA12" s="14">
        <v>5.9971063314305899E-2</v>
      </c>
      <c r="BB12" s="14">
        <v>0.10252017017678</v>
      </c>
      <c r="BC12" s="14">
        <v>7.4235365202171902E-2</v>
      </c>
      <c r="BD12" s="14">
        <v>5.7577108413013001E-2</v>
      </c>
      <c r="BE12" s="14">
        <v>0.323664421256804</v>
      </c>
      <c r="BF12" s="14">
        <v>0.30110579206148103</v>
      </c>
      <c r="BG12" s="14"/>
      <c r="BH12" s="14">
        <v>0.131922017571445</v>
      </c>
      <c r="BI12" s="14">
        <v>7.8626529386789601E-2</v>
      </c>
    </row>
    <row r="13" spans="2:61" x14ac:dyDescent="0.35">
      <c r="B13" s="15" t="s">
        <v>74</v>
      </c>
      <c r="C13" s="14">
        <v>7.2308373196053696E-2</v>
      </c>
      <c r="D13" s="14">
        <v>7.3247995094497795E-2</v>
      </c>
      <c r="E13" s="14">
        <v>7.1835086170350199E-2</v>
      </c>
      <c r="F13" s="14"/>
      <c r="G13" s="14">
        <v>6.4506037970725905E-2</v>
      </c>
      <c r="H13" s="14">
        <v>0.114120556300165</v>
      </c>
      <c r="I13" s="14">
        <v>0.115999608929447</v>
      </c>
      <c r="J13" s="14">
        <v>3.60790689661796E-2</v>
      </c>
      <c r="K13" s="14">
        <v>9.9313641833799995E-2</v>
      </c>
      <c r="L13" s="14">
        <v>1.35771032399047E-2</v>
      </c>
      <c r="M13" s="14"/>
      <c r="N13" s="14">
        <v>7.5441851372572699E-2</v>
      </c>
      <c r="O13" s="14">
        <v>7.0542142484754794E-2</v>
      </c>
      <c r="P13" s="14"/>
      <c r="Q13" s="14">
        <v>8.4456571620403903E-2</v>
      </c>
      <c r="R13" s="14">
        <v>6.6494596872816197E-2</v>
      </c>
      <c r="S13" s="14">
        <v>5.8582017914523998E-2</v>
      </c>
      <c r="T13" s="14"/>
      <c r="U13" s="14">
        <v>7.4498264685860099E-2</v>
      </c>
      <c r="V13" s="14">
        <v>6.2899880979553E-2</v>
      </c>
      <c r="W13" s="14"/>
      <c r="X13" s="14">
        <v>5.8201529952002701E-2</v>
      </c>
      <c r="Y13" s="14">
        <v>9.2140157099634107E-2</v>
      </c>
      <c r="Z13" s="14">
        <v>5.6764072744041799E-2</v>
      </c>
      <c r="AA13" s="14"/>
      <c r="AB13" s="14">
        <v>4.6506528012081903E-2</v>
      </c>
      <c r="AC13" s="14">
        <v>9.0826744587067396E-2</v>
      </c>
      <c r="AD13" s="14">
        <v>7.0308821213734399E-2</v>
      </c>
      <c r="AE13" s="14"/>
      <c r="AF13" s="14">
        <v>4.0139576089559301E-2</v>
      </c>
      <c r="AG13" s="14">
        <v>7.1977118082760694E-2</v>
      </c>
      <c r="AH13" s="14">
        <v>8.4376768903003704E-2</v>
      </c>
      <c r="AI13" s="14"/>
      <c r="AJ13" s="14">
        <v>6.8009168075844603E-2</v>
      </c>
      <c r="AK13" s="14">
        <v>7.1791311549109393E-2</v>
      </c>
      <c r="AL13" s="14"/>
      <c r="AM13" s="14">
        <v>7.4493082611333097E-2</v>
      </c>
      <c r="AN13" s="14">
        <v>7.2207519272801696E-2</v>
      </c>
      <c r="AO13" s="14">
        <v>3.5243501181725402E-2</v>
      </c>
      <c r="AP13" s="14">
        <v>3.7747261193863201E-2</v>
      </c>
      <c r="AQ13" s="14">
        <v>0.123400575228775</v>
      </c>
      <c r="AR13" s="14">
        <v>6.2737085807984802E-2</v>
      </c>
      <c r="AS13" s="14">
        <v>5.63909248262301E-2</v>
      </c>
      <c r="AT13" s="14">
        <v>6.0674573037888202E-2</v>
      </c>
      <c r="AU13" s="14">
        <v>0.109244084633456</v>
      </c>
      <c r="AV13" s="14"/>
      <c r="AW13" s="14">
        <v>8.1768676487235806E-2</v>
      </c>
      <c r="AX13" s="14">
        <v>6.2827411807847094E-2</v>
      </c>
      <c r="AY13" s="14">
        <v>1.7718707447574301E-2</v>
      </c>
      <c r="AZ13" s="14">
        <v>7.7391918030851298E-2</v>
      </c>
      <c r="BA13" s="14">
        <v>0.123962412948656</v>
      </c>
      <c r="BB13" s="14">
        <v>7.3895023111042998E-2</v>
      </c>
      <c r="BC13" s="14">
        <v>3.9696815231100101E-2</v>
      </c>
      <c r="BD13" s="14">
        <v>0.13351247245903</v>
      </c>
      <c r="BE13" s="14">
        <v>0.164050532037636</v>
      </c>
      <c r="BF13" s="14">
        <v>3.6836772542225199E-2</v>
      </c>
      <c r="BG13" s="14"/>
      <c r="BH13" s="14">
        <v>7.0384339536405494E-2</v>
      </c>
      <c r="BI13" s="14">
        <v>7.8005672085168301E-2</v>
      </c>
    </row>
    <row r="14" spans="2:61" x14ac:dyDescent="0.35">
      <c r="B14" s="15" t="s">
        <v>75</v>
      </c>
      <c r="C14" s="14">
        <v>0.209583925959791</v>
      </c>
      <c r="D14" s="14">
        <v>0.193133519575623</v>
      </c>
      <c r="E14" s="14">
        <v>0.222970988352683</v>
      </c>
      <c r="F14" s="14"/>
      <c r="G14" s="14">
        <v>0.30143705551988897</v>
      </c>
      <c r="H14" s="14">
        <v>0.23203197859718599</v>
      </c>
      <c r="I14" s="14">
        <v>0.21724969118728599</v>
      </c>
      <c r="J14" s="14">
        <v>0.198710022834094</v>
      </c>
      <c r="K14" s="14">
        <v>0.22088999423983299</v>
      </c>
      <c r="L14" s="14">
        <v>0.133856200267787</v>
      </c>
      <c r="M14" s="14"/>
      <c r="N14" s="14">
        <v>0.22535848109406501</v>
      </c>
      <c r="O14" s="14">
        <v>0.20069236770863999</v>
      </c>
      <c r="P14" s="14"/>
      <c r="Q14" s="14">
        <v>0.23289919910642801</v>
      </c>
      <c r="R14" s="14">
        <v>0.21287092437201</v>
      </c>
      <c r="S14" s="14">
        <v>0.15235937137123201</v>
      </c>
      <c r="T14" s="14"/>
      <c r="U14" s="14">
        <v>0.20805069923050401</v>
      </c>
      <c r="V14" s="14">
        <v>0.21617117095150601</v>
      </c>
      <c r="W14" s="14"/>
      <c r="X14" s="14">
        <v>0.19707892808469599</v>
      </c>
      <c r="Y14" s="14">
        <v>0.22214724152123</v>
      </c>
      <c r="Z14" s="14">
        <v>0.19862181974527399</v>
      </c>
      <c r="AA14" s="14"/>
      <c r="AB14" s="14">
        <v>0.20569399885074899</v>
      </c>
      <c r="AC14" s="14">
        <v>0.23198142015846199</v>
      </c>
      <c r="AD14" s="14">
        <v>0.155431901589592</v>
      </c>
      <c r="AE14" s="14"/>
      <c r="AF14" s="14">
        <v>0.22755455880208</v>
      </c>
      <c r="AG14" s="14">
        <v>0.21007287405751801</v>
      </c>
      <c r="AH14" s="14">
        <v>0.199452256446256</v>
      </c>
      <c r="AI14" s="14"/>
      <c r="AJ14" s="14">
        <v>0.206934069388788</v>
      </c>
      <c r="AK14" s="14">
        <v>0.21668113045864101</v>
      </c>
      <c r="AL14" s="14"/>
      <c r="AM14" s="14">
        <v>0.23892015093543301</v>
      </c>
      <c r="AN14" s="14">
        <v>0.182255644050836</v>
      </c>
      <c r="AO14" s="14">
        <v>0.28473868687683301</v>
      </c>
      <c r="AP14" s="14">
        <v>0.30829197034658301</v>
      </c>
      <c r="AQ14" s="14">
        <v>0.168091718968296</v>
      </c>
      <c r="AR14" s="14">
        <v>0.19300473487188899</v>
      </c>
      <c r="AS14" s="14">
        <v>0.25131036997384798</v>
      </c>
      <c r="AT14" s="14">
        <v>0.24115070806130601</v>
      </c>
      <c r="AU14" s="14">
        <v>0.16175243514749801</v>
      </c>
      <c r="AV14" s="14"/>
      <c r="AW14" s="14">
        <v>0.24471390198757001</v>
      </c>
      <c r="AX14" s="14">
        <v>0.17305322692356601</v>
      </c>
      <c r="AY14" s="14">
        <v>0.26514825455201901</v>
      </c>
      <c r="AZ14" s="14">
        <v>0.28320276629983099</v>
      </c>
      <c r="BA14" s="14">
        <v>0.16014395962090699</v>
      </c>
      <c r="BB14" s="14">
        <v>0.20875467977296799</v>
      </c>
      <c r="BC14" s="14">
        <v>0.17427594535980501</v>
      </c>
      <c r="BD14" s="14">
        <v>0.126877835040521</v>
      </c>
      <c r="BE14" s="14">
        <v>0.32674222597578301</v>
      </c>
      <c r="BF14" s="14">
        <v>6.1935201530231097E-2</v>
      </c>
      <c r="BG14" s="14"/>
      <c r="BH14" s="14">
        <v>0.20822299942695099</v>
      </c>
      <c r="BI14" s="14">
        <v>0.20574501087581101</v>
      </c>
    </row>
    <row r="15" spans="2:61" x14ac:dyDescent="0.35">
      <c r="B15" s="15" t="s">
        <v>76</v>
      </c>
      <c r="C15" s="14">
        <v>0.44617012035343401</v>
      </c>
      <c r="D15" s="14">
        <v>0.46850230549169403</v>
      </c>
      <c r="E15" s="14">
        <v>0.425163478413007</v>
      </c>
      <c r="F15" s="14"/>
      <c r="G15" s="14">
        <v>0.29125497928563199</v>
      </c>
      <c r="H15" s="14">
        <v>0.291131884057166</v>
      </c>
      <c r="I15" s="14">
        <v>0.38523973086534102</v>
      </c>
      <c r="J15" s="14">
        <v>0.556360146031737</v>
      </c>
      <c r="K15" s="14">
        <v>0.50229785517926395</v>
      </c>
      <c r="L15" s="14">
        <v>0.57552260970148295</v>
      </c>
      <c r="M15" s="14"/>
      <c r="N15" s="14">
        <v>0.45447511969173698</v>
      </c>
      <c r="O15" s="14">
        <v>0.441488886254359</v>
      </c>
      <c r="P15" s="14"/>
      <c r="Q15" s="14">
        <v>0.51569122655600896</v>
      </c>
      <c r="R15" s="14">
        <v>0.42095702654001299</v>
      </c>
      <c r="S15" s="14">
        <v>0.455960512150834</v>
      </c>
      <c r="T15" s="14"/>
      <c r="U15" s="14">
        <v>0.465797281040356</v>
      </c>
      <c r="V15" s="14">
        <v>0.36184539951019201</v>
      </c>
      <c r="W15" s="14"/>
      <c r="X15" s="14">
        <v>0.43361154636256799</v>
      </c>
      <c r="Y15" s="14">
        <v>0.46693950912809501</v>
      </c>
      <c r="Z15" s="14">
        <v>0.46029481352181001</v>
      </c>
      <c r="AA15" s="14"/>
      <c r="AB15" s="14">
        <v>0.54739570123201298</v>
      </c>
      <c r="AC15" s="14">
        <v>0.405378960771968</v>
      </c>
      <c r="AD15" s="14">
        <v>0.43815950371401802</v>
      </c>
      <c r="AE15" s="14"/>
      <c r="AF15" s="14">
        <v>0.47526739887161401</v>
      </c>
      <c r="AG15" s="14">
        <v>0.47288147109461498</v>
      </c>
      <c r="AH15" s="14">
        <v>0.428104709309933</v>
      </c>
      <c r="AI15" s="14"/>
      <c r="AJ15" s="14">
        <v>0.42947397333746201</v>
      </c>
      <c r="AK15" s="14">
        <v>0.45718334196144</v>
      </c>
      <c r="AL15" s="14"/>
      <c r="AM15" s="14">
        <v>0.56081573999905299</v>
      </c>
      <c r="AN15" s="14">
        <v>0.52882959453086897</v>
      </c>
      <c r="AO15" s="14">
        <v>0.41229206820888897</v>
      </c>
      <c r="AP15" s="14">
        <v>0.422294520917329</v>
      </c>
      <c r="AQ15" s="14">
        <v>0.492703724859134</v>
      </c>
      <c r="AR15" s="14">
        <v>0.50483771964694601</v>
      </c>
      <c r="AS15" s="14">
        <v>0.55432550303392203</v>
      </c>
      <c r="AT15" s="14">
        <v>0.44637408502041298</v>
      </c>
      <c r="AU15" s="14">
        <v>0.13099943698854</v>
      </c>
      <c r="AV15" s="14"/>
      <c r="AW15" s="14">
        <v>0.52758392987481295</v>
      </c>
      <c r="AX15" s="14">
        <v>0.56861945609667996</v>
      </c>
      <c r="AY15" s="14">
        <v>0.43123339172264802</v>
      </c>
      <c r="AZ15" s="14">
        <v>0.40516000256908002</v>
      </c>
      <c r="BA15" s="14">
        <v>0.54891812031405096</v>
      </c>
      <c r="BB15" s="14">
        <v>0.476809637650774</v>
      </c>
      <c r="BC15" s="14">
        <v>0.58034046228697</v>
      </c>
      <c r="BD15" s="14">
        <v>0.50127062819369195</v>
      </c>
      <c r="BE15" s="14">
        <v>5.7587932274761798E-2</v>
      </c>
      <c r="BF15" s="14">
        <v>1.29569675633591E-2</v>
      </c>
      <c r="BG15" s="14"/>
      <c r="BH15" s="14">
        <v>0.40053140018337002</v>
      </c>
      <c r="BI15" s="14">
        <v>0.51321964293236499</v>
      </c>
    </row>
    <row r="16" spans="2:61" x14ac:dyDescent="0.35">
      <c r="B16" s="15" t="s">
        <v>77</v>
      </c>
      <c r="C16" s="20">
        <v>8.4780399040052298E-3</v>
      </c>
      <c r="D16" s="20">
        <v>9.3175464001105605E-3</v>
      </c>
      <c r="E16" s="20">
        <v>7.7271819477625703E-3</v>
      </c>
      <c r="F16" s="20"/>
      <c r="G16" s="20">
        <v>9.8845722371400397E-3</v>
      </c>
      <c r="H16" s="20">
        <v>2.47504129768517E-2</v>
      </c>
      <c r="I16" s="20">
        <v>6.1753149843548003E-3</v>
      </c>
      <c r="J16" s="20">
        <v>0</v>
      </c>
      <c r="K16" s="20">
        <v>1.4829151362671E-2</v>
      </c>
      <c r="L16" s="20">
        <v>0</v>
      </c>
      <c r="M16" s="20"/>
      <c r="N16" s="20">
        <v>1.1542371604838999E-2</v>
      </c>
      <c r="O16" s="20">
        <v>6.7507846130073004E-3</v>
      </c>
      <c r="P16" s="20"/>
      <c r="Q16" s="20">
        <v>8.2700404688594402E-3</v>
      </c>
      <c r="R16" s="20">
        <v>5.2858232576579898E-3</v>
      </c>
      <c r="S16" s="20">
        <v>6.0681516043226301E-3</v>
      </c>
      <c r="T16" s="20"/>
      <c r="U16" s="20">
        <v>8.9198958544578592E-3</v>
      </c>
      <c r="V16" s="20">
        <v>6.5796817935695603E-3</v>
      </c>
      <c r="W16" s="20"/>
      <c r="X16" s="20">
        <v>4.9225346907117397E-3</v>
      </c>
      <c r="Y16" s="20">
        <v>6.2310607815837804E-3</v>
      </c>
      <c r="Z16" s="20">
        <v>1.04016355366638E-2</v>
      </c>
      <c r="AA16" s="20"/>
      <c r="AB16" s="20">
        <v>2.35362377274241E-3</v>
      </c>
      <c r="AC16" s="20">
        <v>8.0005796340475999E-3</v>
      </c>
      <c r="AD16" s="20">
        <v>1.55151134345177E-2</v>
      </c>
      <c r="AE16" s="20"/>
      <c r="AF16" s="20">
        <v>0</v>
      </c>
      <c r="AG16" s="20">
        <v>8.8687395337931994E-3</v>
      </c>
      <c r="AH16" s="20">
        <v>5.6894131144155499E-3</v>
      </c>
      <c r="AI16" s="20"/>
      <c r="AJ16" s="20">
        <v>8.3339317150938202E-3</v>
      </c>
      <c r="AK16" s="20">
        <v>9.1150899156594301E-3</v>
      </c>
      <c r="AL16" s="20"/>
      <c r="AM16" s="20">
        <v>6.4236472771234902E-3</v>
      </c>
      <c r="AN16" s="20">
        <v>1.0813584175608799E-2</v>
      </c>
      <c r="AO16" s="20">
        <v>1.99266187650348E-2</v>
      </c>
      <c r="AP16" s="20">
        <v>0</v>
      </c>
      <c r="AQ16" s="20">
        <v>1.32719194774136E-2</v>
      </c>
      <c r="AR16" s="20">
        <v>7.3430011966030603E-3</v>
      </c>
      <c r="AS16" s="20">
        <v>0</v>
      </c>
      <c r="AT16" s="20">
        <v>0</v>
      </c>
      <c r="AU16" s="20">
        <v>1.2611009346449599E-2</v>
      </c>
      <c r="AV16" s="20"/>
      <c r="AW16" s="20">
        <v>6.7608441057927697E-3</v>
      </c>
      <c r="AX16" s="20">
        <v>0</v>
      </c>
      <c r="AY16" s="20">
        <v>3.9379929030659497E-2</v>
      </c>
      <c r="AZ16" s="20">
        <v>0</v>
      </c>
      <c r="BA16" s="20">
        <v>1.4125451657805699E-2</v>
      </c>
      <c r="BB16" s="20">
        <v>3.9387472230663304E-3</v>
      </c>
      <c r="BC16" s="20">
        <v>0</v>
      </c>
      <c r="BD16" s="20">
        <v>0</v>
      </c>
      <c r="BE16" s="20">
        <v>2.81674774538609E-2</v>
      </c>
      <c r="BF16" s="20">
        <v>4.2122946773241403E-2</v>
      </c>
      <c r="BG16" s="20"/>
      <c r="BH16" s="20">
        <v>7.9963562420252102E-3</v>
      </c>
      <c r="BI16" s="20">
        <v>5.7658608914317603E-3</v>
      </c>
    </row>
    <row r="17" spans="2:12" x14ac:dyDescent="0.35">
      <c r="B17" s="16"/>
      <c r="G17" s="26"/>
      <c r="H17" s="26"/>
      <c r="I17" s="26"/>
      <c r="J17" s="26"/>
      <c r="K17" s="26"/>
      <c r="L17" s="26"/>
    </row>
    <row r="18" spans="2:12" x14ac:dyDescent="0.35">
      <c r="B18" t="s">
        <v>79</v>
      </c>
      <c r="G18" s="26"/>
      <c r="H18" s="26"/>
      <c r="I18" s="26"/>
      <c r="J18" s="26"/>
      <c r="K18" s="26"/>
      <c r="L18" s="26"/>
    </row>
    <row r="19" spans="2:12" x14ac:dyDescent="0.35">
      <c r="B19" t="s">
        <v>80</v>
      </c>
      <c r="G19" s="26"/>
      <c r="H19" s="26"/>
      <c r="I19" s="26"/>
      <c r="J19" s="26"/>
      <c r="K19" s="26"/>
      <c r="L19" s="26"/>
    </row>
    <row r="21" spans="2:1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21"/>
  <sheetViews>
    <sheetView showGridLines="0" workbookViewId="0">
      <pane xSplit="2" topLeftCell="C1" activePane="topRight" state="frozen"/>
      <selection activeCell="B18" sqref="B18"/>
      <selection pane="topRight" activeCell="AP7" sqref="AP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0" width="20.1796875" bestFit="1" customWidth="1"/>
    <col min="41" max="43" width="10.6328125" customWidth="1"/>
    <col min="44" max="44" width="20.1796875" bestFit="1" customWidth="1"/>
    <col min="45" max="46" width="10.6328125" customWidth="1"/>
    <col min="47" max="47" width="19.90625" bestFit="1"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90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9.9893394363909996E-2</v>
      </c>
      <c r="D9" s="14">
        <v>7.7935278381390805E-2</v>
      </c>
      <c r="E9" s="14">
        <v>0.12141250637921901</v>
      </c>
      <c r="F9" s="14"/>
      <c r="G9" s="14">
        <v>8.1248147918072305E-2</v>
      </c>
      <c r="H9" s="14">
        <v>8.8963268007889701E-2</v>
      </c>
      <c r="I9" s="14">
        <v>8.7440571454566796E-2</v>
      </c>
      <c r="J9" s="14">
        <v>0.13142737823039799</v>
      </c>
      <c r="K9" s="14">
        <v>7.5801985564718399E-2</v>
      </c>
      <c r="L9" s="14">
        <v>0.12052573585323</v>
      </c>
      <c r="M9" s="14"/>
      <c r="N9" s="14">
        <v>8.2634776230411502E-2</v>
      </c>
      <c r="O9" s="14">
        <v>0.109621466386363</v>
      </c>
      <c r="P9" s="14"/>
      <c r="Q9" s="14">
        <v>5.7845703040380302E-2</v>
      </c>
      <c r="R9" s="14">
        <v>0.10614379870818</v>
      </c>
      <c r="S9" s="14">
        <v>0.16424760040463299</v>
      </c>
      <c r="T9" s="14"/>
      <c r="U9" s="14">
        <v>9.5807585667459505E-2</v>
      </c>
      <c r="V9" s="14">
        <v>0.117447368840546</v>
      </c>
      <c r="W9" s="14"/>
      <c r="X9" s="14">
        <v>0.11351546429899299</v>
      </c>
      <c r="Y9" s="14">
        <v>4.3165044082983703E-2</v>
      </c>
      <c r="Z9" s="14">
        <v>0.16922072732438101</v>
      </c>
      <c r="AA9" s="14"/>
      <c r="AB9" s="14">
        <v>5.57367434707364E-2</v>
      </c>
      <c r="AC9" s="14">
        <v>0.10179601175769</v>
      </c>
      <c r="AD9" s="14">
        <v>0.15313465456578201</v>
      </c>
      <c r="AE9" s="14"/>
      <c r="AF9" s="14">
        <v>8.2921660496243804E-2</v>
      </c>
      <c r="AG9" s="14">
        <v>9.4007694812537193E-2</v>
      </c>
      <c r="AH9" s="14">
        <v>0.130753724370055</v>
      </c>
      <c r="AI9" s="14"/>
      <c r="AJ9" s="14">
        <v>8.1185563075758194E-2</v>
      </c>
      <c r="AK9" s="14">
        <v>0.111900233291913</v>
      </c>
      <c r="AL9" s="14"/>
      <c r="AM9" s="14">
        <v>1.3808074705009599E-2</v>
      </c>
      <c r="AN9" s="14">
        <v>0.124296853933075</v>
      </c>
      <c r="AO9" s="14">
        <v>0</v>
      </c>
      <c r="AP9" s="14">
        <v>0.16447456844950201</v>
      </c>
      <c r="AQ9" s="14">
        <v>4.6318208491727499E-2</v>
      </c>
      <c r="AR9" s="14">
        <v>0.12849181209279301</v>
      </c>
      <c r="AS9" s="14">
        <v>2.40940796952708E-2</v>
      </c>
      <c r="AT9" s="14">
        <v>0.182916752040782</v>
      </c>
      <c r="AU9" s="14">
        <v>9.5495524270927806E-2</v>
      </c>
      <c r="AV9" s="14"/>
      <c r="AW9" s="14">
        <v>2.0852387565780499E-2</v>
      </c>
      <c r="AX9" s="14">
        <v>0.107280205393836</v>
      </c>
      <c r="AY9" s="14">
        <v>0</v>
      </c>
      <c r="AZ9" s="14">
        <v>0.126446282777222</v>
      </c>
      <c r="BA9" s="14">
        <v>5.0490306598598697E-2</v>
      </c>
      <c r="BB9" s="14">
        <v>0.14530063568809701</v>
      </c>
      <c r="BC9" s="14">
        <v>5.7040894101594498E-2</v>
      </c>
      <c r="BD9" s="14">
        <v>0.18273675571617201</v>
      </c>
      <c r="BE9" s="14">
        <v>8.4481061838234006E-2</v>
      </c>
      <c r="BF9" s="14">
        <v>0.16427293897547099</v>
      </c>
      <c r="BG9" s="14"/>
      <c r="BH9" s="14">
        <v>9.8509202292341905E-2</v>
      </c>
      <c r="BI9" s="14">
        <v>9.8669675702928006E-2</v>
      </c>
    </row>
    <row r="10" spans="2:61" x14ac:dyDescent="0.35">
      <c r="B10" s="15" t="s">
        <v>71</v>
      </c>
      <c r="C10" s="14">
        <v>0.10340878024424401</v>
      </c>
      <c r="D10" s="14">
        <v>9.4313203395901907E-2</v>
      </c>
      <c r="E10" s="14">
        <v>0.112685016331755</v>
      </c>
      <c r="F10" s="14"/>
      <c r="G10" s="14">
        <v>0.146985728632296</v>
      </c>
      <c r="H10" s="14">
        <v>7.6486783459666793E-2</v>
      </c>
      <c r="I10" s="14">
        <v>0.119641292714477</v>
      </c>
      <c r="J10" s="14">
        <v>0.127050770397901</v>
      </c>
      <c r="K10" s="14">
        <v>9.8535254318470794E-2</v>
      </c>
      <c r="L10" s="14">
        <v>6.6483565536508804E-2</v>
      </c>
      <c r="M10" s="14"/>
      <c r="N10" s="14">
        <v>0.105366411176334</v>
      </c>
      <c r="O10" s="14">
        <v>0.102305332995255</v>
      </c>
      <c r="P10" s="14"/>
      <c r="Q10" s="14">
        <v>8.5003635125815796E-2</v>
      </c>
      <c r="R10" s="14">
        <v>0.108613928235039</v>
      </c>
      <c r="S10" s="14">
        <v>0.13240217224888201</v>
      </c>
      <c r="T10" s="14"/>
      <c r="U10" s="14">
        <v>9.9665906906177104E-2</v>
      </c>
      <c r="V10" s="14">
        <v>0.119489391924078</v>
      </c>
      <c r="W10" s="14"/>
      <c r="X10" s="14">
        <v>6.2763383410677803E-2</v>
      </c>
      <c r="Y10" s="14">
        <v>7.7796134501740499E-2</v>
      </c>
      <c r="Z10" s="14">
        <v>0.14896536710292099</v>
      </c>
      <c r="AA10" s="14"/>
      <c r="AB10" s="14">
        <v>0.106724890007093</v>
      </c>
      <c r="AC10" s="14">
        <v>9.9482799051366394E-2</v>
      </c>
      <c r="AD10" s="14">
        <v>0.111723309232034</v>
      </c>
      <c r="AE10" s="14"/>
      <c r="AF10" s="14">
        <v>7.07385705280867E-2</v>
      </c>
      <c r="AG10" s="14">
        <v>0.106378577195323</v>
      </c>
      <c r="AH10" s="14">
        <v>0.117340552927076</v>
      </c>
      <c r="AI10" s="14"/>
      <c r="AJ10" s="14">
        <v>0.10518565610179</v>
      </c>
      <c r="AK10" s="14">
        <v>9.9970586564844394E-2</v>
      </c>
      <c r="AL10" s="14"/>
      <c r="AM10" s="14">
        <v>0.13641244297850599</v>
      </c>
      <c r="AN10" s="14">
        <v>4.4854299134784503E-2</v>
      </c>
      <c r="AO10" s="14">
        <v>6.6872105863138007E-2</v>
      </c>
      <c r="AP10" s="14">
        <v>9.1729145615620497E-2</v>
      </c>
      <c r="AQ10" s="14">
        <v>9.5386116600546703E-2</v>
      </c>
      <c r="AR10" s="14">
        <v>0.120623554215461</v>
      </c>
      <c r="AS10" s="14">
        <v>0.16312756616193699</v>
      </c>
      <c r="AT10" s="14">
        <v>0.150110732609885</v>
      </c>
      <c r="AU10" s="14">
        <v>0.106721049250461</v>
      </c>
      <c r="AV10" s="14"/>
      <c r="AW10" s="14">
        <v>0.11977671585465099</v>
      </c>
      <c r="AX10" s="14">
        <v>4.6872556248796098E-2</v>
      </c>
      <c r="AY10" s="14">
        <v>0.14911948887816701</v>
      </c>
      <c r="AZ10" s="14">
        <v>0.101895213716966</v>
      </c>
      <c r="BA10" s="14">
        <v>9.8978571079928399E-2</v>
      </c>
      <c r="BB10" s="14">
        <v>0.118266259120429</v>
      </c>
      <c r="BC10" s="14">
        <v>0.17612770275103601</v>
      </c>
      <c r="BD10" s="14">
        <v>0.108289517776544</v>
      </c>
      <c r="BE10" s="14">
        <v>2.81674774538609E-2</v>
      </c>
      <c r="BF10" s="14">
        <v>0.118315651320199</v>
      </c>
      <c r="BG10" s="14"/>
      <c r="BH10" s="14">
        <v>9.4163033642864297E-2</v>
      </c>
      <c r="BI10" s="14">
        <v>0.116008342260808</v>
      </c>
    </row>
    <row r="11" spans="2:61" x14ac:dyDescent="0.35">
      <c r="B11" s="15" t="s">
        <v>72</v>
      </c>
      <c r="C11" s="14">
        <v>0.12533756716479</v>
      </c>
      <c r="D11" s="14">
        <v>0.11840668620538</v>
      </c>
      <c r="E11" s="14">
        <v>0.13035601944325401</v>
      </c>
      <c r="F11" s="14"/>
      <c r="G11" s="14">
        <v>0.18821059895962</v>
      </c>
      <c r="H11" s="14">
        <v>0.13293052255687501</v>
      </c>
      <c r="I11" s="14">
        <v>0.13858775496862999</v>
      </c>
      <c r="J11" s="14">
        <v>8.8819124679373598E-2</v>
      </c>
      <c r="K11" s="14">
        <v>9.5062008296531997E-2</v>
      </c>
      <c r="L11" s="14">
        <v>0.126153630925952</v>
      </c>
      <c r="M11" s="14"/>
      <c r="N11" s="14">
        <v>0.12618610314112499</v>
      </c>
      <c r="O11" s="14">
        <v>0.124859277476266</v>
      </c>
      <c r="P11" s="14"/>
      <c r="Q11" s="14">
        <v>0.16437631977806599</v>
      </c>
      <c r="R11" s="14">
        <v>0.115307117928049</v>
      </c>
      <c r="S11" s="14">
        <v>0.102896297093178</v>
      </c>
      <c r="T11" s="14"/>
      <c r="U11" s="14">
        <v>0.13297306128245501</v>
      </c>
      <c r="V11" s="14">
        <v>9.2532979672861504E-2</v>
      </c>
      <c r="W11" s="14"/>
      <c r="X11" s="14">
        <v>0.12809334287895499</v>
      </c>
      <c r="Y11" s="14">
        <v>0.14954453517539701</v>
      </c>
      <c r="Z11" s="14">
        <v>0.100834694926205</v>
      </c>
      <c r="AA11" s="14"/>
      <c r="AB11" s="14">
        <v>0.12800987828379001</v>
      </c>
      <c r="AC11" s="14">
        <v>0.13216448939101499</v>
      </c>
      <c r="AD11" s="14">
        <v>0.109478020644659</v>
      </c>
      <c r="AE11" s="14"/>
      <c r="AF11" s="14">
        <v>0.17293675851215701</v>
      </c>
      <c r="AG11" s="14">
        <v>0.116420508905471</v>
      </c>
      <c r="AH11" s="14">
        <v>0.13075362890046299</v>
      </c>
      <c r="AI11" s="14"/>
      <c r="AJ11" s="14">
        <v>0.14626808134920299</v>
      </c>
      <c r="AK11" s="14">
        <v>0.113873440287086</v>
      </c>
      <c r="AL11" s="14"/>
      <c r="AM11" s="14">
        <v>0.100188074398809</v>
      </c>
      <c r="AN11" s="14">
        <v>0.15179608813196899</v>
      </c>
      <c r="AO11" s="14">
        <v>0.120527230227927</v>
      </c>
      <c r="AP11" s="14">
        <v>0.102334613789429</v>
      </c>
      <c r="AQ11" s="14">
        <v>0.13199963317014901</v>
      </c>
      <c r="AR11" s="14">
        <v>0.12640809492591801</v>
      </c>
      <c r="AS11" s="14">
        <v>0.158959945262487</v>
      </c>
      <c r="AT11" s="14">
        <v>0.103356116996009</v>
      </c>
      <c r="AU11" s="14">
        <v>0.142301774079342</v>
      </c>
      <c r="AV11" s="14"/>
      <c r="AW11" s="14">
        <v>0.11184727096896099</v>
      </c>
      <c r="AX11" s="14">
        <v>0.16566447443058299</v>
      </c>
      <c r="AY11" s="14">
        <v>9.9079780001641998E-2</v>
      </c>
      <c r="AZ11" s="14">
        <v>0.112358764031693</v>
      </c>
      <c r="BA11" s="14">
        <v>0.10042465571227301</v>
      </c>
      <c r="BB11" s="14">
        <v>0.12904421629128199</v>
      </c>
      <c r="BC11" s="14">
        <v>0.155686780226308</v>
      </c>
      <c r="BD11" s="14">
        <v>8.9102095024634398E-2</v>
      </c>
      <c r="BE11" s="14">
        <v>0.125001495714539</v>
      </c>
      <c r="BF11" s="14">
        <v>6.1261623053167499E-2</v>
      </c>
      <c r="BG11" s="14"/>
      <c r="BH11" s="14">
        <v>0.108502403103846</v>
      </c>
      <c r="BI11" s="14">
        <v>0.146974339348069</v>
      </c>
    </row>
    <row r="12" spans="2:61" x14ac:dyDescent="0.35">
      <c r="B12" s="15" t="s">
        <v>73</v>
      </c>
      <c r="C12" s="14">
        <v>0.17200770511504501</v>
      </c>
      <c r="D12" s="14">
        <v>0.16441538733285799</v>
      </c>
      <c r="E12" s="14">
        <v>0.180251592516285</v>
      </c>
      <c r="F12" s="14"/>
      <c r="G12" s="14">
        <v>0.220075363689302</v>
      </c>
      <c r="H12" s="14">
        <v>0.17443039825249901</v>
      </c>
      <c r="I12" s="14">
        <v>0.17179327271052</v>
      </c>
      <c r="J12" s="14">
        <v>0.15604527330404799</v>
      </c>
      <c r="K12" s="14">
        <v>0.183703810117052</v>
      </c>
      <c r="L12" s="14">
        <v>0.14896513175989101</v>
      </c>
      <c r="M12" s="14"/>
      <c r="N12" s="14">
        <v>0.173653597375654</v>
      </c>
      <c r="O12" s="14">
        <v>0.171079973918459</v>
      </c>
      <c r="P12" s="14"/>
      <c r="Q12" s="14">
        <v>0.19462438687271</v>
      </c>
      <c r="R12" s="14">
        <v>0.17495277661235101</v>
      </c>
      <c r="S12" s="14">
        <v>9.9065252478409499E-2</v>
      </c>
      <c r="T12" s="14"/>
      <c r="U12" s="14">
        <v>0.16398355394126901</v>
      </c>
      <c r="V12" s="14">
        <v>0.20648209081584601</v>
      </c>
      <c r="W12" s="14"/>
      <c r="X12" s="14">
        <v>0.1735259696899</v>
      </c>
      <c r="Y12" s="14">
        <v>0.16874470158364199</v>
      </c>
      <c r="Z12" s="14">
        <v>0.14013652994132</v>
      </c>
      <c r="AA12" s="14"/>
      <c r="AB12" s="14">
        <v>0.15799110456112</v>
      </c>
      <c r="AC12" s="14">
        <v>0.15233843796445801</v>
      </c>
      <c r="AD12" s="14">
        <v>0.189501375668406</v>
      </c>
      <c r="AE12" s="14"/>
      <c r="AF12" s="14">
        <v>0.13637361570885401</v>
      </c>
      <c r="AG12" s="14">
        <v>0.156693221861713</v>
      </c>
      <c r="AH12" s="14">
        <v>0.163045863552926</v>
      </c>
      <c r="AI12" s="14"/>
      <c r="AJ12" s="14">
        <v>0.18178625646211899</v>
      </c>
      <c r="AK12" s="14">
        <v>0.16940992052697901</v>
      </c>
      <c r="AL12" s="14"/>
      <c r="AM12" s="14">
        <v>0.18587197129008201</v>
      </c>
      <c r="AN12" s="14">
        <v>0.127116777797252</v>
      </c>
      <c r="AO12" s="14">
        <v>0.199091335413496</v>
      </c>
      <c r="AP12" s="14">
        <v>8.8840205546372203E-2</v>
      </c>
      <c r="AQ12" s="14">
        <v>0.15070015537325801</v>
      </c>
      <c r="AR12" s="14">
        <v>0.135051687516893</v>
      </c>
      <c r="AS12" s="14">
        <v>0.23549247977462101</v>
      </c>
      <c r="AT12" s="14">
        <v>0.104975379721922</v>
      </c>
      <c r="AU12" s="14">
        <v>0.31409996951068198</v>
      </c>
      <c r="AV12" s="14"/>
      <c r="AW12" s="14">
        <v>0.203498268065017</v>
      </c>
      <c r="AX12" s="14">
        <v>0.13425214427704599</v>
      </c>
      <c r="AY12" s="14">
        <v>0.194663852376039</v>
      </c>
      <c r="AZ12" s="14">
        <v>0.116840745029319</v>
      </c>
      <c r="BA12" s="14">
        <v>0.23012261239679299</v>
      </c>
      <c r="BB12" s="14">
        <v>0.12541100856256199</v>
      </c>
      <c r="BC12" s="14">
        <v>0.203717270518879</v>
      </c>
      <c r="BD12" s="14">
        <v>2.5467649182461902E-2</v>
      </c>
      <c r="BE12" s="14">
        <v>0.282712714007536</v>
      </c>
      <c r="BF12" s="14">
        <v>0.29675095118738798</v>
      </c>
      <c r="BG12" s="14"/>
      <c r="BH12" s="14">
        <v>0.17628955194639701</v>
      </c>
      <c r="BI12" s="14">
        <v>0.147146356828319</v>
      </c>
    </row>
    <row r="13" spans="2:61" x14ac:dyDescent="0.35">
      <c r="B13" s="15" t="s">
        <v>74</v>
      </c>
      <c r="C13" s="14">
        <v>0.210971440680391</v>
      </c>
      <c r="D13" s="14">
        <v>0.214918716617782</v>
      </c>
      <c r="E13" s="14">
        <v>0.206118868151421</v>
      </c>
      <c r="F13" s="14"/>
      <c r="G13" s="14">
        <v>0.13985567430353299</v>
      </c>
      <c r="H13" s="14">
        <v>0.23801135973722701</v>
      </c>
      <c r="I13" s="14">
        <v>0.22952835654732101</v>
      </c>
      <c r="J13" s="14">
        <v>0.23971472828582199</v>
      </c>
      <c r="K13" s="14">
        <v>0.25648972167202899</v>
      </c>
      <c r="L13" s="14">
        <v>0.15193847049345399</v>
      </c>
      <c r="M13" s="14"/>
      <c r="N13" s="14">
        <v>0.225713391112805</v>
      </c>
      <c r="O13" s="14">
        <v>0.20266192514162401</v>
      </c>
      <c r="P13" s="14"/>
      <c r="Q13" s="14">
        <v>0.19395055892727001</v>
      </c>
      <c r="R13" s="14">
        <v>0.20472793166822001</v>
      </c>
      <c r="S13" s="14">
        <v>0.21888492699866899</v>
      </c>
      <c r="T13" s="14"/>
      <c r="U13" s="14">
        <v>0.21423528223695301</v>
      </c>
      <c r="V13" s="14">
        <v>0.196948906676428</v>
      </c>
      <c r="W13" s="14"/>
      <c r="X13" s="14">
        <v>0.164951874878973</v>
      </c>
      <c r="Y13" s="14">
        <v>0.28277340483113</v>
      </c>
      <c r="Z13" s="14">
        <v>0.144715262402072</v>
      </c>
      <c r="AA13" s="14"/>
      <c r="AB13" s="14">
        <v>0.224959230743038</v>
      </c>
      <c r="AC13" s="14">
        <v>0.22554006042065</v>
      </c>
      <c r="AD13" s="14">
        <v>0.162187376322804</v>
      </c>
      <c r="AE13" s="14"/>
      <c r="AF13" s="14">
        <v>0.27516454879062902</v>
      </c>
      <c r="AG13" s="14">
        <v>0.22095168604073001</v>
      </c>
      <c r="AH13" s="14">
        <v>0.17889930053373199</v>
      </c>
      <c r="AI13" s="14"/>
      <c r="AJ13" s="14">
        <v>0.217120694882389</v>
      </c>
      <c r="AK13" s="14">
        <v>0.21020025130779699</v>
      </c>
      <c r="AL13" s="14"/>
      <c r="AM13" s="14">
        <v>0.26600672856681501</v>
      </c>
      <c r="AN13" s="14">
        <v>0.22873589438463801</v>
      </c>
      <c r="AO13" s="14">
        <v>0.25857280218114298</v>
      </c>
      <c r="AP13" s="14">
        <v>0.16401607988384201</v>
      </c>
      <c r="AQ13" s="14">
        <v>0.170249239616971</v>
      </c>
      <c r="AR13" s="14">
        <v>0.18980470754703499</v>
      </c>
      <c r="AS13" s="14">
        <v>0.16637959739966901</v>
      </c>
      <c r="AT13" s="14">
        <v>0.36567346767034598</v>
      </c>
      <c r="AU13" s="14">
        <v>0.167208106938044</v>
      </c>
      <c r="AV13" s="14"/>
      <c r="AW13" s="14">
        <v>0.233826278357402</v>
      </c>
      <c r="AX13" s="14">
        <v>0.24826225215773001</v>
      </c>
      <c r="AY13" s="14">
        <v>0.27591294434525698</v>
      </c>
      <c r="AZ13" s="14">
        <v>0.169521778803431</v>
      </c>
      <c r="BA13" s="14">
        <v>0.141927679974718</v>
      </c>
      <c r="BB13" s="14">
        <v>0.211147239884449</v>
      </c>
      <c r="BC13" s="14">
        <v>0.153888555139408</v>
      </c>
      <c r="BD13" s="14">
        <v>0.35443531238239001</v>
      </c>
      <c r="BE13" s="14">
        <v>0.230457713698211</v>
      </c>
      <c r="BF13" s="14">
        <v>0.13451720973398401</v>
      </c>
      <c r="BG13" s="14"/>
      <c r="BH13" s="14">
        <v>0.195625808032096</v>
      </c>
      <c r="BI13" s="14">
        <v>0.22746233912923999</v>
      </c>
    </row>
    <row r="14" spans="2:61" x14ac:dyDescent="0.35">
      <c r="B14" s="15" t="s">
        <v>75</v>
      </c>
      <c r="C14" s="14">
        <v>0.17392093326109001</v>
      </c>
      <c r="D14" s="14">
        <v>0.20247867315463899</v>
      </c>
      <c r="E14" s="14">
        <v>0.14650992094526499</v>
      </c>
      <c r="F14" s="14"/>
      <c r="G14" s="14">
        <v>0.156236766549818</v>
      </c>
      <c r="H14" s="14">
        <v>0.14929525408583399</v>
      </c>
      <c r="I14" s="14">
        <v>0.138374304739942</v>
      </c>
      <c r="J14" s="14">
        <v>0.143177707470936</v>
      </c>
      <c r="K14" s="14">
        <v>0.177587201078586</v>
      </c>
      <c r="L14" s="14">
        <v>0.263417466492534</v>
      </c>
      <c r="M14" s="14"/>
      <c r="N14" s="14">
        <v>0.17426788583019601</v>
      </c>
      <c r="O14" s="14">
        <v>0.17372536838129901</v>
      </c>
      <c r="P14" s="14"/>
      <c r="Q14" s="14">
        <v>0.19220442403253499</v>
      </c>
      <c r="R14" s="14">
        <v>0.184078301176998</v>
      </c>
      <c r="S14" s="14">
        <v>0.13651930136549101</v>
      </c>
      <c r="T14" s="14"/>
      <c r="U14" s="14">
        <v>0.17388742553664399</v>
      </c>
      <c r="V14" s="14">
        <v>0.17406489343724901</v>
      </c>
      <c r="W14" s="14"/>
      <c r="X14" s="14">
        <v>0.23976100526604199</v>
      </c>
      <c r="Y14" s="14">
        <v>0.18310429993243801</v>
      </c>
      <c r="Z14" s="14">
        <v>0.15301118176749201</v>
      </c>
      <c r="AA14" s="14"/>
      <c r="AB14" s="14">
        <v>0.22159763793710599</v>
      </c>
      <c r="AC14" s="14">
        <v>0.17989141355364299</v>
      </c>
      <c r="AD14" s="14">
        <v>0.112335530641089</v>
      </c>
      <c r="AE14" s="14"/>
      <c r="AF14" s="14">
        <v>0.19025860810872899</v>
      </c>
      <c r="AG14" s="14">
        <v>0.18214921452162999</v>
      </c>
      <c r="AH14" s="14">
        <v>0.16310075044226199</v>
      </c>
      <c r="AI14" s="14"/>
      <c r="AJ14" s="14">
        <v>0.179605206506459</v>
      </c>
      <c r="AK14" s="14">
        <v>0.177546436009905</v>
      </c>
      <c r="AL14" s="14"/>
      <c r="AM14" s="14">
        <v>0.16924987995999399</v>
      </c>
      <c r="AN14" s="14">
        <v>0.239703701114513</v>
      </c>
      <c r="AO14" s="14">
        <v>0.24136885405793401</v>
      </c>
      <c r="AP14" s="14">
        <v>0.21081420353765301</v>
      </c>
      <c r="AQ14" s="14">
        <v>0.33356086867537998</v>
      </c>
      <c r="AR14" s="14">
        <v>0.16361916901685</v>
      </c>
      <c r="AS14" s="14">
        <v>0.15017335709351401</v>
      </c>
      <c r="AT14" s="14">
        <v>7.7779891645475094E-2</v>
      </c>
      <c r="AU14" s="14">
        <v>8.1440115024279697E-2</v>
      </c>
      <c r="AV14" s="14"/>
      <c r="AW14" s="14">
        <v>0.20641958876003</v>
      </c>
      <c r="AX14" s="14">
        <v>0.20885908323692501</v>
      </c>
      <c r="AY14" s="14">
        <v>0.17527272034331401</v>
      </c>
      <c r="AZ14" s="14">
        <v>0.21219906704800001</v>
      </c>
      <c r="BA14" s="14">
        <v>0.313347040096075</v>
      </c>
      <c r="BB14" s="14">
        <v>0.14751036554535299</v>
      </c>
      <c r="BC14" s="14">
        <v>0.18385288786430601</v>
      </c>
      <c r="BD14" s="14">
        <v>0.17946655291976499</v>
      </c>
      <c r="BE14" s="14">
        <v>0.12624310265135</v>
      </c>
      <c r="BF14" s="14">
        <v>5.1738851309300803E-2</v>
      </c>
      <c r="BG14" s="14"/>
      <c r="BH14" s="14">
        <v>0.192537151967239</v>
      </c>
      <c r="BI14" s="14">
        <v>0.17345447324992599</v>
      </c>
    </row>
    <row r="15" spans="2:61" x14ac:dyDescent="0.35">
      <c r="B15" s="15" t="s">
        <v>76</v>
      </c>
      <c r="C15" s="14">
        <v>0.101182861479319</v>
      </c>
      <c r="D15" s="14">
        <v>0.11945322115196599</v>
      </c>
      <c r="E15" s="14">
        <v>8.4354820476884806E-2</v>
      </c>
      <c r="F15" s="14"/>
      <c r="G15" s="14">
        <v>5.0707581394943101E-2</v>
      </c>
      <c r="H15" s="14">
        <v>0.114556190692038</v>
      </c>
      <c r="I15" s="14">
        <v>0.104870160082961</v>
      </c>
      <c r="J15" s="14">
        <v>0.113765017631522</v>
      </c>
      <c r="K15" s="14">
        <v>0.100191813670859</v>
      </c>
      <c r="L15" s="14">
        <v>0.10480288182299601</v>
      </c>
      <c r="M15" s="14"/>
      <c r="N15" s="14">
        <v>0.101164801488292</v>
      </c>
      <c r="O15" s="14">
        <v>0.101193041256869</v>
      </c>
      <c r="P15" s="14"/>
      <c r="Q15" s="14">
        <v>9.7577309233046694E-2</v>
      </c>
      <c r="R15" s="14">
        <v>9.5305025725372097E-2</v>
      </c>
      <c r="S15" s="14">
        <v>0.12720531185619299</v>
      </c>
      <c r="T15" s="14"/>
      <c r="U15" s="14">
        <v>0.10615007768950201</v>
      </c>
      <c r="V15" s="14">
        <v>7.9842071185037999E-2</v>
      </c>
      <c r="W15" s="14"/>
      <c r="X15" s="14">
        <v>9.38487138709828E-2</v>
      </c>
      <c r="Y15" s="14">
        <v>8.81968286975435E-2</v>
      </c>
      <c r="Z15" s="14">
        <v>0.13198342399541901</v>
      </c>
      <c r="AA15" s="14"/>
      <c r="AB15" s="14">
        <v>9.4386691027670694E-2</v>
      </c>
      <c r="AC15" s="14">
        <v>9.76440874353732E-2</v>
      </c>
      <c r="AD15" s="14">
        <v>0.14716622660369499</v>
      </c>
      <c r="AE15" s="14"/>
      <c r="AF15" s="14">
        <v>6.4981583208426494E-2</v>
      </c>
      <c r="AG15" s="14">
        <v>0.109785696400184</v>
      </c>
      <c r="AH15" s="14">
        <v>0.109794456638531</v>
      </c>
      <c r="AI15" s="14"/>
      <c r="AJ15" s="14">
        <v>8.4158459566535795E-2</v>
      </c>
      <c r="AK15" s="14">
        <v>0.105876456949052</v>
      </c>
      <c r="AL15" s="14"/>
      <c r="AM15" s="14">
        <v>0.11917651793494299</v>
      </c>
      <c r="AN15" s="14">
        <v>6.3616314870062002E-2</v>
      </c>
      <c r="AO15" s="14">
        <v>0.113567672256361</v>
      </c>
      <c r="AP15" s="14">
        <v>0.177791183177581</v>
      </c>
      <c r="AQ15" s="14">
        <v>7.1785778071967704E-2</v>
      </c>
      <c r="AR15" s="14">
        <v>0.124909881594476</v>
      </c>
      <c r="AS15" s="14">
        <v>7.8060300610378497E-2</v>
      </c>
      <c r="AT15" s="14">
        <v>1.51876593155807E-2</v>
      </c>
      <c r="AU15" s="14">
        <v>8.1614741113095607E-2</v>
      </c>
      <c r="AV15" s="14"/>
      <c r="AW15" s="14">
        <v>9.4005713531521706E-2</v>
      </c>
      <c r="AX15" s="14">
        <v>6.5632917512487898E-2</v>
      </c>
      <c r="AY15" s="14">
        <v>7.9164570595292305E-2</v>
      </c>
      <c r="AZ15" s="14">
        <v>0.16073814859336899</v>
      </c>
      <c r="BA15" s="14">
        <v>6.4709134141614305E-2</v>
      </c>
      <c r="BB15" s="14">
        <v>0.119155442567646</v>
      </c>
      <c r="BC15" s="14">
        <v>6.9685909398468596E-2</v>
      </c>
      <c r="BD15" s="14">
        <v>6.0502116998031999E-2</v>
      </c>
      <c r="BE15" s="14">
        <v>9.2584581345459993E-2</v>
      </c>
      <c r="BF15" s="14">
        <v>0.16018580685713099</v>
      </c>
      <c r="BG15" s="14"/>
      <c r="BH15" s="14">
        <v>0.115678313391128</v>
      </c>
      <c r="BI15" s="14">
        <v>8.8633108543508296E-2</v>
      </c>
    </row>
    <row r="16" spans="2:61" x14ac:dyDescent="0.35">
      <c r="B16" s="15" t="s">
        <v>77</v>
      </c>
      <c r="C16" s="20">
        <v>1.3277317691211101E-2</v>
      </c>
      <c r="D16" s="20">
        <v>8.07883376008252E-3</v>
      </c>
      <c r="E16" s="20">
        <v>1.8311255755917001E-2</v>
      </c>
      <c r="F16" s="20"/>
      <c r="G16" s="20">
        <v>1.6680138552415399E-2</v>
      </c>
      <c r="H16" s="20">
        <v>2.5326223207969401E-2</v>
      </c>
      <c r="I16" s="20">
        <v>9.76428678158291E-3</v>
      </c>
      <c r="J16" s="20">
        <v>0</v>
      </c>
      <c r="K16" s="20">
        <v>1.2628205281752399E-2</v>
      </c>
      <c r="L16" s="20">
        <v>1.77131171154341E-2</v>
      </c>
      <c r="M16" s="20"/>
      <c r="N16" s="20">
        <v>1.10130336451812E-2</v>
      </c>
      <c r="O16" s="20">
        <v>1.45536144438645E-2</v>
      </c>
      <c r="P16" s="20"/>
      <c r="Q16" s="20">
        <v>1.4417662990177001E-2</v>
      </c>
      <c r="R16" s="20">
        <v>1.0871119945790099E-2</v>
      </c>
      <c r="S16" s="20">
        <v>1.8779137554543902E-2</v>
      </c>
      <c r="T16" s="20"/>
      <c r="U16" s="20">
        <v>1.32971067395397E-2</v>
      </c>
      <c r="V16" s="20">
        <v>1.3192297447953199E-2</v>
      </c>
      <c r="W16" s="20"/>
      <c r="X16" s="20">
        <v>2.3540245705476099E-2</v>
      </c>
      <c r="Y16" s="20">
        <v>6.6750511951261396E-3</v>
      </c>
      <c r="Z16" s="20">
        <v>1.11328125401904E-2</v>
      </c>
      <c r="AA16" s="20"/>
      <c r="AB16" s="20">
        <v>1.05938239694455E-2</v>
      </c>
      <c r="AC16" s="20">
        <v>1.1142700425804E-2</v>
      </c>
      <c r="AD16" s="20">
        <v>1.4473506321530299E-2</v>
      </c>
      <c r="AE16" s="20"/>
      <c r="AF16" s="20">
        <v>6.6246546468742996E-3</v>
      </c>
      <c r="AG16" s="20">
        <v>1.36134002624115E-2</v>
      </c>
      <c r="AH16" s="20">
        <v>6.3117226349546996E-3</v>
      </c>
      <c r="AI16" s="20"/>
      <c r="AJ16" s="20">
        <v>4.6900820557464898E-3</v>
      </c>
      <c r="AK16" s="20">
        <v>1.1222675062424E-2</v>
      </c>
      <c r="AL16" s="20"/>
      <c r="AM16" s="20">
        <v>9.2863101658417092E-3</v>
      </c>
      <c r="AN16" s="20">
        <v>1.98800706337059E-2</v>
      </c>
      <c r="AO16" s="20">
        <v>0</v>
      </c>
      <c r="AP16" s="20">
        <v>0</v>
      </c>
      <c r="AQ16" s="20">
        <v>0</v>
      </c>
      <c r="AR16" s="20">
        <v>1.10910930905749E-2</v>
      </c>
      <c r="AS16" s="20">
        <v>2.37126740021225E-2</v>
      </c>
      <c r="AT16" s="20">
        <v>0</v>
      </c>
      <c r="AU16" s="20">
        <v>1.11187198131678E-2</v>
      </c>
      <c r="AV16" s="20"/>
      <c r="AW16" s="20">
        <v>9.7737768966369501E-3</v>
      </c>
      <c r="AX16" s="20">
        <v>2.31763667425967E-2</v>
      </c>
      <c r="AY16" s="20">
        <v>2.6786643460288501E-2</v>
      </c>
      <c r="AZ16" s="20">
        <v>0</v>
      </c>
      <c r="BA16" s="20">
        <v>0</v>
      </c>
      <c r="BB16" s="20">
        <v>4.1648323401824198E-3</v>
      </c>
      <c r="BC16" s="20">
        <v>0</v>
      </c>
      <c r="BD16" s="20">
        <v>0</v>
      </c>
      <c r="BE16" s="20">
        <v>3.0351853290809E-2</v>
      </c>
      <c r="BF16" s="20">
        <v>1.29569675633591E-2</v>
      </c>
      <c r="BG16" s="20"/>
      <c r="BH16" s="20">
        <v>1.8694535624087801E-2</v>
      </c>
      <c r="BI16" s="20">
        <v>1.65136493720175E-3</v>
      </c>
    </row>
    <row r="17" spans="2:47" x14ac:dyDescent="0.35">
      <c r="B17" s="16"/>
      <c r="G17" s="26"/>
      <c r="H17" s="26"/>
      <c r="I17" s="26"/>
      <c r="J17" s="26"/>
      <c r="K17" s="26"/>
      <c r="L17" s="26"/>
      <c r="AM17" s="27"/>
      <c r="AN17" s="27"/>
      <c r="AO17" s="27"/>
      <c r="AP17" s="27"/>
      <c r="AQ17" s="27"/>
      <c r="AR17" s="27"/>
      <c r="AS17" s="27"/>
      <c r="AT17" s="27"/>
      <c r="AU17" s="27"/>
    </row>
    <row r="18" spans="2:47" x14ac:dyDescent="0.35">
      <c r="B18" t="s">
        <v>79</v>
      </c>
      <c r="G18" s="26"/>
      <c r="H18" s="26"/>
      <c r="I18" s="26"/>
      <c r="J18" s="26"/>
      <c r="K18" s="26"/>
      <c r="L18" s="26"/>
    </row>
    <row r="19" spans="2:47" x14ac:dyDescent="0.35">
      <c r="B19" t="s">
        <v>80</v>
      </c>
      <c r="G19" s="26"/>
      <c r="H19" s="26"/>
      <c r="I19" s="26"/>
      <c r="J19" s="26"/>
      <c r="K19" s="26"/>
      <c r="L19" s="26"/>
    </row>
    <row r="21" spans="2:47"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I21"/>
  <sheetViews>
    <sheetView showGridLines="0" workbookViewId="0">
      <pane xSplit="2" topLeftCell="C1" activePane="topRight" state="frozen"/>
      <selection activeCell="B18" sqref="B18"/>
      <selection pane="topRight" activeCell="AT17" sqref="AT1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91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70</v>
      </c>
      <c r="C9" s="14">
        <v>0.12223976688596699</v>
      </c>
      <c r="D9" s="14">
        <v>0.12206360132381899</v>
      </c>
      <c r="E9" s="14">
        <v>0.12312209346796101</v>
      </c>
      <c r="F9" s="14"/>
      <c r="G9" s="14">
        <v>7.7648301623560304E-2</v>
      </c>
      <c r="H9" s="14">
        <v>0.13386106781297399</v>
      </c>
      <c r="I9" s="14">
        <v>0.14880128373852</v>
      </c>
      <c r="J9" s="14">
        <v>0.186557669397693</v>
      </c>
      <c r="K9" s="14">
        <v>0.11101857197103</v>
      </c>
      <c r="L9" s="14">
        <v>6.2245687634228601E-2</v>
      </c>
      <c r="M9" s="14"/>
      <c r="N9" s="14">
        <v>9.2792788021571093E-2</v>
      </c>
      <c r="O9" s="14">
        <v>0.13883798633903499</v>
      </c>
      <c r="P9" s="14"/>
      <c r="Q9" s="14">
        <v>6.9620405892875201E-2</v>
      </c>
      <c r="R9" s="14">
        <v>0.142838633675336</v>
      </c>
      <c r="S9" s="14">
        <v>0.16308962260694801</v>
      </c>
      <c r="T9" s="14"/>
      <c r="U9" s="14">
        <v>0.10882945846934899</v>
      </c>
      <c r="V9" s="14">
        <v>0.17985485098758899</v>
      </c>
      <c r="W9" s="14"/>
      <c r="X9" s="14">
        <v>0</v>
      </c>
      <c r="Y9" s="14">
        <v>4.25315947598413E-2</v>
      </c>
      <c r="Z9" s="14">
        <v>0.27420031686118601</v>
      </c>
      <c r="AA9" s="14"/>
      <c r="AB9" s="14">
        <v>8.1077084905013697E-2</v>
      </c>
      <c r="AC9" s="14">
        <v>8.4069310016321994E-2</v>
      </c>
      <c r="AD9" s="14">
        <v>0.29183123338209799</v>
      </c>
      <c r="AE9" s="14"/>
      <c r="AF9" s="14">
        <v>5.6010397467066701E-2</v>
      </c>
      <c r="AG9" s="14">
        <v>9.6533170538933705E-2</v>
      </c>
      <c r="AH9" s="14">
        <v>0.20638818458986</v>
      </c>
      <c r="AI9" s="14"/>
      <c r="AJ9" s="14">
        <v>9.7710328184347203E-2</v>
      </c>
      <c r="AK9" s="14">
        <v>0.12616693775969401</v>
      </c>
      <c r="AL9" s="14"/>
      <c r="AM9" s="14">
        <v>2.7087346001619599E-2</v>
      </c>
      <c r="AN9" s="14">
        <v>4.9331213359002798E-2</v>
      </c>
      <c r="AO9" s="14">
        <v>5.0995760478321099E-2</v>
      </c>
      <c r="AP9" s="14">
        <v>0.22060421521134499</v>
      </c>
      <c r="AQ9" s="14">
        <v>4.9185086905375201E-2</v>
      </c>
      <c r="AR9" s="14">
        <v>0.118089425209587</v>
      </c>
      <c r="AS9" s="14">
        <v>7.1608052047720194E-2</v>
      </c>
      <c r="AT9" s="14">
        <v>0.355321826971502</v>
      </c>
      <c r="AU9" s="14">
        <v>0.221930087679514</v>
      </c>
      <c r="AV9" s="14"/>
      <c r="AW9" s="14">
        <v>3.68751283133242E-2</v>
      </c>
      <c r="AX9" s="14">
        <v>2.9662167115867302E-2</v>
      </c>
      <c r="AY9" s="14">
        <v>6.3781429314865704E-2</v>
      </c>
      <c r="AZ9" s="14">
        <v>0.157827218245259</v>
      </c>
      <c r="BA9" s="14">
        <v>3.10353118523733E-2</v>
      </c>
      <c r="BB9" s="14">
        <v>0.109109664255475</v>
      </c>
      <c r="BC9" s="14">
        <v>0.103119924628299</v>
      </c>
      <c r="BD9" s="14">
        <v>0.376126502989857</v>
      </c>
      <c r="BE9" s="14">
        <v>2.88743253463178E-2</v>
      </c>
      <c r="BF9" s="14">
        <v>0.454558305582347</v>
      </c>
      <c r="BG9" s="14"/>
      <c r="BH9" s="14">
        <v>0.145543790416408</v>
      </c>
      <c r="BI9" s="14">
        <v>8.3257698406061897E-2</v>
      </c>
    </row>
    <row r="10" spans="2:61" x14ac:dyDescent="0.35">
      <c r="B10" s="15" t="s">
        <v>71</v>
      </c>
      <c r="C10" s="14">
        <v>0.10475530504186099</v>
      </c>
      <c r="D10" s="14">
        <v>8.9134426942126796E-2</v>
      </c>
      <c r="E10" s="14">
        <v>0.11793870405883</v>
      </c>
      <c r="F10" s="14"/>
      <c r="G10" s="14">
        <v>0.11019888573341299</v>
      </c>
      <c r="H10" s="14">
        <v>9.3186017570693294E-2</v>
      </c>
      <c r="I10" s="14">
        <v>0.15011168749031001</v>
      </c>
      <c r="J10" s="14">
        <v>0.124328261024116</v>
      </c>
      <c r="K10" s="14">
        <v>0.10591884871860099</v>
      </c>
      <c r="L10" s="14">
        <v>4.78774237090306E-2</v>
      </c>
      <c r="M10" s="14"/>
      <c r="N10" s="14">
        <v>0.102097983615074</v>
      </c>
      <c r="O10" s="14">
        <v>0.106253143051059</v>
      </c>
      <c r="P10" s="14"/>
      <c r="Q10" s="14">
        <v>0.107469871798743</v>
      </c>
      <c r="R10" s="14">
        <v>0.11770934271312999</v>
      </c>
      <c r="S10" s="14">
        <v>5.4965847027288399E-2</v>
      </c>
      <c r="T10" s="14"/>
      <c r="U10" s="14">
        <v>0.10462317197241</v>
      </c>
      <c r="V10" s="14">
        <v>0.105322992053414</v>
      </c>
      <c r="W10" s="14"/>
      <c r="X10" s="14">
        <v>2.8362117130247701E-2</v>
      </c>
      <c r="Y10" s="14">
        <v>9.0832506178851705E-2</v>
      </c>
      <c r="Z10" s="14">
        <v>0.16103902506152901</v>
      </c>
      <c r="AA10" s="14"/>
      <c r="AB10" s="14">
        <v>6.3386668674306104E-2</v>
      </c>
      <c r="AC10" s="14">
        <v>0.12689257738540999</v>
      </c>
      <c r="AD10" s="14">
        <v>0.117254629146853</v>
      </c>
      <c r="AE10" s="14"/>
      <c r="AF10" s="14">
        <v>5.3176352490998897E-2</v>
      </c>
      <c r="AG10" s="14">
        <v>8.0817858652729793E-2</v>
      </c>
      <c r="AH10" s="14">
        <v>0.159108790967258</v>
      </c>
      <c r="AI10" s="14"/>
      <c r="AJ10" s="14">
        <v>0.10030849726077801</v>
      </c>
      <c r="AK10" s="14">
        <v>0.110802353760032</v>
      </c>
      <c r="AL10" s="14"/>
      <c r="AM10" s="14">
        <v>6.5701612070023493E-2</v>
      </c>
      <c r="AN10" s="14">
        <v>5.5016038127613999E-2</v>
      </c>
      <c r="AO10" s="14">
        <v>0.145627629229338</v>
      </c>
      <c r="AP10" s="14">
        <v>8.2612462035868001E-2</v>
      </c>
      <c r="AQ10" s="14">
        <v>8.0576374163744496E-2</v>
      </c>
      <c r="AR10" s="14">
        <v>0.138564876362746</v>
      </c>
      <c r="AS10" s="14">
        <v>0.136852545080064</v>
      </c>
      <c r="AT10" s="14">
        <v>0.12625882701198801</v>
      </c>
      <c r="AU10" s="14">
        <v>0.14516739275329901</v>
      </c>
      <c r="AV10" s="14"/>
      <c r="AW10" s="14">
        <v>6.2895173110544503E-2</v>
      </c>
      <c r="AX10" s="14">
        <v>2.5004771660043099E-2</v>
      </c>
      <c r="AY10" s="14">
        <v>0.104884173521509</v>
      </c>
      <c r="AZ10" s="14">
        <v>0.13676772577152099</v>
      </c>
      <c r="BA10" s="14">
        <v>7.6676978892932901E-2</v>
      </c>
      <c r="BB10" s="14">
        <v>0.106946423412631</v>
      </c>
      <c r="BC10" s="14">
        <v>0.20653625523112501</v>
      </c>
      <c r="BD10" s="14">
        <v>0.129886410029043</v>
      </c>
      <c r="BE10" s="14">
        <v>5.10561794370121E-2</v>
      </c>
      <c r="BF10" s="14">
        <v>0.16125593056746501</v>
      </c>
      <c r="BG10" s="14"/>
      <c r="BH10" s="14">
        <v>0.108907144181074</v>
      </c>
      <c r="BI10" s="14">
        <v>0.104810686575194</v>
      </c>
    </row>
    <row r="11" spans="2:61" x14ac:dyDescent="0.35">
      <c r="B11" s="15" t="s">
        <v>72</v>
      </c>
      <c r="C11" s="14">
        <v>0.10205070855081499</v>
      </c>
      <c r="D11" s="14">
        <v>0.109929918792809</v>
      </c>
      <c r="E11" s="14">
        <v>9.51348832221625E-2</v>
      </c>
      <c r="F11" s="14"/>
      <c r="G11" s="14">
        <v>0.16439575216935401</v>
      </c>
      <c r="H11" s="14">
        <v>0.11756858486541</v>
      </c>
      <c r="I11" s="14">
        <v>0.12798676838053499</v>
      </c>
      <c r="J11" s="14">
        <v>0.10618250170622399</v>
      </c>
      <c r="K11" s="14">
        <v>7.1885222131461493E-2</v>
      </c>
      <c r="L11" s="14">
        <v>4.7577624602761097E-2</v>
      </c>
      <c r="M11" s="14"/>
      <c r="N11" s="14">
        <v>0.100774288990312</v>
      </c>
      <c r="O11" s="14">
        <v>0.102770181067061</v>
      </c>
      <c r="P11" s="14"/>
      <c r="Q11" s="14">
        <v>9.7662043757871395E-2</v>
      </c>
      <c r="R11" s="14">
        <v>0.102996181039728</v>
      </c>
      <c r="S11" s="14">
        <v>0.10159555790797099</v>
      </c>
      <c r="T11" s="14"/>
      <c r="U11" s="14">
        <v>0.10210231641130101</v>
      </c>
      <c r="V11" s="14">
        <v>0.10182898425261901</v>
      </c>
      <c r="W11" s="14"/>
      <c r="X11" s="14">
        <v>4.9206411846983503E-2</v>
      </c>
      <c r="Y11" s="14">
        <v>0.11670722879605901</v>
      </c>
      <c r="Z11" s="14">
        <v>9.9828375265327507E-2</v>
      </c>
      <c r="AA11" s="14"/>
      <c r="AB11" s="14">
        <v>7.3224589712976504E-2</v>
      </c>
      <c r="AC11" s="14">
        <v>0.118963553558543</v>
      </c>
      <c r="AD11" s="14">
        <v>0.108538790964968</v>
      </c>
      <c r="AE11" s="14"/>
      <c r="AF11" s="14">
        <v>0.117385329477979</v>
      </c>
      <c r="AG11" s="14">
        <v>9.43200912043861E-2</v>
      </c>
      <c r="AH11" s="14">
        <v>0.111846528213395</v>
      </c>
      <c r="AI11" s="14"/>
      <c r="AJ11" s="14">
        <v>0.105051904365801</v>
      </c>
      <c r="AK11" s="14">
        <v>0.100818610224075</v>
      </c>
      <c r="AL11" s="14"/>
      <c r="AM11" s="14">
        <v>6.5998379308506105E-2</v>
      </c>
      <c r="AN11" s="14">
        <v>9.03861598521217E-2</v>
      </c>
      <c r="AO11" s="14">
        <v>5.5500518008146503E-2</v>
      </c>
      <c r="AP11" s="14">
        <v>0.180974938544988</v>
      </c>
      <c r="AQ11" s="14">
        <v>0.10454353156856699</v>
      </c>
      <c r="AR11" s="14">
        <v>9.2460855171587294E-2</v>
      </c>
      <c r="AS11" s="14">
        <v>8.9469684115765197E-2</v>
      </c>
      <c r="AT11" s="14">
        <v>0</v>
      </c>
      <c r="AU11" s="14">
        <v>0.16426695417277601</v>
      </c>
      <c r="AV11" s="14"/>
      <c r="AW11" s="14">
        <v>5.1595677939080001E-2</v>
      </c>
      <c r="AX11" s="14">
        <v>9.7540145034921893E-2</v>
      </c>
      <c r="AY11" s="14">
        <v>0.149523413160048</v>
      </c>
      <c r="AZ11" s="14">
        <v>0.18122958505015799</v>
      </c>
      <c r="BA11" s="14">
        <v>8.0579021530557696E-2</v>
      </c>
      <c r="BB11" s="14">
        <v>8.7389325004232299E-2</v>
      </c>
      <c r="BC11" s="14">
        <v>7.0400415769655597E-2</v>
      </c>
      <c r="BD11" s="14">
        <v>4.3075967005205003E-2</v>
      </c>
      <c r="BE11" s="14">
        <v>7.4836609317603303E-2</v>
      </c>
      <c r="BF11" s="14">
        <v>7.1896791965204904E-2</v>
      </c>
      <c r="BG11" s="14"/>
      <c r="BH11" s="14">
        <v>0.1084971999664</v>
      </c>
      <c r="BI11" s="14">
        <v>9.8865434141914593E-2</v>
      </c>
    </row>
    <row r="12" spans="2:61" x14ac:dyDescent="0.35">
      <c r="B12" s="15" t="s">
        <v>73</v>
      </c>
      <c r="C12" s="14">
        <v>0.20917239532777401</v>
      </c>
      <c r="D12" s="14">
        <v>0.192713046918595</v>
      </c>
      <c r="E12" s="14">
        <v>0.226087488925824</v>
      </c>
      <c r="F12" s="14"/>
      <c r="G12" s="14">
        <v>0.235095011092711</v>
      </c>
      <c r="H12" s="14">
        <v>0.209999335670359</v>
      </c>
      <c r="I12" s="14">
        <v>0.20893735205146</v>
      </c>
      <c r="J12" s="14">
        <v>0.19706002944613901</v>
      </c>
      <c r="K12" s="14">
        <v>0.18447742792401001</v>
      </c>
      <c r="L12" s="14">
        <v>0.22325396906882899</v>
      </c>
      <c r="M12" s="14"/>
      <c r="N12" s="14">
        <v>0.17992939256664001</v>
      </c>
      <c r="O12" s="14">
        <v>0.22565564067294699</v>
      </c>
      <c r="P12" s="14"/>
      <c r="Q12" s="14">
        <v>0.191238038096679</v>
      </c>
      <c r="R12" s="14">
        <v>0.24194714262834299</v>
      </c>
      <c r="S12" s="14">
        <v>0.115287046938466</v>
      </c>
      <c r="T12" s="14"/>
      <c r="U12" s="14">
        <v>0.205027722472548</v>
      </c>
      <c r="V12" s="14">
        <v>0.226979269540421</v>
      </c>
      <c r="W12" s="14"/>
      <c r="X12" s="14">
        <v>0.15717165908632899</v>
      </c>
      <c r="Y12" s="14">
        <v>0.24120528330357099</v>
      </c>
      <c r="Z12" s="14">
        <v>0.145086052285511</v>
      </c>
      <c r="AA12" s="14"/>
      <c r="AB12" s="14">
        <v>0.199344701785902</v>
      </c>
      <c r="AC12" s="14">
        <v>0.20240101812063499</v>
      </c>
      <c r="AD12" s="14">
        <v>0.165439700572487</v>
      </c>
      <c r="AE12" s="14"/>
      <c r="AF12" s="14">
        <v>0.163244040532806</v>
      </c>
      <c r="AG12" s="14">
        <v>0.20438808179102899</v>
      </c>
      <c r="AH12" s="14">
        <v>0.16703732492939299</v>
      </c>
      <c r="AI12" s="14"/>
      <c r="AJ12" s="14">
        <v>0.198473743202671</v>
      </c>
      <c r="AK12" s="14">
        <v>0.21307687055135599</v>
      </c>
      <c r="AL12" s="14"/>
      <c r="AM12" s="14">
        <v>0.20358240919703899</v>
      </c>
      <c r="AN12" s="14">
        <v>0.22629299302322001</v>
      </c>
      <c r="AO12" s="14">
        <v>0.205862975912149</v>
      </c>
      <c r="AP12" s="14">
        <v>0.15284665495188701</v>
      </c>
      <c r="AQ12" s="14">
        <v>0.24019620590431101</v>
      </c>
      <c r="AR12" s="14">
        <v>0.17147429427508201</v>
      </c>
      <c r="AS12" s="14">
        <v>0.242687370217056</v>
      </c>
      <c r="AT12" s="14">
        <v>0.23465998223433501</v>
      </c>
      <c r="AU12" s="14">
        <v>0.25834833552640901</v>
      </c>
      <c r="AV12" s="14"/>
      <c r="AW12" s="14">
        <v>0.16061760881397</v>
      </c>
      <c r="AX12" s="14">
        <v>0.19041954158334001</v>
      </c>
      <c r="AY12" s="14">
        <v>0.26774300189616301</v>
      </c>
      <c r="AZ12" s="14">
        <v>0.12898226797702</v>
      </c>
      <c r="BA12" s="14">
        <v>0.289587452873801</v>
      </c>
      <c r="BB12" s="14">
        <v>0.153702028539668</v>
      </c>
      <c r="BC12" s="14">
        <v>0.273009605906266</v>
      </c>
      <c r="BD12" s="14">
        <v>6.0593110898818303E-2</v>
      </c>
      <c r="BE12" s="14">
        <v>0.487369744214042</v>
      </c>
      <c r="BF12" s="14">
        <v>0.20255913422636901</v>
      </c>
      <c r="BG12" s="14"/>
      <c r="BH12" s="14">
        <v>0.19503183271246</v>
      </c>
      <c r="BI12" s="14">
        <v>0.215610771712891</v>
      </c>
    </row>
    <row r="13" spans="2:61" x14ac:dyDescent="0.35">
      <c r="B13" s="15" t="s">
        <v>74</v>
      </c>
      <c r="C13" s="14">
        <v>0.2111895827502</v>
      </c>
      <c r="D13" s="14">
        <v>0.227667465866709</v>
      </c>
      <c r="E13" s="14">
        <v>0.195513561297568</v>
      </c>
      <c r="F13" s="14"/>
      <c r="G13" s="14">
        <v>0.18822402364298499</v>
      </c>
      <c r="H13" s="14">
        <v>0.20134710933528499</v>
      </c>
      <c r="I13" s="14">
        <v>0.21255780311115699</v>
      </c>
      <c r="J13" s="14">
        <v>0.211506547955126</v>
      </c>
      <c r="K13" s="14">
        <v>0.25042429430843999</v>
      </c>
      <c r="L13" s="14">
        <v>0.20145353249200701</v>
      </c>
      <c r="M13" s="14"/>
      <c r="N13" s="14">
        <v>0.25096229969397399</v>
      </c>
      <c r="O13" s="14">
        <v>0.18877111031139501</v>
      </c>
      <c r="P13" s="14"/>
      <c r="Q13" s="14">
        <v>0.211325919442375</v>
      </c>
      <c r="R13" s="14">
        <v>0.21909108560489299</v>
      </c>
      <c r="S13" s="14">
        <v>0.18799057390361201</v>
      </c>
      <c r="T13" s="14"/>
      <c r="U13" s="14">
        <v>0.20660834781811799</v>
      </c>
      <c r="V13" s="14">
        <v>0.230872070855699</v>
      </c>
      <c r="W13" s="14"/>
      <c r="X13" s="14">
        <v>0.18796544238871599</v>
      </c>
      <c r="Y13" s="14">
        <v>0.27101866503013999</v>
      </c>
      <c r="Z13" s="14">
        <v>0.17134010286806001</v>
      </c>
      <c r="AA13" s="14"/>
      <c r="AB13" s="14">
        <v>0.240689460178974</v>
      </c>
      <c r="AC13" s="14">
        <v>0.23044779427798101</v>
      </c>
      <c r="AD13" s="14">
        <v>0.138394306627206</v>
      </c>
      <c r="AE13" s="14"/>
      <c r="AF13" s="14">
        <v>0.25989544885180099</v>
      </c>
      <c r="AG13" s="14">
        <v>0.22820436955426701</v>
      </c>
      <c r="AH13" s="14">
        <v>0.19559232694891199</v>
      </c>
      <c r="AI13" s="14"/>
      <c r="AJ13" s="14">
        <v>0.222741056821534</v>
      </c>
      <c r="AK13" s="14">
        <v>0.20925468946751299</v>
      </c>
      <c r="AL13" s="14"/>
      <c r="AM13" s="14">
        <v>0.233829617649394</v>
      </c>
      <c r="AN13" s="14">
        <v>0.22903999715304499</v>
      </c>
      <c r="AO13" s="14">
        <v>0.26574677311094502</v>
      </c>
      <c r="AP13" s="14">
        <v>0.29003662546143899</v>
      </c>
      <c r="AQ13" s="14">
        <v>0.274879046836498</v>
      </c>
      <c r="AR13" s="14">
        <v>0.23976201209963899</v>
      </c>
      <c r="AS13" s="14">
        <v>0.16321723316940301</v>
      </c>
      <c r="AT13" s="14">
        <v>0.11866195356672</v>
      </c>
      <c r="AU13" s="14">
        <v>8.2588544815720699E-2</v>
      </c>
      <c r="AV13" s="14"/>
      <c r="AW13" s="14">
        <v>0.26206496784980099</v>
      </c>
      <c r="AX13" s="14">
        <v>0.25519975045203402</v>
      </c>
      <c r="AY13" s="14">
        <v>0.208399038847464</v>
      </c>
      <c r="AZ13" s="14">
        <v>0.262851146820899</v>
      </c>
      <c r="BA13" s="14">
        <v>0.22169779468116499</v>
      </c>
      <c r="BB13" s="14">
        <v>0.27770296198696498</v>
      </c>
      <c r="BC13" s="14">
        <v>0.133852968091801</v>
      </c>
      <c r="BD13" s="14">
        <v>0.22582597837855301</v>
      </c>
      <c r="BE13" s="14">
        <v>8.9394813602644604E-2</v>
      </c>
      <c r="BF13" s="14">
        <v>5.0046665328995203E-2</v>
      </c>
      <c r="BG13" s="14"/>
      <c r="BH13" s="14">
        <v>0.18399859057867901</v>
      </c>
      <c r="BI13" s="14">
        <v>0.24603586185435</v>
      </c>
    </row>
    <row r="14" spans="2:61" x14ac:dyDescent="0.35">
      <c r="B14" s="15" t="s">
        <v>75</v>
      </c>
      <c r="C14" s="14">
        <v>0.14986529637749099</v>
      </c>
      <c r="D14" s="14">
        <v>0.16070007218894899</v>
      </c>
      <c r="E14" s="14">
        <v>0.138088931244192</v>
      </c>
      <c r="F14" s="14"/>
      <c r="G14" s="14">
        <v>0.18689852806934701</v>
      </c>
      <c r="H14" s="14">
        <v>0.15823834620771801</v>
      </c>
      <c r="I14" s="14">
        <v>9.4658412646721798E-2</v>
      </c>
      <c r="J14" s="14">
        <v>9.9341564630106696E-2</v>
      </c>
      <c r="K14" s="14">
        <v>0.18545150343286099</v>
      </c>
      <c r="L14" s="14">
        <v>0.19586829376231499</v>
      </c>
      <c r="M14" s="14"/>
      <c r="N14" s="14">
        <v>0.19448759360853601</v>
      </c>
      <c r="O14" s="14">
        <v>0.124713287223967</v>
      </c>
      <c r="P14" s="14"/>
      <c r="Q14" s="14">
        <v>0.22411860559949401</v>
      </c>
      <c r="R14" s="14">
        <v>0.113144532241991</v>
      </c>
      <c r="S14" s="14">
        <v>0.16709401947026301</v>
      </c>
      <c r="T14" s="14"/>
      <c r="U14" s="14">
        <v>0.16058674612226201</v>
      </c>
      <c r="V14" s="14">
        <v>0.103802431188585</v>
      </c>
      <c r="W14" s="14"/>
      <c r="X14" s="14">
        <v>0.27520812495498598</v>
      </c>
      <c r="Y14" s="14">
        <v>0.15978163417592001</v>
      </c>
      <c r="Z14" s="14">
        <v>9.7127818028753699E-2</v>
      </c>
      <c r="AA14" s="14"/>
      <c r="AB14" s="14">
        <v>0.211843933711516</v>
      </c>
      <c r="AC14" s="14">
        <v>0.14692699743635501</v>
      </c>
      <c r="AD14" s="14">
        <v>8.7960702570804294E-2</v>
      </c>
      <c r="AE14" s="14"/>
      <c r="AF14" s="14">
        <v>0.18161478016108801</v>
      </c>
      <c r="AG14" s="14">
        <v>0.17474866541641501</v>
      </c>
      <c r="AH14" s="14">
        <v>0.11611547792346701</v>
      </c>
      <c r="AI14" s="14"/>
      <c r="AJ14" s="14">
        <v>0.18024675677496499</v>
      </c>
      <c r="AK14" s="14">
        <v>0.13460113133328999</v>
      </c>
      <c r="AL14" s="14"/>
      <c r="AM14" s="14">
        <v>0.23109122713236799</v>
      </c>
      <c r="AN14" s="14">
        <v>0.18370081733413501</v>
      </c>
      <c r="AO14" s="14">
        <v>0.21598147553786701</v>
      </c>
      <c r="AP14" s="14">
        <v>5.5477230672244297E-2</v>
      </c>
      <c r="AQ14" s="14">
        <v>0.234794473792037</v>
      </c>
      <c r="AR14" s="14">
        <v>0.14663792230931499</v>
      </c>
      <c r="AS14" s="14">
        <v>0.17472949199891699</v>
      </c>
      <c r="AT14" s="14">
        <v>0.134388326858941</v>
      </c>
      <c r="AU14" s="14">
        <v>6.9481871418782801E-2</v>
      </c>
      <c r="AV14" s="14"/>
      <c r="AW14" s="14">
        <v>0.25578739895517</v>
      </c>
      <c r="AX14" s="14">
        <v>0.20542268919158599</v>
      </c>
      <c r="AY14" s="14">
        <v>0.17932211025454101</v>
      </c>
      <c r="AZ14" s="14">
        <v>9.4862828168676E-2</v>
      </c>
      <c r="BA14" s="14">
        <v>0.26673739502577698</v>
      </c>
      <c r="BB14" s="14">
        <v>0.16288166600030399</v>
      </c>
      <c r="BC14" s="14">
        <v>0.142825964059837</v>
      </c>
      <c r="BD14" s="14">
        <v>0.11871960832450799</v>
      </c>
      <c r="BE14" s="14">
        <v>8.9101386339581895E-2</v>
      </c>
      <c r="BF14" s="14">
        <v>3.2194135477998202E-2</v>
      </c>
      <c r="BG14" s="14"/>
      <c r="BH14" s="14">
        <v>0.14771755683172599</v>
      </c>
      <c r="BI14" s="14">
        <v>0.164300836274791</v>
      </c>
    </row>
    <row r="15" spans="2:61" x14ac:dyDescent="0.35">
      <c r="B15" s="15" t="s">
        <v>76</v>
      </c>
      <c r="C15" s="14">
        <v>8.3460162665322496E-2</v>
      </c>
      <c r="D15" s="14">
        <v>8.7596362481107706E-2</v>
      </c>
      <c r="E15" s="14">
        <v>8.0004360739271696E-2</v>
      </c>
      <c r="F15" s="14"/>
      <c r="G15" s="14">
        <v>9.4027931190251799E-3</v>
      </c>
      <c r="H15" s="14">
        <v>7.0555186456199001E-2</v>
      </c>
      <c r="I15" s="14">
        <v>3.25380170010766E-2</v>
      </c>
      <c r="J15" s="14">
        <v>6.7525789918320506E-2</v>
      </c>
      <c r="K15" s="14">
        <v>8.3024018259664198E-2</v>
      </c>
      <c r="L15" s="14">
        <v>0.200172331714185</v>
      </c>
      <c r="M15" s="14"/>
      <c r="N15" s="14">
        <v>5.7294802306471201E-2</v>
      </c>
      <c r="O15" s="14">
        <v>9.8208649948339596E-2</v>
      </c>
      <c r="P15" s="14"/>
      <c r="Q15" s="14">
        <v>9.6609607761330304E-2</v>
      </c>
      <c r="R15" s="14">
        <v>5.19426172726783E-2</v>
      </c>
      <c r="S15" s="14">
        <v>0.17827141746716799</v>
      </c>
      <c r="T15" s="14"/>
      <c r="U15" s="14">
        <v>0.101433304260425</v>
      </c>
      <c r="V15" s="14">
        <v>6.2416504281980296E-3</v>
      </c>
      <c r="W15" s="14"/>
      <c r="X15" s="14">
        <v>0.26751255931168699</v>
      </c>
      <c r="Y15" s="14">
        <v>7.0726220051453403E-2</v>
      </c>
      <c r="Z15" s="14">
        <v>3.5050709497998399E-2</v>
      </c>
      <c r="AA15" s="14"/>
      <c r="AB15" s="14">
        <v>0.11542007681064299</v>
      </c>
      <c r="AC15" s="14">
        <v>7.4291513175205007E-2</v>
      </c>
      <c r="AD15" s="14">
        <v>7.7740840750858006E-2</v>
      </c>
      <c r="AE15" s="14"/>
      <c r="AF15" s="14">
        <v>0.13392995339789801</v>
      </c>
      <c r="AG15" s="14">
        <v>0.106329842489848</v>
      </c>
      <c r="AH15" s="14">
        <v>3.6159685508008903E-2</v>
      </c>
      <c r="AI15" s="14"/>
      <c r="AJ15" s="14">
        <v>7.7445342396684699E-2</v>
      </c>
      <c r="AK15" s="14">
        <v>8.8922337143377897E-2</v>
      </c>
      <c r="AL15" s="14"/>
      <c r="AM15" s="14">
        <v>0.17270940864105</v>
      </c>
      <c r="AN15" s="14">
        <v>0.13867864025572399</v>
      </c>
      <c r="AO15" s="14">
        <v>6.0284867723234201E-2</v>
      </c>
      <c r="AP15" s="14">
        <v>1.7447873122229101E-2</v>
      </c>
      <c r="AQ15" s="14">
        <v>1.5825280829466101E-2</v>
      </c>
      <c r="AR15" s="14">
        <v>9.0517120761612793E-2</v>
      </c>
      <c r="AS15" s="14">
        <v>0.121435623371074</v>
      </c>
      <c r="AT15" s="14">
        <v>3.0709083356513799E-2</v>
      </c>
      <c r="AU15" s="14">
        <v>0</v>
      </c>
      <c r="AV15" s="14"/>
      <c r="AW15" s="14">
        <v>0.16556334828920899</v>
      </c>
      <c r="AX15" s="14">
        <v>0.16855278937537299</v>
      </c>
      <c r="AY15" s="14">
        <v>2.6346833005409801E-2</v>
      </c>
      <c r="AZ15" s="14">
        <v>3.7479227966468201E-2</v>
      </c>
      <c r="BA15" s="14">
        <v>3.36860451433941E-2</v>
      </c>
      <c r="BB15" s="14">
        <v>9.6048253040812506E-2</v>
      </c>
      <c r="BC15" s="14">
        <v>7.0254866313016598E-2</v>
      </c>
      <c r="BD15" s="14">
        <v>4.57724223740162E-2</v>
      </c>
      <c r="BE15" s="14">
        <v>0</v>
      </c>
      <c r="BF15" s="14">
        <v>0</v>
      </c>
      <c r="BG15" s="14"/>
      <c r="BH15" s="14">
        <v>9.0117793005033905E-2</v>
      </c>
      <c r="BI15" s="14">
        <v>8.1030392481350105E-2</v>
      </c>
    </row>
    <row r="16" spans="2:61" x14ac:dyDescent="0.35">
      <c r="B16" s="15" t="s">
        <v>77</v>
      </c>
      <c r="C16" s="20">
        <v>1.7266782400571098E-2</v>
      </c>
      <c r="D16" s="20">
        <v>1.0195105485884899E-2</v>
      </c>
      <c r="E16" s="20">
        <v>2.41099770441912E-2</v>
      </c>
      <c r="F16" s="20"/>
      <c r="G16" s="20">
        <v>2.81367045496046E-2</v>
      </c>
      <c r="H16" s="20">
        <v>1.52443520813621E-2</v>
      </c>
      <c r="I16" s="20">
        <v>2.4408675580218999E-2</v>
      </c>
      <c r="J16" s="20">
        <v>7.4976359222744399E-3</v>
      </c>
      <c r="K16" s="20">
        <v>7.8001132539316899E-3</v>
      </c>
      <c r="L16" s="20">
        <v>2.15511370166429E-2</v>
      </c>
      <c r="M16" s="20"/>
      <c r="N16" s="20">
        <v>2.1660851197421699E-2</v>
      </c>
      <c r="O16" s="20">
        <v>1.47900013861973E-2</v>
      </c>
      <c r="P16" s="20"/>
      <c r="Q16" s="20">
        <v>1.95550765063202E-3</v>
      </c>
      <c r="R16" s="20">
        <v>1.03304648239006E-2</v>
      </c>
      <c r="S16" s="20">
        <v>3.1705914678282897E-2</v>
      </c>
      <c r="T16" s="20"/>
      <c r="U16" s="20">
        <v>1.0788932473586201E-2</v>
      </c>
      <c r="V16" s="20">
        <v>4.5097750693472598E-2</v>
      </c>
      <c r="W16" s="20"/>
      <c r="X16" s="20">
        <v>3.4573685281050599E-2</v>
      </c>
      <c r="Y16" s="20">
        <v>7.19686770416422E-3</v>
      </c>
      <c r="Z16" s="20">
        <v>1.6327600131634801E-2</v>
      </c>
      <c r="AA16" s="20"/>
      <c r="AB16" s="20">
        <v>1.50134842206691E-2</v>
      </c>
      <c r="AC16" s="20">
        <v>1.6007236029548701E-2</v>
      </c>
      <c r="AD16" s="20">
        <v>1.2839795984725001E-2</v>
      </c>
      <c r="AE16" s="20"/>
      <c r="AF16" s="20">
        <v>3.4743697620362599E-2</v>
      </c>
      <c r="AG16" s="20">
        <v>1.46579203523908E-2</v>
      </c>
      <c r="AH16" s="20">
        <v>7.7516809197050096E-3</v>
      </c>
      <c r="AI16" s="20"/>
      <c r="AJ16" s="20">
        <v>1.8022370993219398E-2</v>
      </c>
      <c r="AK16" s="20">
        <v>1.6357069760662798E-2</v>
      </c>
      <c r="AL16" s="20"/>
      <c r="AM16" s="20">
        <v>0</v>
      </c>
      <c r="AN16" s="20">
        <v>2.7554140895137299E-2</v>
      </c>
      <c r="AO16" s="20">
        <v>0</v>
      </c>
      <c r="AP16" s="20">
        <v>0</v>
      </c>
      <c r="AQ16" s="20">
        <v>0</v>
      </c>
      <c r="AR16" s="20">
        <v>2.4934938104312601E-3</v>
      </c>
      <c r="AS16" s="20">
        <v>0</v>
      </c>
      <c r="AT16" s="20">
        <v>0</v>
      </c>
      <c r="AU16" s="20">
        <v>5.8216813633498198E-2</v>
      </c>
      <c r="AV16" s="20"/>
      <c r="AW16" s="20">
        <v>4.6006967289010502E-3</v>
      </c>
      <c r="AX16" s="20">
        <v>2.81981455868348E-2</v>
      </c>
      <c r="AY16" s="20">
        <v>0</v>
      </c>
      <c r="AZ16" s="20">
        <v>0</v>
      </c>
      <c r="BA16" s="20">
        <v>0</v>
      </c>
      <c r="BB16" s="20">
        <v>6.2196777599124601E-3</v>
      </c>
      <c r="BC16" s="20">
        <v>0</v>
      </c>
      <c r="BD16" s="20">
        <v>0</v>
      </c>
      <c r="BE16" s="20">
        <v>0.17936694174279799</v>
      </c>
      <c r="BF16" s="20">
        <v>2.7489036851619901E-2</v>
      </c>
      <c r="BG16" s="20"/>
      <c r="BH16" s="20">
        <v>2.0186092308219002E-2</v>
      </c>
      <c r="BI16" s="20">
        <v>6.0883185534480301E-3</v>
      </c>
    </row>
    <row r="17" spans="2:47" x14ac:dyDescent="0.35">
      <c r="B17" s="16"/>
      <c r="G17" s="26"/>
      <c r="H17" s="26"/>
      <c r="I17" s="26"/>
      <c r="J17" s="26"/>
      <c r="K17" s="26"/>
      <c r="L17" s="26"/>
      <c r="AM17" s="26"/>
      <c r="AN17" s="26"/>
      <c r="AO17" s="26"/>
      <c r="AP17" s="26"/>
      <c r="AQ17" s="26"/>
      <c r="AR17" s="26"/>
      <c r="AS17" s="26"/>
      <c r="AT17" s="26"/>
      <c r="AU17" s="26"/>
    </row>
    <row r="18" spans="2:47" x14ac:dyDescent="0.35">
      <c r="B18" t="s">
        <v>79</v>
      </c>
      <c r="G18" s="26"/>
      <c r="H18" s="26"/>
      <c r="I18" s="26"/>
      <c r="J18" s="26"/>
      <c r="K18" s="26"/>
      <c r="L18" s="26"/>
      <c r="AM18" s="26"/>
      <c r="AN18" s="26"/>
      <c r="AO18" s="26"/>
      <c r="AP18" s="26"/>
      <c r="AQ18" s="26"/>
      <c r="AR18" s="26"/>
      <c r="AS18" s="26"/>
      <c r="AT18" s="26"/>
      <c r="AU18" s="26"/>
    </row>
    <row r="19" spans="2:47" x14ac:dyDescent="0.35">
      <c r="B19" t="s">
        <v>80</v>
      </c>
      <c r="G19" s="26"/>
      <c r="H19" s="26"/>
      <c r="I19" s="26"/>
      <c r="J19" s="26"/>
      <c r="K19" s="26"/>
      <c r="L19" s="26"/>
      <c r="AM19" s="26"/>
      <c r="AN19" s="26"/>
      <c r="AO19" s="26"/>
      <c r="AP19" s="26"/>
      <c r="AQ19" s="26"/>
      <c r="AR19" s="26"/>
      <c r="AS19" s="26"/>
      <c r="AT19" s="26"/>
      <c r="AU19" s="26"/>
    </row>
    <row r="21" spans="2:47"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24"/>
  <sheetViews>
    <sheetView showGridLines="0" workbookViewId="0">
      <pane xSplit="2" topLeftCell="C1" activePane="topRight" state="frozen"/>
      <selection activeCell="B18" sqref="B18"/>
      <selection pane="topRight" activeCell="AT14" sqref="AT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102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92</v>
      </c>
      <c r="C9" s="14">
        <v>0.64270955987229905</v>
      </c>
      <c r="D9" s="14">
        <v>0.603133867103956</v>
      </c>
      <c r="E9" s="14">
        <v>0.68067594153413902</v>
      </c>
      <c r="F9" s="14"/>
      <c r="G9" s="14">
        <v>0.60733513768436698</v>
      </c>
      <c r="H9" s="14">
        <v>0.52223312229234098</v>
      </c>
      <c r="I9" s="14">
        <v>0.64836330134911102</v>
      </c>
      <c r="J9" s="14">
        <v>0.71420048703327799</v>
      </c>
      <c r="K9" s="14">
        <v>0.65665710398070998</v>
      </c>
      <c r="L9" s="14">
        <v>0.67793343430039898</v>
      </c>
      <c r="M9" s="14"/>
      <c r="N9" s="14">
        <v>0.63673011549871505</v>
      </c>
      <c r="O9" s="14">
        <v>0.64607996097107401</v>
      </c>
      <c r="P9" s="14"/>
      <c r="Q9" s="14">
        <v>0.64464764761751803</v>
      </c>
      <c r="R9" s="14">
        <v>0.67550484664824395</v>
      </c>
      <c r="S9" s="14">
        <v>0.56663185561350504</v>
      </c>
      <c r="T9" s="14"/>
      <c r="U9" s="14">
        <v>0.64789804983372301</v>
      </c>
      <c r="V9" s="14">
        <v>0.620418104955616</v>
      </c>
      <c r="W9" s="14"/>
      <c r="X9" s="14">
        <v>0.60710925287177997</v>
      </c>
      <c r="Y9" s="14">
        <v>0.64743886313821997</v>
      </c>
      <c r="Z9" s="14">
        <v>0.66799201530424102</v>
      </c>
      <c r="AA9" s="14"/>
      <c r="AB9" s="14">
        <v>0.62554675486275901</v>
      </c>
      <c r="AC9" s="14">
        <v>0.68615683590072796</v>
      </c>
      <c r="AD9" s="14">
        <v>0.58394876714140098</v>
      </c>
      <c r="AE9" s="14"/>
      <c r="AF9" s="14">
        <v>0.55820064513769496</v>
      </c>
      <c r="AG9" s="14">
        <v>0.675270011557768</v>
      </c>
      <c r="AH9" s="14">
        <v>0.64869621251341902</v>
      </c>
      <c r="AI9" s="14"/>
      <c r="AJ9" s="14">
        <v>0.61353344216193495</v>
      </c>
      <c r="AK9" s="14">
        <v>0.66835247445053703</v>
      </c>
      <c r="AL9" s="14"/>
      <c r="AM9" s="14">
        <v>0.719658319956472</v>
      </c>
      <c r="AN9" s="14">
        <v>0.63242945006958196</v>
      </c>
      <c r="AO9" s="14">
        <v>0.45312234228232801</v>
      </c>
      <c r="AP9" s="14">
        <v>0.60011726013802702</v>
      </c>
      <c r="AQ9" s="14">
        <v>0.65720037899683403</v>
      </c>
      <c r="AR9" s="14">
        <v>0.66273560262360998</v>
      </c>
      <c r="AS9" s="14">
        <v>0.65249041297942001</v>
      </c>
      <c r="AT9" s="14">
        <v>0.72947459888577604</v>
      </c>
      <c r="AU9" s="14">
        <v>0.58956733443850895</v>
      </c>
      <c r="AV9" s="14"/>
      <c r="AW9" s="14">
        <v>0.68789042684403501</v>
      </c>
      <c r="AX9" s="14">
        <v>0.61327280109752702</v>
      </c>
      <c r="AY9" s="14">
        <v>0.52797737356760299</v>
      </c>
      <c r="AZ9" s="14">
        <v>0.581157969660689</v>
      </c>
      <c r="BA9" s="14">
        <v>0.69242544927129301</v>
      </c>
      <c r="BB9" s="14">
        <v>0.64968090157486003</v>
      </c>
      <c r="BC9" s="14">
        <v>0.71731936476958202</v>
      </c>
      <c r="BD9" s="14">
        <v>0.64614911199025704</v>
      </c>
      <c r="BE9" s="14">
        <v>0.52171491784485202</v>
      </c>
      <c r="BF9" s="14">
        <v>0.57310004930484004</v>
      </c>
      <c r="BG9" s="14"/>
      <c r="BH9" s="14">
        <v>0.63723878332700501</v>
      </c>
      <c r="BI9" s="14">
        <v>0.66655051157697498</v>
      </c>
    </row>
    <row r="10" spans="2:61" ht="29" x14ac:dyDescent="0.35">
      <c r="B10" s="15" t="s">
        <v>93</v>
      </c>
      <c r="C10" s="14">
        <v>0.61846296289217695</v>
      </c>
      <c r="D10" s="14">
        <v>0.63503205862686796</v>
      </c>
      <c r="E10" s="14">
        <v>0.60275800642170096</v>
      </c>
      <c r="F10" s="14"/>
      <c r="G10" s="14">
        <v>0.46270772844550601</v>
      </c>
      <c r="H10" s="14">
        <v>0.50258255708593402</v>
      </c>
      <c r="I10" s="14">
        <v>0.63545726423156301</v>
      </c>
      <c r="J10" s="14">
        <v>0.73069286124694799</v>
      </c>
      <c r="K10" s="14">
        <v>0.70748889109174096</v>
      </c>
      <c r="L10" s="14">
        <v>0.61475807933235704</v>
      </c>
      <c r="M10" s="14"/>
      <c r="N10" s="14">
        <v>0.69871334573259303</v>
      </c>
      <c r="O10" s="14">
        <v>0.57322866324765598</v>
      </c>
      <c r="P10" s="14"/>
      <c r="Q10" s="14">
        <v>0.60141961183788595</v>
      </c>
      <c r="R10" s="14">
        <v>0.628328637683227</v>
      </c>
      <c r="S10" s="14">
        <v>0.65142693022815301</v>
      </c>
      <c r="T10" s="14"/>
      <c r="U10" s="14">
        <v>0.64069353344923796</v>
      </c>
      <c r="V10" s="14">
        <v>0.52295313921914599</v>
      </c>
      <c r="W10" s="14"/>
      <c r="X10" s="14">
        <v>0.647212339312358</v>
      </c>
      <c r="Y10" s="14">
        <v>0.67652612433544701</v>
      </c>
      <c r="Z10" s="14">
        <v>0.55202955198276704</v>
      </c>
      <c r="AA10" s="14"/>
      <c r="AB10" s="14">
        <v>0.62549045004748505</v>
      </c>
      <c r="AC10" s="14">
        <v>0.65024112226437802</v>
      </c>
      <c r="AD10" s="14">
        <v>0.54203875084670305</v>
      </c>
      <c r="AE10" s="14"/>
      <c r="AF10" s="14">
        <v>0.58309483215093305</v>
      </c>
      <c r="AG10" s="14">
        <v>0.686915075521073</v>
      </c>
      <c r="AH10" s="14">
        <v>0.53247257024601102</v>
      </c>
      <c r="AI10" s="14"/>
      <c r="AJ10" s="14">
        <v>0.61150211375617103</v>
      </c>
      <c r="AK10" s="14">
        <v>0.630449603311937</v>
      </c>
      <c r="AL10" s="14"/>
      <c r="AM10" s="14">
        <v>0.69616504786951305</v>
      </c>
      <c r="AN10" s="14">
        <v>0.71289306237830397</v>
      </c>
      <c r="AO10" s="14">
        <v>0.42930001366079701</v>
      </c>
      <c r="AP10" s="14">
        <v>0.56434052719832895</v>
      </c>
      <c r="AQ10" s="14">
        <v>0.69328568619210196</v>
      </c>
      <c r="AR10" s="14">
        <v>0.65805193217253299</v>
      </c>
      <c r="AS10" s="14">
        <v>0.68631218958302698</v>
      </c>
      <c r="AT10" s="14">
        <v>0.470096732380339</v>
      </c>
      <c r="AU10" s="14">
        <v>0.43331308910480998</v>
      </c>
      <c r="AV10" s="14"/>
      <c r="AW10" s="14">
        <v>0.71440387084350798</v>
      </c>
      <c r="AX10" s="14">
        <v>0.71842701981931201</v>
      </c>
      <c r="AY10" s="14">
        <v>0.53584568332954097</v>
      </c>
      <c r="AZ10" s="14">
        <v>0.54269728685357599</v>
      </c>
      <c r="BA10" s="14">
        <v>0.65888903429847301</v>
      </c>
      <c r="BB10" s="14">
        <v>0.64581572457514602</v>
      </c>
      <c r="BC10" s="14">
        <v>0.620913458905334</v>
      </c>
      <c r="BD10" s="14">
        <v>0.456364783690758</v>
      </c>
      <c r="BE10" s="14">
        <v>0.59688032000087599</v>
      </c>
      <c r="BF10" s="14">
        <v>0.37145358744615797</v>
      </c>
      <c r="BG10" s="14"/>
      <c r="BH10" s="14">
        <v>0.56961244488265605</v>
      </c>
      <c r="BI10" s="14">
        <v>0.70322514630464605</v>
      </c>
    </row>
    <row r="11" spans="2:61" ht="29" x14ac:dyDescent="0.35">
      <c r="B11" s="15" t="s">
        <v>94</v>
      </c>
      <c r="C11" s="14">
        <v>0.38965527817225099</v>
      </c>
      <c r="D11" s="14">
        <v>0.38840924766547302</v>
      </c>
      <c r="E11" s="14">
        <v>0.39312040736035497</v>
      </c>
      <c r="F11" s="14"/>
      <c r="G11" s="14">
        <v>0.36952653581008099</v>
      </c>
      <c r="H11" s="14">
        <v>0.40798555210939902</v>
      </c>
      <c r="I11" s="14">
        <v>0.39831681822327902</v>
      </c>
      <c r="J11" s="14">
        <v>0.42312571866707999</v>
      </c>
      <c r="K11" s="14">
        <v>0.34782758872596198</v>
      </c>
      <c r="L11" s="14">
        <v>0.37850419411740899</v>
      </c>
      <c r="M11" s="14"/>
      <c r="N11" s="14">
        <v>0.37578363159807698</v>
      </c>
      <c r="O11" s="14">
        <v>0.397474234238128</v>
      </c>
      <c r="P11" s="14"/>
      <c r="Q11" s="14">
        <v>0.33662568492496298</v>
      </c>
      <c r="R11" s="14">
        <v>0.37228444301939101</v>
      </c>
      <c r="S11" s="14">
        <v>0.52747751444257795</v>
      </c>
      <c r="T11" s="14"/>
      <c r="U11" s="14">
        <v>0.39040760713991701</v>
      </c>
      <c r="V11" s="14">
        <v>0.386423026131688</v>
      </c>
      <c r="W11" s="14"/>
      <c r="X11" s="14">
        <v>0.34379715357498197</v>
      </c>
      <c r="Y11" s="14">
        <v>0.31760998303898202</v>
      </c>
      <c r="Z11" s="14">
        <v>0.50573203149926005</v>
      </c>
      <c r="AA11" s="14"/>
      <c r="AB11" s="14">
        <v>0.33154887829824098</v>
      </c>
      <c r="AC11" s="14">
        <v>0.38951404382919702</v>
      </c>
      <c r="AD11" s="14">
        <v>0.51409023372830798</v>
      </c>
      <c r="AE11" s="14"/>
      <c r="AF11" s="14">
        <v>0.400210147246021</v>
      </c>
      <c r="AG11" s="14">
        <v>0.34557652281333301</v>
      </c>
      <c r="AH11" s="14">
        <v>0.48865637530234401</v>
      </c>
      <c r="AI11" s="14"/>
      <c r="AJ11" s="14">
        <v>0.40148718760782798</v>
      </c>
      <c r="AK11" s="14">
        <v>0.376900565098096</v>
      </c>
      <c r="AL11" s="14"/>
      <c r="AM11" s="14">
        <v>0.30538220635772501</v>
      </c>
      <c r="AN11" s="14">
        <v>0.36204420938918203</v>
      </c>
      <c r="AO11" s="14">
        <v>0.219546135975873</v>
      </c>
      <c r="AP11" s="14">
        <v>0.56278485347281204</v>
      </c>
      <c r="AQ11" s="14">
        <v>0.27356363421646801</v>
      </c>
      <c r="AR11" s="14">
        <v>0.44294968906374999</v>
      </c>
      <c r="AS11" s="14">
        <v>0.21465630691919399</v>
      </c>
      <c r="AT11" s="14">
        <v>0.47040882666482497</v>
      </c>
      <c r="AU11" s="14">
        <v>0.38936963842949701</v>
      </c>
      <c r="AV11" s="14"/>
      <c r="AW11" s="14">
        <v>0.30383465550592198</v>
      </c>
      <c r="AX11" s="14">
        <v>0.36538322281094199</v>
      </c>
      <c r="AY11" s="14">
        <v>0.16477098505121501</v>
      </c>
      <c r="AZ11" s="14">
        <v>0.60682061236909102</v>
      </c>
      <c r="BA11" s="14">
        <v>0.23571335268454599</v>
      </c>
      <c r="BB11" s="14">
        <v>0.415585990154549</v>
      </c>
      <c r="BC11" s="14">
        <v>0.26637151789478603</v>
      </c>
      <c r="BD11" s="14">
        <v>0.63366955744619802</v>
      </c>
      <c r="BE11" s="14">
        <v>0.42935285614881102</v>
      </c>
      <c r="BF11" s="14">
        <v>0.35172325154013201</v>
      </c>
      <c r="BG11" s="14"/>
      <c r="BH11" s="14">
        <v>0.42279064519877702</v>
      </c>
      <c r="BI11" s="14">
        <v>0.365334274859414</v>
      </c>
    </row>
    <row r="12" spans="2:61" ht="29" x14ac:dyDescent="0.35">
      <c r="B12" s="15" t="s">
        <v>95</v>
      </c>
      <c r="C12" s="14">
        <v>0.28362251234770902</v>
      </c>
      <c r="D12" s="14">
        <v>0.27745028697135898</v>
      </c>
      <c r="E12" s="14">
        <v>0.29116472782601899</v>
      </c>
      <c r="F12" s="14"/>
      <c r="G12" s="14">
        <v>0.46538058594901499</v>
      </c>
      <c r="H12" s="14">
        <v>0.30054764795991501</v>
      </c>
      <c r="I12" s="14">
        <v>0.31104836668438801</v>
      </c>
      <c r="J12" s="14">
        <v>0.288560498767097</v>
      </c>
      <c r="K12" s="14">
        <v>0.19578372645478401</v>
      </c>
      <c r="L12" s="14">
        <v>0.20087199921893301</v>
      </c>
      <c r="M12" s="14"/>
      <c r="N12" s="14">
        <v>0.30504571480417803</v>
      </c>
      <c r="O12" s="14">
        <v>0.27154701158420202</v>
      </c>
      <c r="P12" s="14"/>
      <c r="Q12" s="14">
        <v>0.23512733282461201</v>
      </c>
      <c r="R12" s="14">
        <v>0.34119952012389498</v>
      </c>
      <c r="S12" s="14">
        <v>0.21837554664359499</v>
      </c>
      <c r="T12" s="14"/>
      <c r="U12" s="14">
        <v>0.28686682077318199</v>
      </c>
      <c r="V12" s="14">
        <v>0.269683899082588</v>
      </c>
      <c r="W12" s="14"/>
      <c r="X12" s="14">
        <v>0.22968489337524201</v>
      </c>
      <c r="Y12" s="14">
        <v>0.31881823932249298</v>
      </c>
      <c r="Z12" s="14">
        <v>0.26692307251778102</v>
      </c>
      <c r="AA12" s="14"/>
      <c r="AB12" s="14">
        <v>0.29042643338117102</v>
      </c>
      <c r="AC12" s="14">
        <v>0.28602709987062402</v>
      </c>
      <c r="AD12" s="14">
        <v>0.25833608691149301</v>
      </c>
      <c r="AE12" s="14"/>
      <c r="AF12" s="14">
        <v>0.25703930176582401</v>
      </c>
      <c r="AG12" s="14">
        <v>0.28685390928662402</v>
      </c>
      <c r="AH12" s="14">
        <v>0.29112890819362303</v>
      </c>
      <c r="AI12" s="14"/>
      <c r="AJ12" s="14">
        <v>0.32775129071897402</v>
      </c>
      <c r="AK12" s="14">
        <v>0.26127271137253999</v>
      </c>
      <c r="AL12" s="14"/>
      <c r="AM12" s="14">
        <v>0.37582286896468597</v>
      </c>
      <c r="AN12" s="14">
        <v>0.295370382961889</v>
      </c>
      <c r="AO12" s="14">
        <v>0.23424798569132499</v>
      </c>
      <c r="AP12" s="14">
        <v>0.34552471476838698</v>
      </c>
      <c r="AQ12" s="14">
        <v>0.190838248235562</v>
      </c>
      <c r="AR12" s="14">
        <v>0.24750587194579801</v>
      </c>
      <c r="AS12" s="14">
        <v>0.35397816557726097</v>
      </c>
      <c r="AT12" s="14">
        <v>0.158418340810213</v>
      </c>
      <c r="AU12" s="14">
        <v>0.26139663314752798</v>
      </c>
      <c r="AV12" s="14"/>
      <c r="AW12" s="14">
        <v>0.28872808187461602</v>
      </c>
      <c r="AX12" s="14">
        <v>0.32671286684536399</v>
      </c>
      <c r="AY12" s="14">
        <v>0.328369189037787</v>
      </c>
      <c r="AZ12" s="14">
        <v>0.304743111743143</v>
      </c>
      <c r="BA12" s="14">
        <v>0.188645444643911</v>
      </c>
      <c r="BB12" s="14">
        <v>0.25083149578317698</v>
      </c>
      <c r="BC12" s="14">
        <v>0.353556602969127</v>
      </c>
      <c r="BD12" s="14">
        <v>0.27507582478141201</v>
      </c>
      <c r="BE12" s="14">
        <v>0.213955739419111</v>
      </c>
      <c r="BF12" s="14">
        <v>0.21386786887009601</v>
      </c>
      <c r="BG12" s="14"/>
      <c r="BH12" s="14">
        <v>0.25988834458909699</v>
      </c>
      <c r="BI12" s="14">
        <v>0.32224226887681701</v>
      </c>
    </row>
    <row r="13" spans="2:61" ht="29" x14ac:dyDescent="0.35">
      <c r="B13" s="15" t="s">
        <v>96</v>
      </c>
      <c r="C13" s="14">
        <v>0.21059898307271499</v>
      </c>
      <c r="D13" s="14">
        <v>0.214190595890909</v>
      </c>
      <c r="E13" s="14">
        <v>0.20488348790070099</v>
      </c>
      <c r="F13" s="14"/>
      <c r="G13" s="14">
        <v>0.24214036861624</v>
      </c>
      <c r="H13" s="14">
        <v>0.18978642007193</v>
      </c>
      <c r="I13" s="14">
        <v>0.18362659805856599</v>
      </c>
      <c r="J13" s="14">
        <v>0.17700581749798699</v>
      </c>
      <c r="K13" s="14">
        <v>0.19298840531355099</v>
      </c>
      <c r="L13" s="14">
        <v>0.27911144726586001</v>
      </c>
      <c r="M13" s="14"/>
      <c r="N13" s="14">
        <v>0.219895655742085</v>
      </c>
      <c r="O13" s="14">
        <v>0.20535877782584999</v>
      </c>
      <c r="P13" s="14"/>
      <c r="Q13" s="14">
        <v>0.29403984856958099</v>
      </c>
      <c r="R13" s="14">
        <v>0.19510460944320901</v>
      </c>
      <c r="S13" s="14">
        <v>0.12756169073894899</v>
      </c>
      <c r="T13" s="14"/>
      <c r="U13" s="14">
        <v>0.223591458692046</v>
      </c>
      <c r="V13" s="14">
        <v>0.15477904573492801</v>
      </c>
      <c r="W13" s="14"/>
      <c r="X13" s="14">
        <v>0.29591219704669203</v>
      </c>
      <c r="Y13" s="14">
        <v>0.248500089260379</v>
      </c>
      <c r="Z13" s="14">
        <v>0.12826872722242999</v>
      </c>
      <c r="AA13" s="14"/>
      <c r="AB13" s="14">
        <v>0.308607476773199</v>
      </c>
      <c r="AC13" s="14">
        <v>0.187967133950078</v>
      </c>
      <c r="AD13" s="14">
        <v>0.11951621369775001</v>
      </c>
      <c r="AE13" s="14"/>
      <c r="AF13" s="14">
        <v>0.235452310899465</v>
      </c>
      <c r="AG13" s="14">
        <v>0.23707997223387201</v>
      </c>
      <c r="AH13" s="14">
        <v>0.159223652765419</v>
      </c>
      <c r="AI13" s="14"/>
      <c r="AJ13" s="14">
        <v>0.18207432759434999</v>
      </c>
      <c r="AK13" s="14">
        <v>0.22296511339681299</v>
      </c>
      <c r="AL13" s="14"/>
      <c r="AM13" s="14">
        <v>0.265231202069727</v>
      </c>
      <c r="AN13" s="14">
        <v>0.219869115450362</v>
      </c>
      <c r="AO13" s="14">
        <v>0.43158822916605299</v>
      </c>
      <c r="AP13" s="14">
        <v>0.192093803077901</v>
      </c>
      <c r="AQ13" s="14">
        <v>0.26870402060626503</v>
      </c>
      <c r="AR13" s="14">
        <v>0.16188929718995701</v>
      </c>
      <c r="AS13" s="14">
        <v>0.39288858417014699</v>
      </c>
      <c r="AT13" s="14">
        <v>0.10446658347919199</v>
      </c>
      <c r="AU13" s="14">
        <v>0.170190438709835</v>
      </c>
      <c r="AV13" s="14"/>
      <c r="AW13" s="14">
        <v>0.25606798095704603</v>
      </c>
      <c r="AX13" s="14">
        <v>0.21316919529483599</v>
      </c>
      <c r="AY13" s="14">
        <v>0.49880688780180898</v>
      </c>
      <c r="AZ13" s="14">
        <v>0.17436945669874501</v>
      </c>
      <c r="BA13" s="14">
        <v>0.33872537916010298</v>
      </c>
      <c r="BB13" s="14">
        <v>0.15795143926819</v>
      </c>
      <c r="BC13" s="14">
        <v>0.33672008712377999</v>
      </c>
      <c r="BD13" s="14">
        <v>9.0324837279886896E-2</v>
      </c>
      <c r="BE13" s="14">
        <v>0.17426022191093801</v>
      </c>
      <c r="BF13" s="14">
        <v>0.140274480427304</v>
      </c>
      <c r="BG13" s="14"/>
      <c r="BH13" s="14">
        <v>0.21551654105177401</v>
      </c>
      <c r="BI13" s="14">
        <v>0.20542160575837501</v>
      </c>
    </row>
    <row r="14" spans="2:61" x14ac:dyDescent="0.35">
      <c r="B14" s="15" t="s">
        <v>97</v>
      </c>
      <c r="C14" s="14">
        <v>0.20505692439251999</v>
      </c>
      <c r="D14" s="14">
        <v>0.20706909525793901</v>
      </c>
      <c r="E14" s="14">
        <v>0.204336825933077</v>
      </c>
      <c r="F14" s="14"/>
      <c r="G14" s="14">
        <v>0.158047323950948</v>
      </c>
      <c r="H14" s="14">
        <v>0.19531408494101399</v>
      </c>
      <c r="I14" s="14">
        <v>0.19094533675469599</v>
      </c>
      <c r="J14" s="14">
        <v>0.153586312295345</v>
      </c>
      <c r="K14" s="14">
        <v>0.25007271907251699</v>
      </c>
      <c r="L14" s="14">
        <v>0.26658842161846502</v>
      </c>
      <c r="M14" s="14"/>
      <c r="N14" s="14">
        <v>0.18498152598669301</v>
      </c>
      <c r="O14" s="14">
        <v>0.216372715729967</v>
      </c>
      <c r="P14" s="14"/>
      <c r="Q14" s="14">
        <v>0.25634373942747202</v>
      </c>
      <c r="R14" s="14">
        <v>0.18147482675326401</v>
      </c>
      <c r="S14" s="14">
        <v>0.21326385013242199</v>
      </c>
      <c r="T14" s="14"/>
      <c r="U14" s="14">
        <v>0.21659187415355299</v>
      </c>
      <c r="V14" s="14">
        <v>0.15549899627161801</v>
      </c>
      <c r="W14" s="14"/>
      <c r="X14" s="14">
        <v>0.28834400976180202</v>
      </c>
      <c r="Y14" s="14">
        <v>0.18325533422544699</v>
      </c>
      <c r="Z14" s="14">
        <v>0.19965837339918799</v>
      </c>
      <c r="AA14" s="14"/>
      <c r="AB14" s="14">
        <v>0.245313145174999</v>
      </c>
      <c r="AC14" s="14">
        <v>0.20191159967487901</v>
      </c>
      <c r="AD14" s="14">
        <v>0.16987666900588</v>
      </c>
      <c r="AE14" s="14"/>
      <c r="AF14" s="14">
        <v>0.20586299184763801</v>
      </c>
      <c r="AG14" s="14">
        <v>0.23119837668357801</v>
      </c>
      <c r="AH14" s="14">
        <v>0.16305852980229199</v>
      </c>
      <c r="AI14" s="14"/>
      <c r="AJ14" s="14">
        <v>0.18123684426706499</v>
      </c>
      <c r="AK14" s="14">
        <v>0.21944288190825501</v>
      </c>
      <c r="AL14" s="14"/>
      <c r="AM14" s="14">
        <v>0.25533751310840502</v>
      </c>
      <c r="AN14" s="14">
        <v>0.195398095445449</v>
      </c>
      <c r="AO14" s="14">
        <v>3.3330331468895497E-2</v>
      </c>
      <c r="AP14" s="14">
        <v>8.3764268068056605E-2</v>
      </c>
      <c r="AQ14" s="14">
        <v>0.278381923114912</v>
      </c>
      <c r="AR14" s="14">
        <v>0.26741285143106502</v>
      </c>
      <c r="AS14" s="14">
        <v>0.24105845167748499</v>
      </c>
      <c r="AT14" s="14">
        <v>0.22588364143547399</v>
      </c>
      <c r="AU14" s="14">
        <v>0.13922186625994201</v>
      </c>
      <c r="AV14" s="14"/>
      <c r="AW14" s="14">
        <v>0.27635889947363601</v>
      </c>
      <c r="AX14" s="14">
        <v>0.22039727235117901</v>
      </c>
      <c r="AY14" s="14">
        <v>2.84423567982445E-2</v>
      </c>
      <c r="AZ14" s="14">
        <v>9.1850780517542002E-2</v>
      </c>
      <c r="BA14" s="14">
        <v>0.292271399718736</v>
      </c>
      <c r="BB14" s="14">
        <v>0.27348853398712297</v>
      </c>
      <c r="BC14" s="14">
        <v>0.16151384483804801</v>
      </c>
      <c r="BD14" s="14">
        <v>0.18658011181137499</v>
      </c>
      <c r="BE14" s="14">
        <v>0.17385747311501601</v>
      </c>
      <c r="BF14" s="14">
        <v>0.18869521045151</v>
      </c>
      <c r="BG14" s="14"/>
      <c r="BH14" s="14">
        <v>0.21836047114850601</v>
      </c>
      <c r="BI14" s="14">
        <v>0.20025456105786599</v>
      </c>
    </row>
    <row r="15" spans="2:61" ht="43.5" x14ac:dyDescent="0.35">
      <c r="B15" s="15" t="s">
        <v>98</v>
      </c>
      <c r="C15" s="14">
        <v>0.100091119917989</v>
      </c>
      <c r="D15" s="14">
        <v>0.116130759400336</v>
      </c>
      <c r="E15" s="14">
        <v>8.5383515115889694E-2</v>
      </c>
      <c r="F15" s="14"/>
      <c r="G15" s="14">
        <v>5.9921632589749398E-2</v>
      </c>
      <c r="H15" s="14">
        <v>0.13443505948423501</v>
      </c>
      <c r="I15" s="14">
        <v>9.9691758227359706E-2</v>
      </c>
      <c r="J15" s="14">
        <v>8.2301723664931506E-2</v>
      </c>
      <c r="K15" s="14">
        <v>0.110753203573418</v>
      </c>
      <c r="L15" s="14">
        <v>0.104123683283032</v>
      </c>
      <c r="M15" s="14"/>
      <c r="N15" s="14">
        <v>8.6567099512530596E-2</v>
      </c>
      <c r="O15" s="14">
        <v>0.107714131419823</v>
      </c>
      <c r="P15" s="14"/>
      <c r="Q15" s="14">
        <v>0.102538844784136</v>
      </c>
      <c r="R15" s="14">
        <v>0.107621219332954</v>
      </c>
      <c r="S15" s="14">
        <v>7.9751706957673404E-2</v>
      </c>
      <c r="T15" s="14"/>
      <c r="U15" s="14">
        <v>0.106626717112487</v>
      </c>
      <c r="V15" s="14">
        <v>7.2012050420323007E-2</v>
      </c>
      <c r="W15" s="14"/>
      <c r="X15" s="14">
        <v>0.126976015686528</v>
      </c>
      <c r="Y15" s="14">
        <v>0.105115359605327</v>
      </c>
      <c r="Z15" s="14">
        <v>9.1937752057763403E-2</v>
      </c>
      <c r="AA15" s="14"/>
      <c r="AB15" s="14">
        <v>0.104060109372554</v>
      </c>
      <c r="AC15" s="14">
        <v>9.4793570151548198E-2</v>
      </c>
      <c r="AD15" s="14">
        <v>9.8667364670916496E-2</v>
      </c>
      <c r="AE15" s="14"/>
      <c r="AF15" s="14">
        <v>0.161058186312938</v>
      </c>
      <c r="AG15" s="14">
        <v>9.2225677557756305E-2</v>
      </c>
      <c r="AH15" s="14">
        <v>8.1971661641723995E-2</v>
      </c>
      <c r="AI15" s="14"/>
      <c r="AJ15" s="14">
        <v>9.5516068289011102E-2</v>
      </c>
      <c r="AK15" s="14">
        <v>0.10643765830455799</v>
      </c>
      <c r="AL15" s="14"/>
      <c r="AM15" s="14">
        <v>9.8149163492400604E-2</v>
      </c>
      <c r="AN15" s="14">
        <v>0.13743766769983401</v>
      </c>
      <c r="AO15" s="14">
        <v>0.230273218496098</v>
      </c>
      <c r="AP15" s="14">
        <v>3.9929464468327999E-2</v>
      </c>
      <c r="AQ15" s="14">
        <v>0.16868422001674799</v>
      </c>
      <c r="AR15" s="14">
        <v>0.11591679509885</v>
      </c>
      <c r="AS15" s="14">
        <v>4.9626862140683299E-2</v>
      </c>
      <c r="AT15" s="14">
        <v>9.4819065034885602E-2</v>
      </c>
      <c r="AU15" s="14">
        <v>4.1609346962704699E-2</v>
      </c>
      <c r="AV15" s="14"/>
      <c r="AW15" s="14">
        <v>0.10448335724195799</v>
      </c>
      <c r="AX15" s="14">
        <v>0.147444504022858</v>
      </c>
      <c r="AY15" s="14">
        <v>6.7312161404747106E-2</v>
      </c>
      <c r="AZ15" s="14">
        <v>8.3785026250963304E-2</v>
      </c>
      <c r="BA15" s="14">
        <v>0.17953249334704199</v>
      </c>
      <c r="BB15" s="14">
        <v>0.11267331412096999</v>
      </c>
      <c r="BC15" s="14">
        <v>0.10414525116123299</v>
      </c>
      <c r="BD15" s="14">
        <v>0.132299019821362</v>
      </c>
      <c r="BE15" s="14">
        <v>3.1431645634931102E-2</v>
      </c>
      <c r="BF15" s="14">
        <v>4.5967256807412898E-2</v>
      </c>
      <c r="BG15" s="14"/>
      <c r="BH15" s="14">
        <v>0.10959098749752801</v>
      </c>
      <c r="BI15" s="14">
        <v>9.3161790523404897E-2</v>
      </c>
    </row>
    <row r="16" spans="2:61" ht="29" x14ac:dyDescent="0.35">
      <c r="B16" s="15" t="s">
        <v>99</v>
      </c>
      <c r="C16" s="14">
        <v>9.4837179175113404E-2</v>
      </c>
      <c r="D16" s="14">
        <v>0.117728065850702</v>
      </c>
      <c r="E16" s="14">
        <v>7.1244677092148795E-2</v>
      </c>
      <c r="F16" s="14"/>
      <c r="G16" s="14">
        <v>0.12647813990805201</v>
      </c>
      <c r="H16" s="14">
        <v>0.11419767504900501</v>
      </c>
      <c r="I16" s="14">
        <v>0.11383566493465901</v>
      </c>
      <c r="J16" s="14">
        <v>7.1139067139300793E-2</v>
      </c>
      <c r="K16" s="14">
        <v>5.3708241372564698E-2</v>
      </c>
      <c r="L16" s="14">
        <v>9.4709798645919996E-2</v>
      </c>
      <c r="M16" s="14"/>
      <c r="N16" s="14">
        <v>0.112725056277482</v>
      </c>
      <c r="O16" s="14">
        <v>8.47544161500208E-2</v>
      </c>
      <c r="P16" s="14"/>
      <c r="Q16" s="14">
        <v>9.8783567070643397E-2</v>
      </c>
      <c r="R16" s="14">
        <v>8.2506779363047705E-2</v>
      </c>
      <c r="S16" s="14">
        <v>0.13437219685433399</v>
      </c>
      <c r="T16" s="14"/>
      <c r="U16" s="14">
        <v>0.100323554579621</v>
      </c>
      <c r="V16" s="14">
        <v>7.1265910676020297E-2</v>
      </c>
      <c r="W16" s="14"/>
      <c r="X16" s="14">
        <v>0.14621534920683599</v>
      </c>
      <c r="Y16" s="14">
        <v>0.105441578384649</v>
      </c>
      <c r="Z16" s="14">
        <v>6.7800226055703003E-2</v>
      </c>
      <c r="AA16" s="14"/>
      <c r="AB16" s="14">
        <v>8.0186689430918195E-2</v>
      </c>
      <c r="AC16" s="14">
        <v>9.6339658744278703E-2</v>
      </c>
      <c r="AD16" s="14">
        <v>0.120067666488841</v>
      </c>
      <c r="AE16" s="14"/>
      <c r="AF16" s="14">
        <v>0.153146550452818</v>
      </c>
      <c r="AG16" s="14">
        <v>8.2415250285519395E-2</v>
      </c>
      <c r="AH16" s="14">
        <v>9.2577489151077996E-2</v>
      </c>
      <c r="AI16" s="14"/>
      <c r="AJ16" s="14">
        <v>0.13782572195703199</v>
      </c>
      <c r="AK16" s="14">
        <v>6.7981278116307595E-2</v>
      </c>
      <c r="AL16" s="14"/>
      <c r="AM16" s="14">
        <v>6.5207664162314494E-2</v>
      </c>
      <c r="AN16" s="14">
        <v>0.135474868738482</v>
      </c>
      <c r="AO16" s="14">
        <v>0.13025520742202901</v>
      </c>
      <c r="AP16" s="14">
        <v>0.13633369011725199</v>
      </c>
      <c r="AQ16" s="14">
        <v>9.2659034527500003E-2</v>
      </c>
      <c r="AR16" s="14">
        <v>7.2777063031029904E-2</v>
      </c>
      <c r="AS16" s="14">
        <v>0.12776400770377899</v>
      </c>
      <c r="AT16" s="14">
        <v>9.2715653325627895E-2</v>
      </c>
      <c r="AU16" s="14">
        <v>8.1102928677855193E-2</v>
      </c>
      <c r="AV16" s="14"/>
      <c r="AW16" s="14">
        <v>8.7989097849029599E-2</v>
      </c>
      <c r="AX16" s="14">
        <v>0.14963343885212399</v>
      </c>
      <c r="AY16" s="14">
        <v>9.2869620692116503E-2</v>
      </c>
      <c r="AZ16" s="14">
        <v>0.11252479866284699</v>
      </c>
      <c r="BA16" s="14">
        <v>0.128308474356187</v>
      </c>
      <c r="BB16" s="14">
        <v>8.7176032856274593E-2</v>
      </c>
      <c r="BC16" s="14">
        <v>8.5570578948893306E-2</v>
      </c>
      <c r="BD16" s="14">
        <v>2.5467649182461902E-2</v>
      </c>
      <c r="BE16" s="14">
        <v>6.1490071662677399E-2</v>
      </c>
      <c r="BF16" s="14">
        <v>4.2730150003695601E-2</v>
      </c>
      <c r="BG16" s="14"/>
      <c r="BH16" s="14">
        <v>0.100548388473972</v>
      </c>
      <c r="BI16" s="14">
        <v>9.7336768596095205E-2</v>
      </c>
    </row>
    <row r="17" spans="2:61" ht="29" x14ac:dyDescent="0.35">
      <c r="B17" s="15" t="s">
        <v>100</v>
      </c>
      <c r="C17" s="14">
        <v>7.4487970925419894E-2</v>
      </c>
      <c r="D17" s="14">
        <v>7.1193624916450302E-2</v>
      </c>
      <c r="E17" s="14">
        <v>7.5742109098513505E-2</v>
      </c>
      <c r="F17" s="14"/>
      <c r="G17" s="14">
        <v>7.3253869129582899E-2</v>
      </c>
      <c r="H17" s="14">
        <v>0.12151415051469</v>
      </c>
      <c r="I17" s="14">
        <v>0.110927087271161</v>
      </c>
      <c r="J17" s="14">
        <v>5.3360208396043302E-2</v>
      </c>
      <c r="K17" s="14">
        <v>6.3156106653318597E-2</v>
      </c>
      <c r="L17" s="14">
        <v>2.9585165107088501E-2</v>
      </c>
      <c r="M17" s="14"/>
      <c r="N17" s="14">
        <v>8.2483811851645605E-2</v>
      </c>
      <c r="O17" s="14">
        <v>6.9980998477873493E-2</v>
      </c>
      <c r="P17" s="14"/>
      <c r="Q17" s="14">
        <v>0.117123070879479</v>
      </c>
      <c r="R17" s="14">
        <v>5.4772607974910702E-2</v>
      </c>
      <c r="S17" s="14">
        <v>7.1993727879127001E-2</v>
      </c>
      <c r="T17" s="14"/>
      <c r="U17" s="14">
        <v>7.86418047169887E-2</v>
      </c>
      <c r="V17" s="14">
        <v>5.66417383250701E-2</v>
      </c>
      <c r="W17" s="14"/>
      <c r="X17" s="14">
        <v>0.122231905400963</v>
      </c>
      <c r="Y17" s="14">
        <v>8.0280132995809106E-2</v>
      </c>
      <c r="Z17" s="14">
        <v>5.2106029041463102E-2</v>
      </c>
      <c r="AA17" s="14"/>
      <c r="AB17" s="14">
        <v>0.101485540961005</v>
      </c>
      <c r="AC17" s="14">
        <v>6.7710671281167298E-2</v>
      </c>
      <c r="AD17" s="14">
        <v>6.8207363798425194E-2</v>
      </c>
      <c r="AE17" s="14"/>
      <c r="AF17" s="14">
        <v>9.5051280223688805E-2</v>
      </c>
      <c r="AG17" s="14">
        <v>6.7116990977491103E-2</v>
      </c>
      <c r="AH17" s="14">
        <v>8.0316721636439006E-2</v>
      </c>
      <c r="AI17" s="14"/>
      <c r="AJ17" s="14">
        <v>0.105067519409171</v>
      </c>
      <c r="AK17" s="14">
        <v>5.6784473439090502E-2</v>
      </c>
      <c r="AL17" s="14"/>
      <c r="AM17" s="14">
        <v>7.2802582797976606E-2</v>
      </c>
      <c r="AN17" s="14">
        <v>7.3440467982044594E-2</v>
      </c>
      <c r="AO17" s="14">
        <v>0.202028363020789</v>
      </c>
      <c r="AP17" s="14">
        <v>7.6989785236752595E-2</v>
      </c>
      <c r="AQ17" s="14">
        <v>0.135090912923541</v>
      </c>
      <c r="AR17" s="14">
        <v>6.3991895279404798E-2</v>
      </c>
      <c r="AS17" s="14">
        <v>7.9250052666030205E-2</v>
      </c>
      <c r="AT17" s="14">
        <v>5.9836432113374201E-2</v>
      </c>
      <c r="AU17" s="14">
        <v>5.7162507379079602E-2</v>
      </c>
      <c r="AV17" s="14"/>
      <c r="AW17" s="14">
        <v>0.100127254811765</v>
      </c>
      <c r="AX17" s="14">
        <v>6.5894058062643396E-2</v>
      </c>
      <c r="AY17" s="14">
        <v>0.130445732484537</v>
      </c>
      <c r="AZ17" s="14">
        <v>0.106755260503726</v>
      </c>
      <c r="BA17" s="14">
        <v>0.15204980454359401</v>
      </c>
      <c r="BB17" s="14">
        <v>6.2874731041300397E-2</v>
      </c>
      <c r="BC17" s="14">
        <v>7.6694036561572906E-2</v>
      </c>
      <c r="BD17" s="14">
        <v>6.34341714512551E-2</v>
      </c>
      <c r="BE17" s="14">
        <v>9.3569850079607497E-2</v>
      </c>
      <c r="BF17" s="14">
        <v>1.3673607917344901E-2</v>
      </c>
      <c r="BG17" s="14"/>
      <c r="BH17" s="14">
        <v>8.1291296845355507E-2</v>
      </c>
      <c r="BI17" s="14">
        <v>7.3337713749866001E-2</v>
      </c>
    </row>
    <row r="18" spans="2:61" x14ac:dyDescent="0.35">
      <c r="B18" s="15" t="s">
        <v>101</v>
      </c>
      <c r="C18" s="14">
        <v>5.9663580092445198E-2</v>
      </c>
      <c r="D18" s="14">
        <v>5.6668709303401697E-2</v>
      </c>
      <c r="E18" s="14">
        <v>6.2867626601886203E-2</v>
      </c>
      <c r="F18" s="14"/>
      <c r="G18" s="14">
        <v>1.9433251974732599E-2</v>
      </c>
      <c r="H18" s="14">
        <v>7.4450746157213393E-2</v>
      </c>
      <c r="I18" s="14">
        <v>4.1505941142363598E-2</v>
      </c>
      <c r="J18" s="14">
        <v>2.2725585948714301E-2</v>
      </c>
      <c r="K18" s="14">
        <v>0.124902104854909</v>
      </c>
      <c r="L18" s="14">
        <v>7.3787096163845697E-2</v>
      </c>
      <c r="M18" s="14"/>
      <c r="N18" s="14">
        <v>4.5472076718087798E-2</v>
      </c>
      <c r="O18" s="14">
        <v>6.7662828112463505E-2</v>
      </c>
      <c r="P18" s="14"/>
      <c r="Q18" s="14">
        <v>7.4566522568005097E-2</v>
      </c>
      <c r="R18" s="14">
        <v>5.7255667064306598E-2</v>
      </c>
      <c r="S18" s="14">
        <v>3.2043536851520199E-2</v>
      </c>
      <c r="T18" s="14"/>
      <c r="U18" s="14">
        <v>5.5304740566942102E-2</v>
      </c>
      <c r="V18" s="14">
        <v>7.8390584576259401E-2</v>
      </c>
      <c r="W18" s="14"/>
      <c r="X18" s="14">
        <v>3.0497957152943601E-2</v>
      </c>
      <c r="Y18" s="14">
        <v>5.2648109597192801E-2</v>
      </c>
      <c r="Z18" s="14">
        <v>8.5644917472970303E-2</v>
      </c>
      <c r="AA18" s="14"/>
      <c r="AB18" s="14">
        <v>5.8278395629056803E-2</v>
      </c>
      <c r="AC18" s="14">
        <v>6.0570471772768399E-2</v>
      </c>
      <c r="AD18" s="14">
        <v>5.79378718665262E-2</v>
      </c>
      <c r="AE18" s="14"/>
      <c r="AF18" s="14">
        <v>8.4518623945711094E-2</v>
      </c>
      <c r="AG18" s="14">
        <v>6.5932726696787194E-2</v>
      </c>
      <c r="AH18" s="14">
        <v>4.8924079657973497E-2</v>
      </c>
      <c r="AI18" s="14"/>
      <c r="AJ18" s="14">
        <v>3.90679561037659E-2</v>
      </c>
      <c r="AK18" s="14">
        <v>7.34503215181386E-2</v>
      </c>
      <c r="AL18" s="14"/>
      <c r="AM18" s="14">
        <v>2.2847367167567099E-2</v>
      </c>
      <c r="AN18" s="14">
        <v>2.82039451437213E-2</v>
      </c>
      <c r="AO18" s="14">
        <v>3.6334266737636199E-2</v>
      </c>
      <c r="AP18" s="14">
        <v>3.2110742964390003E-2</v>
      </c>
      <c r="AQ18" s="14">
        <v>9.3820731049290701E-2</v>
      </c>
      <c r="AR18" s="14">
        <v>7.4732206502708398E-2</v>
      </c>
      <c r="AS18" s="14">
        <v>8.0912539123813104E-2</v>
      </c>
      <c r="AT18" s="14">
        <v>0.167461829602847</v>
      </c>
      <c r="AU18" s="14">
        <v>6.7595789640916296E-2</v>
      </c>
      <c r="AV18" s="14"/>
      <c r="AW18" s="14">
        <v>2.1321484718582001E-2</v>
      </c>
      <c r="AX18" s="14">
        <v>3.2880415179747997E-2</v>
      </c>
      <c r="AY18" s="14">
        <v>1.6784988194485199E-2</v>
      </c>
      <c r="AZ18" s="14">
        <v>4.3459866362531199E-2</v>
      </c>
      <c r="BA18" s="14">
        <v>8.5297326991880099E-2</v>
      </c>
      <c r="BB18" s="14">
        <v>6.7544922013590594E-2</v>
      </c>
      <c r="BC18" s="14">
        <v>6.5544545449796807E-2</v>
      </c>
      <c r="BD18" s="14">
        <v>0.18758734419950199</v>
      </c>
      <c r="BE18" s="14">
        <v>7.2825418503573006E-2</v>
      </c>
      <c r="BF18" s="14">
        <v>9.2693254918087206E-2</v>
      </c>
      <c r="BG18" s="14"/>
      <c r="BH18" s="14">
        <v>5.3756885433988003E-2</v>
      </c>
      <c r="BI18" s="14">
        <v>6.5690515170943695E-2</v>
      </c>
    </row>
    <row r="19" spans="2:61" x14ac:dyDescent="0.35">
      <c r="B19" s="15" t="s">
        <v>77</v>
      </c>
      <c r="C19" s="20">
        <v>4.3280598660819201E-2</v>
      </c>
      <c r="D19" s="20">
        <v>3.8640045228136202E-2</v>
      </c>
      <c r="E19" s="20">
        <v>4.79579323905183E-2</v>
      </c>
      <c r="F19" s="20"/>
      <c r="G19" s="20">
        <v>6.4850950261258006E-2</v>
      </c>
      <c r="H19" s="20">
        <v>4.7442944512726397E-2</v>
      </c>
      <c r="I19" s="20">
        <v>4.4113527060274001E-2</v>
      </c>
      <c r="J19" s="20">
        <v>3.9333182106737197E-2</v>
      </c>
      <c r="K19" s="20">
        <v>2.42041210763661E-2</v>
      </c>
      <c r="L19" s="20">
        <v>4.4596956702521097E-2</v>
      </c>
      <c r="M19" s="20"/>
      <c r="N19" s="20">
        <v>1.7734535907998401E-2</v>
      </c>
      <c r="O19" s="20">
        <v>5.7680009808760202E-2</v>
      </c>
      <c r="P19" s="20"/>
      <c r="Q19" s="20">
        <v>2.9692353409067299E-2</v>
      </c>
      <c r="R19" s="20">
        <v>4.78617516212941E-2</v>
      </c>
      <c r="S19" s="20">
        <v>1.29767440836034E-2</v>
      </c>
      <c r="T19" s="20"/>
      <c r="U19" s="20">
        <v>2.9605731353966401E-2</v>
      </c>
      <c r="V19" s="20">
        <v>0.102032314541307</v>
      </c>
      <c r="W19" s="20"/>
      <c r="X19" s="20">
        <v>0</v>
      </c>
      <c r="Y19" s="20">
        <v>2.7071434056647199E-2</v>
      </c>
      <c r="Z19" s="20">
        <v>5.48040356293567E-2</v>
      </c>
      <c r="AA19" s="20"/>
      <c r="AB19" s="20">
        <v>3.1279492849558901E-2</v>
      </c>
      <c r="AC19" s="20">
        <v>3.4359030553060797E-2</v>
      </c>
      <c r="AD19" s="20">
        <v>4.1931267093423097E-2</v>
      </c>
      <c r="AE19" s="20"/>
      <c r="AF19" s="20">
        <v>1.2160151247602599E-2</v>
      </c>
      <c r="AG19" s="20">
        <v>1.8198023076894901E-2</v>
      </c>
      <c r="AH19" s="20">
        <v>6.5183707599556204E-2</v>
      </c>
      <c r="AI19" s="20"/>
      <c r="AJ19" s="20">
        <v>2.5793982845178299E-2</v>
      </c>
      <c r="AK19" s="20">
        <v>4.9660778130437302E-2</v>
      </c>
      <c r="AL19" s="20"/>
      <c r="AM19" s="20">
        <v>7.31156576659315E-3</v>
      </c>
      <c r="AN19" s="20">
        <v>8.2482474805008893E-3</v>
      </c>
      <c r="AO19" s="20">
        <v>0.100047403956465</v>
      </c>
      <c r="AP19" s="20">
        <v>2.2760457070697401E-2</v>
      </c>
      <c r="AQ19" s="20">
        <v>0</v>
      </c>
      <c r="AR19" s="20">
        <v>3.1034128109215301E-2</v>
      </c>
      <c r="AS19" s="20">
        <v>0</v>
      </c>
      <c r="AT19" s="20">
        <v>3.1275143243656198E-2</v>
      </c>
      <c r="AU19" s="20">
        <v>0.155291303120629</v>
      </c>
      <c r="AV19" s="20"/>
      <c r="AW19" s="20">
        <v>0</v>
      </c>
      <c r="AX19" s="20">
        <v>0</v>
      </c>
      <c r="AY19" s="20">
        <v>6.6001829216473698E-2</v>
      </c>
      <c r="AZ19" s="20">
        <v>2.4456977309606699E-2</v>
      </c>
      <c r="BA19" s="20">
        <v>0</v>
      </c>
      <c r="BB19" s="20">
        <v>3.8213554184604703E-2</v>
      </c>
      <c r="BC19" s="20">
        <v>0</v>
      </c>
      <c r="BD19" s="20">
        <v>0</v>
      </c>
      <c r="BE19" s="20">
        <v>0.16920708782913299</v>
      </c>
      <c r="BF19" s="20">
        <v>0.215085211677814</v>
      </c>
      <c r="BG19" s="20"/>
      <c r="BH19" s="20">
        <v>4.0532586420693698E-2</v>
      </c>
      <c r="BI19" s="20">
        <v>1.30480733343538E-2</v>
      </c>
    </row>
    <row r="20" spans="2:61" x14ac:dyDescent="0.35">
      <c r="B20" s="16"/>
    </row>
    <row r="21" spans="2:61" x14ac:dyDescent="0.35">
      <c r="B21" t="s">
        <v>79</v>
      </c>
    </row>
    <row r="22" spans="2:61" x14ac:dyDescent="0.35">
      <c r="B22" t="s">
        <v>80</v>
      </c>
    </row>
    <row r="24" spans="2:61" x14ac:dyDescent="0.35">
      <c r="B24"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21"/>
  <sheetViews>
    <sheetView showGridLines="0" workbookViewId="0">
      <pane xSplit="2" topLeftCell="C1" activePane="topRight" state="frozen"/>
      <selection activeCell="B18" sqref="B18"/>
      <selection pane="topRight" activeCell="AW12" sqref="AW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103</v>
      </c>
      <c r="C9" s="14">
        <v>4.3909120333576003E-2</v>
      </c>
      <c r="D9" s="14">
        <v>3.16818704808682E-2</v>
      </c>
      <c r="E9" s="14">
        <v>5.58234456746972E-2</v>
      </c>
      <c r="F9" s="14"/>
      <c r="G9" s="14">
        <v>1.55132594093432E-2</v>
      </c>
      <c r="H9" s="14">
        <v>3.1263993890002797E-2</v>
      </c>
      <c r="I9" s="14">
        <v>5.1349405744032503E-2</v>
      </c>
      <c r="J9" s="14">
        <v>2.50860295031539E-2</v>
      </c>
      <c r="K9" s="14">
        <v>1.0586497443992799E-2</v>
      </c>
      <c r="L9" s="14">
        <v>0.10429194852168799</v>
      </c>
      <c r="M9" s="14"/>
      <c r="N9" s="14">
        <v>3.4716369610013502E-2</v>
      </c>
      <c r="O9" s="14">
        <v>4.90907484588139E-2</v>
      </c>
      <c r="P9" s="14"/>
      <c r="Q9" s="14">
        <v>0</v>
      </c>
      <c r="R9" s="14">
        <v>0</v>
      </c>
      <c r="S9" s="14">
        <v>0.26235885089661498</v>
      </c>
      <c r="T9" s="14"/>
      <c r="U9" s="14">
        <v>4.6104002462124601E-2</v>
      </c>
      <c r="V9" s="14">
        <v>3.4479186695900298E-2</v>
      </c>
      <c r="W9" s="14"/>
      <c r="X9" s="14">
        <v>0.13196041890134699</v>
      </c>
      <c r="Y9" s="14">
        <v>2.0814552709763401E-2</v>
      </c>
      <c r="Z9" s="14">
        <v>4.2715182903969598E-2</v>
      </c>
      <c r="AA9" s="14"/>
      <c r="AB9" s="14">
        <v>1.5913240517625198E-2</v>
      </c>
      <c r="AC9" s="14">
        <v>5.5442387656748998E-2</v>
      </c>
      <c r="AD9" s="14">
        <v>6.9660892887939793E-2</v>
      </c>
      <c r="AE9" s="14"/>
      <c r="AF9" s="14">
        <v>5.9166602904259499E-2</v>
      </c>
      <c r="AG9" s="14">
        <v>3.49496618568906E-2</v>
      </c>
      <c r="AH9" s="14">
        <v>5.9634481658793599E-2</v>
      </c>
      <c r="AI9" s="14"/>
      <c r="AJ9" s="14">
        <v>1.40610023275858E-2</v>
      </c>
      <c r="AK9" s="14">
        <v>5.90513243448062E-2</v>
      </c>
      <c r="AL9" s="14"/>
      <c r="AM9" s="14">
        <v>4.2457409304057902E-3</v>
      </c>
      <c r="AN9" s="14">
        <v>0.133425254255711</v>
      </c>
      <c r="AO9" s="14">
        <v>3.96976949242695E-2</v>
      </c>
      <c r="AP9" s="14">
        <v>6.1039078781734299E-2</v>
      </c>
      <c r="AQ9" s="14">
        <v>0</v>
      </c>
      <c r="AR9" s="14">
        <v>2.5794256060802E-2</v>
      </c>
      <c r="AS9" s="14">
        <v>1.7769105511090202E-2</v>
      </c>
      <c r="AT9" s="14">
        <v>3.2465599705916698E-2</v>
      </c>
      <c r="AU9" s="14">
        <v>2.9667078686712801E-2</v>
      </c>
      <c r="AV9" s="14"/>
      <c r="AW9" s="14">
        <v>0</v>
      </c>
      <c r="AX9" s="14">
        <v>0.153901114643933</v>
      </c>
      <c r="AY9" s="14">
        <v>2.0072586241906699E-2</v>
      </c>
      <c r="AZ9" s="14">
        <v>9.8248723802792801E-2</v>
      </c>
      <c r="BA9" s="14">
        <v>1.6843022571697001E-2</v>
      </c>
      <c r="BB9" s="14">
        <v>2.3058690341921699E-2</v>
      </c>
      <c r="BC9" s="14">
        <v>9.7012677401036498E-3</v>
      </c>
      <c r="BD9" s="14">
        <v>2.26374701255278E-2</v>
      </c>
      <c r="BE9" s="14">
        <v>0</v>
      </c>
      <c r="BF9" s="14">
        <v>4.06763288302356E-2</v>
      </c>
      <c r="BG9" s="14"/>
      <c r="BH9" s="14">
        <v>6.2844826702905796E-2</v>
      </c>
      <c r="BI9" s="14">
        <v>2.64762570596528E-2</v>
      </c>
    </row>
    <row r="10" spans="2:61" x14ac:dyDescent="0.35">
      <c r="B10" s="15" t="s">
        <v>104</v>
      </c>
      <c r="C10" s="14">
        <v>3.6206414239420302E-2</v>
      </c>
      <c r="D10" s="14">
        <v>3.4456610547952203E-2</v>
      </c>
      <c r="E10" s="14">
        <v>3.80863039899293E-2</v>
      </c>
      <c r="F10" s="14"/>
      <c r="G10" s="14">
        <v>4.1413678965596903E-2</v>
      </c>
      <c r="H10" s="14">
        <v>3.8416495519487198E-2</v>
      </c>
      <c r="I10" s="14">
        <v>2.90565618552397E-2</v>
      </c>
      <c r="J10" s="14">
        <v>3.7854023521043799E-2</v>
      </c>
      <c r="K10" s="14">
        <v>1.6015123654158601E-2</v>
      </c>
      <c r="L10" s="14">
        <v>5.1896266684091599E-2</v>
      </c>
      <c r="M10" s="14"/>
      <c r="N10" s="14">
        <v>3.9033886207684103E-2</v>
      </c>
      <c r="O10" s="14">
        <v>3.4612668393954903E-2</v>
      </c>
      <c r="P10" s="14"/>
      <c r="Q10" s="14">
        <v>0</v>
      </c>
      <c r="R10" s="14">
        <v>0</v>
      </c>
      <c r="S10" s="14">
        <v>0.216334856238909</v>
      </c>
      <c r="T10" s="14"/>
      <c r="U10" s="14">
        <v>3.5869838594583599E-2</v>
      </c>
      <c r="V10" s="14">
        <v>3.7652453620572401E-2</v>
      </c>
      <c r="W10" s="14"/>
      <c r="X10" s="14">
        <v>1.7320940803882402E-2</v>
      </c>
      <c r="Y10" s="14">
        <v>3.8844067804025398E-2</v>
      </c>
      <c r="Z10" s="14">
        <v>4.5378211577176697E-2</v>
      </c>
      <c r="AA10" s="14"/>
      <c r="AB10" s="14">
        <v>2.1682151076455099E-2</v>
      </c>
      <c r="AC10" s="14">
        <v>3.3014422322245898E-2</v>
      </c>
      <c r="AD10" s="14">
        <v>7.9647323325288899E-2</v>
      </c>
      <c r="AE10" s="14"/>
      <c r="AF10" s="14">
        <v>1.04480309678434E-2</v>
      </c>
      <c r="AG10" s="14">
        <v>3.3701367066808999E-2</v>
      </c>
      <c r="AH10" s="14">
        <v>5.5739763729569902E-2</v>
      </c>
      <c r="AI10" s="14"/>
      <c r="AJ10" s="14">
        <v>5.5683305328043602E-2</v>
      </c>
      <c r="AK10" s="14">
        <v>2.5430850171031801E-2</v>
      </c>
      <c r="AL10" s="14"/>
      <c r="AM10" s="14">
        <v>5.2661876504120797E-2</v>
      </c>
      <c r="AN10" s="14">
        <v>8.9886459662849097E-3</v>
      </c>
      <c r="AO10" s="14">
        <v>9.4072320305831097E-2</v>
      </c>
      <c r="AP10" s="14">
        <v>7.7158779217802204E-2</v>
      </c>
      <c r="AQ10" s="14">
        <v>0</v>
      </c>
      <c r="AR10" s="14">
        <v>2.18414047327984E-2</v>
      </c>
      <c r="AS10" s="14">
        <v>0</v>
      </c>
      <c r="AT10" s="14">
        <v>6.8236415873218895E-2</v>
      </c>
      <c r="AU10" s="14">
        <v>6.07550864288295E-2</v>
      </c>
      <c r="AV10" s="14"/>
      <c r="AW10" s="14">
        <v>7.3063434668717397E-2</v>
      </c>
      <c r="AX10" s="14">
        <v>1.4403766936601101E-2</v>
      </c>
      <c r="AY10" s="14">
        <v>6.4903462304783305E-2</v>
      </c>
      <c r="AZ10" s="14">
        <v>7.4188841562882302E-2</v>
      </c>
      <c r="BA10" s="14">
        <v>0</v>
      </c>
      <c r="BB10" s="14">
        <v>2.4182011366651001E-2</v>
      </c>
      <c r="BC10" s="14">
        <v>0</v>
      </c>
      <c r="BD10" s="14">
        <v>4.5043724409121702E-2</v>
      </c>
      <c r="BE10" s="14">
        <v>0</v>
      </c>
      <c r="BF10" s="14">
        <v>0.111049814385748</v>
      </c>
      <c r="BG10" s="14"/>
      <c r="BH10" s="14">
        <v>3.6364680958288001E-2</v>
      </c>
      <c r="BI10" s="14">
        <v>4.0630592648447802E-2</v>
      </c>
    </row>
    <row r="11" spans="2:61" x14ac:dyDescent="0.35">
      <c r="B11" s="15" t="s">
        <v>105</v>
      </c>
      <c r="C11" s="14">
        <v>8.7247297607111404E-2</v>
      </c>
      <c r="D11" s="14">
        <v>8.7766941017123706E-2</v>
      </c>
      <c r="E11" s="14">
        <v>8.4939661968966101E-2</v>
      </c>
      <c r="F11" s="14"/>
      <c r="G11" s="14">
        <v>5.32952912404904E-2</v>
      </c>
      <c r="H11" s="14">
        <v>9.1753787291712199E-2</v>
      </c>
      <c r="I11" s="14">
        <v>6.9007853071738207E-2</v>
      </c>
      <c r="J11" s="14">
        <v>4.7304726666754601E-2</v>
      </c>
      <c r="K11" s="14">
        <v>8.08336851257873E-2</v>
      </c>
      <c r="L11" s="14">
        <v>0.161579194411716</v>
      </c>
      <c r="M11" s="14"/>
      <c r="N11" s="14">
        <v>0.10685750119538499</v>
      </c>
      <c r="O11" s="14">
        <v>7.6193720118690397E-2</v>
      </c>
      <c r="P11" s="14"/>
      <c r="Q11" s="14">
        <v>0</v>
      </c>
      <c r="R11" s="14">
        <v>0</v>
      </c>
      <c r="S11" s="14">
        <v>0.52130629286447605</v>
      </c>
      <c r="T11" s="14"/>
      <c r="U11" s="14">
        <v>9.4325748457218E-2</v>
      </c>
      <c r="V11" s="14">
        <v>5.6835950726176497E-2</v>
      </c>
      <c r="W11" s="14"/>
      <c r="X11" s="14">
        <v>0.116548608426764</v>
      </c>
      <c r="Y11" s="14">
        <v>9.9414615341368598E-2</v>
      </c>
      <c r="Z11" s="14">
        <v>6.5325301837166505E-2</v>
      </c>
      <c r="AA11" s="14"/>
      <c r="AB11" s="14">
        <v>6.1516184017327502E-2</v>
      </c>
      <c r="AC11" s="14">
        <v>8.9330208186477605E-2</v>
      </c>
      <c r="AD11" s="14">
        <v>0.131145605918077</v>
      </c>
      <c r="AE11" s="14"/>
      <c r="AF11" s="14">
        <v>0.10725342340010199</v>
      </c>
      <c r="AG11" s="14">
        <v>9.5756423440302399E-2</v>
      </c>
      <c r="AH11" s="14">
        <v>7.5689483771208405E-2</v>
      </c>
      <c r="AI11" s="14"/>
      <c r="AJ11" s="14">
        <v>0.107654713188266</v>
      </c>
      <c r="AK11" s="14">
        <v>7.1437288908584695E-2</v>
      </c>
      <c r="AL11" s="14"/>
      <c r="AM11" s="14">
        <v>0.11145034778219599</v>
      </c>
      <c r="AN11" s="14">
        <v>0.117759678391454</v>
      </c>
      <c r="AO11" s="14">
        <v>8.4703024654171899E-2</v>
      </c>
      <c r="AP11" s="14">
        <v>7.8801499519240897E-2</v>
      </c>
      <c r="AQ11" s="14">
        <v>6.6036037700099803E-2</v>
      </c>
      <c r="AR11" s="14">
        <v>7.8517432449152005E-2</v>
      </c>
      <c r="AS11" s="14">
        <v>4.5078107806826903E-2</v>
      </c>
      <c r="AT11" s="14">
        <v>7.4400557654443103E-2</v>
      </c>
      <c r="AU11" s="14">
        <v>6.1567118528462202E-2</v>
      </c>
      <c r="AV11" s="14"/>
      <c r="AW11" s="14">
        <v>0.10836920854033499</v>
      </c>
      <c r="AX11" s="14">
        <v>0.15060795828468501</v>
      </c>
      <c r="AY11" s="14">
        <v>9.6728746676611299E-2</v>
      </c>
      <c r="AZ11" s="14">
        <v>7.1616788411721505E-2</v>
      </c>
      <c r="BA11" s="14">
        <v>1.63435676321293E-2</v>
      </c>
      <c r="BB11" s="14">
        <v>8.0038036270054902E-2</v>
      </c>
      <c r="BC11" s="14">
        <v>6.0753819134579702E-2</v>
      </c>
      <c r="BD11" s="14">
        <v>0.13460880787214299</v>
      </c>
      <c r="BE11" s="14">
        <v>0.21329598679904599</v>
      </c>
      <c r="BF11" s="14">
        <v>6.9160882315111805E-2</v>
      </c>
      <c r="BG11" s="14"/>
      <c r="BH11" s="14">
        <v>9.0816441914958301E-2</v>
      </c>
      <c r="BI11" s="14">
        <v>8.4075276803651094E-2</v>
      </c>
    </row>
    <row r="12" spans="2:61" x14ac:dyDescent="0.35">
      <c r="B12" s="15" t="s">
        <v>106</v>
      </c>
      <c r="C12" s="14">
        <v>0.49473095261622502</v>
      </c>
      <c r="D12" s="14">
        <v>0.51672159210549995</v>
      </c>
      <c r="E12" s="14">
        <v>0.47665580389221801</v>
      </c>
      <c r="F12" s="14"/>
      <c r="G12" s="14">
        <v>0.47197421140804602</v>
      </c>
      <c r="H12" s="14">
        <v>0.46963130289253402</v>
      </c>
      <c r="I12" s="14">
        <v>0.43839129771337099</v>
      </c>
      <c r="J12" s="14">
        <v>0.63512484055511298</v>
      </c>
      <c r="K12" s="14">
        <v>0.56382102886235796</v>
      </c>
      <c r="L12" s="14">
        <v>0.40478812103553602</v>
      </c>
      <c r="M12" s="14"/>
      <c r="N12" s="14">
        <v>0.44192963037715699</v>
      </c>
      <c r="O12" s="14">
        <v>0.524493188598805</v>
      </c>
      <c r="P12" s="14"/>
      <c r="Q12" s="14">
        <v>0</v>
      </c>
      <c r="R12" s="14">
        <v>1</v>
      </c>
      <c r="S12" s="14">
        <v>0</v>
      </c>
      <c r="T12" s="14"/>
      <c r="U12" s="14">
        <v>0.47165592241919801</v>
      </c>
      <c r="V12" s="14">
        <v>0.59386885192074002</v>
      </c>
      <c r="W12" s="14"/>
      <c r="X12" s="14">
        <v>0.442722152017612</v>
      </c>
      <c r="Y12" s="14">
        <v>0.486212886510344</v>
      </c>
      <c r="Z12" s="14">
        <v>0.523718403657355</v>
      </c>
      <c r="AA12" s="14"/>
      <c r="AB12" s="14">
        <v>0.50737320522228901</v>
      </c>
      <c r="AC12" s="14">
        <v>0.48118198365309101</v>
      </c>
      <c r="AD12" s="14">
        <v>0.51480088855900896</v>
      </c>
      <c r="AE12" s="14"/>
      <c r="AF12" s="14">
        <v>0.48042688555568003</v>
      </c>
      <c r="AG12" s="14">
        <v>0.49635874059700702</v>
      </c>
      <c r="AH12" s="14">
        <v>0.499399655248142</v>
      </c>
      <c r="AI12" s="14"/>
      <c r="AJ12" s="14">
        <v>0.48700309234434602</v>
      </c>
      <c r="AK12" s="14">
        <v>0.50252448747973499</v>
      </c>
      <c r="AL12" s="14"/>
      <c r="AM12" s="14">
        <v>0.57901747142940596</v>
      </c>
      <c r="AN12" s="14">
        <v>0.51248844389788895</v>
      </c>
      <c r="AO12" s="14">
        <v>0.27682624184281202</v>
      </c>
      <c r="AP12" s="14">
        <v>0.52404157336275403</v>
      </c>
      <c r="AQ12" s="14">
        <v>0.45035272821670302</v>
      </c>
      <c r="AR12" s="14">
        <v>0.46596289070957903</v>
      </c>
      <c r="AS12" s="14">
        <v>0.17433714215666299</v>
      </c>
      <c r="AT12" s="14">
        <v>0.56383896171763503</v>
      </c>
      <c r="AU12" s="14">
        <v>0.56921510564280497</v>
      </c>
      <c r="AV12" s="14"/>
      <c r="AW12" s="14">
        <v>0.57176417358686304</v>
      </c>
      <c r="AX12" s="14">
        <v>0.461702685330728</v>
      </c>
      <c r="AY12" s="14">
        <v>0.30961878398652698</v>
      </c>
      <c r="AZ12" s="14">
        <v>0.45057123595425402</v>
      </c>
      <c r="BA12" s="14">
        <v>0.45315871645539602</v>
      </c>
      <c r="BB12" s="14">
        <v>0.48206061961941998</v>
      </c>
      <c r="BC12" s="14">
        <v>0.37085021990036798</v>
      </c>
      <c r="BD12" s="14">
        <v>0.444576340063005</v>
      </c>
      <c r="BE12" s="14">
        <v>0.24808340750332</v>
      </c>
      <c r="BF12" s="14">
        <v>0.59797475401780897</v>
      </c>
      <c r="BG12" s="14"/>
      <c r="BH12" s="14">
        <v>0.46894444182081801</v>
      </c>
      <c r="BI12" s="14">
        <v>0.52661023918544803</v>
      </c>
    </row>
    <row r="13" spans="2:61" x14ac:dyDescent="0.35">
      <c r="B13" s="15" t="s">
        <v>107</v>
      </c>
      <c r="C13" s="14">
        <v>0.14584613634976201</v>
      </c>
      <c r="D13" s="14">
        <v>0.16090143952938701</v>
      </c>
      <c r="E13" s="14">
        <v>0.13114456732309299</v>
      </c>
      <c r="F13" s="14"/>
      <c r="G13" s="14">
        <v>0.197072410815605</v>
      </c>
      <c r="H13" s="14">
        <v>0.144396333576225</v>
      </c>
      <c r="I13" s="14">
        <v>0.14520190026638899</v>
      </c>
      <c r="J13" s="14">
        <v>0.10542873763456399</v>
      </c>
      <c r="K13" s="14">
        <v>0.18385546959242199</v>
      </c>
      <c r="L13" s="14">
        <v>0.127260440463625</v>
      </c>
      <c r="M13" s="14"/>
      <c r="N13" s="14">
        <v>0.19005972052518999</v>
      </c>
      <c r="O13" s="14">
        <v>0.120924504275724</v>
      </c>
      <c r="P13" s="14"/>
      <c r="Q13" s="14">
        <v>0.50454304939349104</v>
      </c>
      <c r="R13" s="14">
        <v>0</v>
      </c>
      <c r="S13" s="14">
        <v>0</v>
      </c>
      <c r="T13" s="14"/>
      <c r="U13" s="14">
        <v>0.16549475050586501</v>
      </c>
      <c r="V13" s="14">
        <v>6.14292443652842E-2</v>
      </c>
      <c r="W13" s="14"/>
      <c r="X13" s="14">
        <v>0.182599454554742</v>
      </c>
      <c r="Y13" s="14">
        <v>0.17182202599250601</v>
      </c>
      <c r="Z13" s="14">
        <v>0.10255307416002001</v>
      </c>
      <c r="AA13" s="14"/>
      <c r="AB13" s="14">
        <v>0.19658187369053801</v>
      </c>
      <c r="AC13" s="14">
        <v>0.14671372745245001</v>
      </c>
      <c r="AD13" s="14">
        <v>5.23595306552848E-2</v>
      </c>
      <c r="AE13" s="14"/>
      <c r="AF13" s="14">
        <v>0.186384549687062</v>
      </c>
      <c r="AG13" s="14">
        <v>0.15448036218521199</v>
      </c>
      <c r="AH13" s="14">
        <v>0.106742935148917</v>
      </c>
      <c r="AI13" s="14"/>
      <c r="AJ13" s="14">
        <v>0.144113938383647</v>
      </c>
      <c r="AK13" s="14">
        <v>0.15208065225442099</v>
      </c>
      <c r="AL13" s="14"/>
      <c r="AM13" s="14">
        <v>0.10327929550932299</v>
      </c>
      <c r="AN13" s="14">
        <v>0.116383080569237</v>
      </c>
      <c r="AO13" s="14">
        <v>0.22520954709209001</v>
      </c>
      <c r="AP13" s="14">
        <v>0.13969947929662599</v>
      </c>
      <c r="AQ13" s="14">
        <v>0.25323714903351602</v>
      </c>
      <c r="AR13" s="14">
        <v>0.145592192070605</v>
      </c>
      <c r="AS13" s="14">
        <v>0.35980926574111399</v>
      </c>
      <c r="AT13" s="14">
        <v>0.14742113963640899</v>
      </c>
      <c r="AU13" s="14">
        <v>0.13166310849167501</v>
      </c>
      <c r="AV13" s="14"/>
      <c r="AW13" s="14">
        <v>9.8117032964928699E-2</v>
      </c>
      <c r="AX13" s="14">
        <v>0.12522373013059099</v>
      </c>
      <c r="AY13" s="14">
        <v>0.23648577092343701</v>
      </c>
      <c r="AZ13" s="14">
        <v>0.13739875925568501</v>
      </c>
      <c r="BA13" s="14">
        <v>0.266714823918139</v>
      </c>
      <c r="BB13" s="14">
        <v>0.16224047132293001</v>
      </c>
      <c r="BC13" s="14">
        <v>0.19556806033471399</v>
      </c>
      <c r="BD13" s="14">
        <v>0.146843048879748</v>
      </c>
      <c r="BE13" s="14">
        <v>0.22908010246882499</v>
      </c>
      <c r="BF13" s="14">
        <v>1.2217112110539999E-2</v>
      </c>
      <c r="BG13" s="14"/>
      <c r="BH13" s="14">
        <v>0.15646193918356199</v>
      </c>
      <c r="BI13" s="14">
        <v>0.13911797458067399</v>
      </c>
    </row>
    <row r="14" spans="2:61" x14ac:dyDescent="0.35">
      <c r="B14" s="15" t="s">
        <v>108</v>
      </c>
      <c r="C14" s="14">
        <v>8.8245599025086899E-2</v>
      </c>
      <c r="D14" s="14">
        <v>7.3335424624653103E-2</v>
      </c>
      <c r="E14" s="14">
        <v>0.102976983409824</v>
      </c>
      <c r="F14" s="14"/>
      <c r="G14" s="14">
        <v>9.8512097045495198E-2</v>
      </c>
      <c r="H14" s="14">
        <v>9.8801077012693597E-2</v>
      </c>
      <c r="I14" s="14">
        <v>0.12199647949480701</v>
      </c>
      <c r="J14" s="14">
        <v>7.4477342841943905E-2</v>
      </c>
      <c r="K14" s="14">
        <v>5.0331747995872797E-2</v>
      </c>
      <c r="L14" s="14">
        <v>8.1385970575625605E-2</v>
      </c>
      <c r="M14" s="14"/>
      <c r="N14" s="14">
        <v>9.6339910616716706E-2</v>
      </c>
      <c r="O14" s="14">
        <v>8.3683122149680697E-2</v>
      </c>
      <c r="P14" s="14"/>
      <c r="Q14" s="14">
        <v>0.30527859525121498</v>
      </c>
      <c r="R14" s="14">
        <v>0</v>
      </c>
      <c r="S14" s="14">
        <v>0</v>
      </c>
      <c r="T14" s="14"/>
      <c r="U14" s="14">
        <v>9.6419535222714195E-2</v>
      </c>
      <c r="V14" s="14">
        <v>5.3127687726044398E-2</v>
      </c>
      <c r="W14" s="14"/>
      <c r="X14" s="14">
        <v>6.2038143493367802E-2</v>
      </c>
      <c r="Y14" s="14">
        <v>0.102342172836597</v>
      </c>
      <c r="Z14" s="14">
        <v>8.6238017116130106E-2</v>
      </c>
      <c r="AA14" s="14"/>
      <c r="AB14" s="14">
        <v>0.11685038194526901</v>
      </c>
      <c r="AC14" s="14">
        <v>8.8639576923665794E-2</v>
      </c>
      <c r="AD14" s="14">
        <v>5.2486635889663603E-2</v>
      </c>
      <c r="AE14" s="14"/>
      <c r="AF14" s="14">
        <v>9.1689406794837003E-2</v>
      </c>
      <c r="AG14" s="14">
        <v>8.1057706982037805E-2</v>
      </c>
      <c r="AH14" s="14">
        <v>0.108206800447409</v>
      </c>
      <c r="AI14" s="14"/>
      <c r="AJ14" s="14">
        <v>8.4645942679253197E-2</v>
      </c>
      <c r="AK14" s="14">
        <v>9.0391854043515699E-2</v>
      </c>
      <c r="AL14" s="14"/>
      <c r="AM14" s="14">
        <v>6.4525169879802904E-2</v>
      </c>
      <c r="AN14" s="14">
        <v>6.60865448381803E-2</v>
      </c>
      <c r="AO14" s="14">
        <v>0.24765753486330799</v>
      </c>
      <c r="AP14" s="14">
        <v>7.1898802191558099E-3</v>
      </c>
      <c r="AQ14" s="14">
        <v>0.111849244468509</v>
      </c>
      <c r="AR14" s="14">
        <v>0.13685335470965501</v>
      </c>
      <c r="AS14" s="14">
        <v>0.18911223156047699</v>
      </c>
      <c r="AT14" s="14">
        <v>4.77955323813887E-2</v>
      </c>
      <c r="AU14" s="14">
        <v>4.6404654885031399E-2</v>
      </c>
      <c r="AV14" s="14"/>
      <c r="AW14" s="14">
        <v>7.2485949471776501E-2</v>
      </c>
      <c r="AX14" s="14">
        <v>5.61430550346836E-2</v>
      </c>
      <c r="AY14" s="14">
        <v>0.22335601105612099</v>
      </c>
      <c r="AZ14" s="14">
        <v>4.2237584463169997E-2</v>
      </c>
      <c r="BA14" s="14">
        <v>0.119541851059492</v>
      </c>
      <c r="BB14" s="14">
        <v>0.117422156444403</v>
      </c>
      <c r="BC14" s="14">
        <v>0.19887368049589299</v>
      </c>
      <c r="BD14" s="14">
        <v>0.13588552938993601</v>
      </c>
      <c r="BE14" s="14">
        <v>3.1431645634931102E-2</v>
      </c>
      <c r="BF14" s="14">
        <v>3.1748827218287499E-2</v>
      </c>
      <c r="BG14" s="14"/>
      <c r="BH14" s="14">
        <v>7.8210464599626994E-2</v>
      </c>
      <c r="BI14" s="14">
        <v>0.102838100079472</v>
      </c>
    </row>
    <row r="15" spans="2:61" x14ac:dyDescent="0.35">
      <c r="B15" s="15" t="s">
        <v>109</v>
      </c>
      <c r="C15" s="14">
        <v>5.4974056979407403E-2</v>
      </c>
      <c r="D15" s="14">
        <v>4.9978303715904698E-2</v>
      </c>
      <c r="E15" s="14">
        <v>5.7736314305693703E-2</v>
      </c>
      <c r="F15" s="14"/>
      <c r="G15" s="14">
        <v>5.1935331172499197E-2</v>
      </c>
      <c r="H15" s="14">
        <v>6.6786912785431099E-2</v>
      </c>
      <c r="I15" s="14">
        <v>9.1229987901050705E-2</v>
      </c>
      <c r="J15" s="14">
        <v>3.8429542678612698E-2</v>
      </c>
      <c r="K15" s="14">
        <v>5.4887619210525998E-2</v>
      </c>
      <c r="L15" s="14">
        <v>2.6822194167654901E-2</v>
      </c>
      <c r="M15" s="14"/>
      <c r="N15" s="14">
        <v>6.1909231671124998E-2</v>
      </c>
      <c r="O15" s="14">
        <v>5.1064944536715597E-2</v>
      </c>
      <c r="P15" s="14"/>
      <c r="Q15" s="14">
        <v>0.19017835535529401</v>
      </c>
      <c r="R15" s="14">
        <v>0</v>
      </c>
      <c r="S15" s="14">
        <v>0</v>
      </c>
      <c r="T15" s="14"/>
      <c r="U15" s="14">
        <v>5.5877245647050898E-2</v>
      </c>
      <c r="V15" s="14">
        <v>5.1093662179431801E-2</v>
      </c>
      <c r="W15" s="14"/>
      <c r="X15" s="14">
        <v>3.48720877697032E-2</v>
      </c>
      <c r="Y15" s="14">
        <v>4.0986762873134297E-2</v>
      </c>
      <c r="Z15" s="14">
        <v>8.6170266796669601E-2</v>
      </c>
      <c r="AA15" s="14"/>
      <c r="AB15" s="14">
        <v>4.95413585836137E-2</v>
      </c>
      <c r="AC15" s="14">
        <v>5.4279156963848302E-2</v>
      </c>
      <c r="AD15" s="14">
        <v>7.1693798417403296E-2</v>
      </c>
      <c r="AE15" s="14"/>
      <c r="AF15" s="14">
        <v>4.5527431315504303E-2</v>
      </c>
      <c r="AG15" s="14">
        <v>5.2897197533248598E-2</v>
      </c>
      <c r="AH15" s="14">
        <v>5.5805795343602499E-2</v>
      </c>
      <c r="AI15" s="14"/>
      <c r="AJ15" s="14">
        <v>6.8169127420273701E-2</v>
      </c>
      <c r="AK15" s="14">
        <v>4.8386609107238299E-2</v>
      </c>
      <c r="AL15" s="14"/>
      <c r="AM15" s="14">
        <v>6.4071738772128004E-2</v>
      </c>
      <c r="AN15" s="14">
        <v>2.27709386052031E-2</v>
      </c>
      <c r="AO15" s="14">
        <v>3.1833636317517497E-2</v>
      </c>
      <c r="AP15" s="14">
        <v>5.5698208884135202E-2</v>
      </c>
      <c r="AQ15" s="14">
        <v>7.8990640707145607E-2</v>
      </c>
      <c r="AR15" s="14">
        <v>7.0967795817688806E-2</v>
      </c>
      <c r="AS15" s="14">
        <v>0.18645787823357801</v>
      </c>
      <c r="AT15" s="14">
        <v>6.5841793030988999E-2</v>
      </c>
      <c r="AU15" s="14">
        <v>2.1026185539762099E-2</v>
      </c>
      <c r="AV15" s="14"/>
      <c r="AW15" s="14">
        <v>4.9270562015908598E-2</v>
      </c>
      <c r="AX15" s="14">
        <v>2.6387931042986899E-2</v>
      </c>
      <c r="AY15" s="14">
        <v>4.8834638810614603E-2</v>
      </c>
      <c r="AZ15" s="14">
        <v>3.8847743792509999E-2</v>
      </c>
      <c r="BA15" s="14">
        <v>0.100980478512192</v>
      </c>
      <c r="BB15" s="14">
        <v>7.5666789299942597E-2</v>
      </c>
      <c r="BC15" s="14">
        <v>0.151519596429771</v>
      </c>
      <c r="BD15" s="14">
        <v>7.0405079260518796E-2</v>
      </c>
      <c r="BE15" s="14">
        <v>5.10561794370121E-2</v>
      </c>
      <c r="BF15" s="14">
        <v>4.2480681769386103E-2</v>
      </c>
      <c r="BG15" s="14"/>
      <c r="BH15" s="14">
        <v>6.4482640169514605E-2</v>
      </c>
      <c r="BI15" s="14">
        <v>5.0418401141400497E-2</v>
      </c>
    </row>
    <row r="16" spans="2:61" x14ac:dyDescent="0.35">
      <c r="B16" s="15" t="s">
        <v>110</v>
      </c>
      <c r="C16" s="20">
        <v>4.8840422849410897E-2</v>
      </c>
      <c r="D16" s="20">
        <v>4.5157817978611202E-2</v>
      </c>
      <c r="E16" s="20">
        <v>5.2636919435579098E-2</v>
      </c>
      <c r="F16" s="20"/>
      <c r="G16" s="20">
        <v>7.0283719942924205E-2</v>
      </c>
      <c r="H16" s="20">
        <v>5.8950097031913701E-2</v>
      </c>
      <c r="I16" s="20">
        <v>5.3766513953372702E-2</v>
      </c>
      <c r="J16" s="20">
        <v>3.62947565988146E-2</v>
      </c>
      <c r="K16" s="20">
        <v>3.9668828114882197E-2</v>
      </c>
      <c r="L16" s="20">
        <v>4.1975864140063199E-2</v>
      </c>
      <c r="M16" s="20"/>
      <c r="N16" s="20">
        <v>2.9153749796728499E-2</v>
      </c>
      <c r="O16" s="20">
        <v>5.9937103467615403E-2</v>
      </c>
      <c r="P16" s="20"/>
      <c r="Q16" s="20">
        <v>0</v>
      </c>
      <c r="R16" s="20">
        <v>0</v>
      </c>
      <c r="S16" s="20">
        <v>0</v>
      </c>
      <c r="T16" s="20"/>
      <c r="U16" s="20">
        <v>3.4252956691245798E-2</v>
      </c>
      <c r="V16" s="20">
        <v>0.11151296276585</v>
      </c>
      <c r="W16" s="20"/>
      <c r="X16" s="20">
        <v>1.19381940325813E-2</v>
      </c>
      <c r="Y16" s="20">
        <v>3.9562915932261002E-2</v>
      </c>
      <c r="Z16" s="20">
        <v>4.7901541951513103E-2</v>
      </c>
      <c r="AA16" s="20"/>
      <c r="AB16" s="20">
        <v>3.0541604946882499E-2</v>
      </c>
      <c r="AC16" s="20">
        <v>5.13985368414724E-2</v>
      </c>
      <c r="AD16" s="20">
        <v>2.8205324347333399E-2</v>
      </c>
      <c r="AE16" s="20"/>
      <c r="AF16" s="20">
        <v>1.9103669374712199E-2</v>
      </c>
      <c r="AG16" s="20">
        <v>5.0798540338493098E-2</v>
      </c>
      <c r="AH16" s="20">
        <v>3.87810846523578E-2</v>
      </c>
      <c r="AI16" s="20"/>
      <c r="AJ16" s="20">
        <v>3.8668878328584302E-2</v>
      </c>
      <c r="AK16" s="20">
        <v>5.0696933690667002E-2</v>
      </c>
      <c r="AL16" s="20"/>
      <c r="AM16" s="20">
        <v>2.0748359192618301E-2</v>
      </c>
      <c r="AN16" s="20">
        <v>2.2097413476040498E-2</v>
      </c>
      <c r="AO16" s="20">
        <v>0</v>
      </c>
      <c r="AP16" s="20">
        <v>5.6371500718551598E-2</v>
      </c>
      <c r="AQ16" s="20">
        <v>3.9534199874026399E-2</v>
      </c>
      <c r="AR16" s="20">
        <v>5.44706734497198E-2</v>
      </c>
      <c r="AS16" s="20">
        <v>2.7436268990249601E-2</v>
      </c>
      <c r="AT16" s="20">
        <v>0</v>
      </c>
      <c r="AU16" s="20">
        <v>7.9701661796722806E-2</v>
      </c>
      <c r="AV16" s="20"/>
      <c r="AW16" s="20">
        <v>2.6929638751470399E-2</v>
      </c>
      <c r="AX16" s="20">
        <v>1.16297585957909E-2</v>
      </c>
      <c r="AY16" s="20">
        <v>0</v>
      </c>
      <c r="AZ16" s="20">
        <v>8.6890322756984703E-2</v>
      </c>
      <c r="BA16" s="20">
        <v>2.6417539850954502E-2</v>
      </c>
      <c r="BB16" s="20">
        <v>3.5331225334676197E-2</v>
      </c>
      <c r="BC16" s="20">
        <v>1.2733355964570699E-2</v>
      </c>
      <c r="BD16" s="20">
        <v>0</v>
      </c>
      <c r="BE16" s="20">
        <v>0.227052678156867</v>
      </c>
      <c r="BF16" s="20">
        <v>9.4691599352881906E-2</v>
      </c>
      <c r="BG16" s="20"/>
      <c r="BH16" s="20">
        <v>4.1874564650326303E-2</v>
      </c>
      <c r="BI16" s="20">
        <v>2.98331585012543E-2</v>
      </c>
    </row>
    <row r="17" spans="2:2" x14ac:dyDescent="0.35">
      <c r="B17" s="16"/>
    </row>
    <row r="18" spans="2:2" x14ac:dyDescent="0.35">
      <c r="B18" t="s">
        <v>79</v>
      </c>
    </row>
    <row r="19" spans="2:2" x14ac:dyDescent="0.35">
      <c r="B19" t="s">
        <v>80</v>
      </c>
    </row>
    <row r="21" spans="2:2" x14ac:dyDescent="0.35">
      <c r="B21"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23"/>
  <sheetViews>
    <sheetView showGridLines="0" workbookViewId="0">
      <pane xSplit="2" topLeftCell="C1" activePane="topRight" state="frozen"/>
      <selection activeCell="B18" sqref="B18"/>
      <selection pane="topRight" activeCell="AV16" sqref="AV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35</v>
      </c>
      <c r="C9" s="14">
        <v>0.13777272355044701</v>
      </c>
      <c r="D9" s="14">
        <v>0.13294096033679301</v>
      </c>
      <c r="E9" s="14">
        <v>0.14086250288473401</v>
      </c>
      <c r="F9" s="14"/>
      <c r="G9" s="14">
        <v>0.106707054797583</v>
      </c>
      <c r="H9" s="14">
        <v>0.10692836220695</v>
      </c>
      <c r="I9" s="14">
        <v>7.8592121303892995E-2</v>
      </c>
      <c r="J9" s="14">
        <v>0.13549288926987901</v>
      </c>
      <c r="K9" s="14">
        <v>0.18251587063837199</v>
      </c>
      <c r="L9" s="14">
        <v>0.20690515800418199</v>
      </c>
      <c r="M9" s="14"/>
      <c r="N9" s="14">
        <v>0.136258136675564</v>
      </c>
      <c r="O9" s="14">
        <v>0.138626442549799</v>
      </c>
      <c r="P9" s="14"/>
      <c r="Q9" s="14">
        <v>0.11051538099217401</v>
      </c>
      <c r="R9" s="14">
        <v>0.16124484146437501</v>
      </c>
      <c r="S9" s="14">
        <v>0.13859191492623599</v>
      </c>
      <c r="T9" s="14"/>
      <c r="U9" s="14">
        <v>0.156471959553144</v>
      </c>
      <c r="V9" s="14">
        <v>5.7434671548866598E-2</v>
      </c>
      <c r="W9" s="14"/>
      <c r="X9" s="14">
        <v>0.16338758835016301</v>
      </c>
      <c r="Y9" s="14">
        <v>0.19658705109196301</v>
      </c>
      <c r="Z9" s="14">
        <v>6.0463428452346597E-2</v>
      </c>
      <c r="AA9" s="14"/>
      <c r="AB9" s="14">
        <v>0.16501559699777599</v>
      </c>
      <c r="AC9" s="14">
        <v>0.14403511694766799</v>
      </c>
      <c r="AD9" s="14">
        <v>8.1499109089761199E-2</v>
      </c>
      <c r="AE9" s="14"/>
      <c r="AF9" s="14">
        <v>7.57579104189188E-2</v>
      </c>
      <c r="AG9" s="14">
        <v>0.15611194938658399</v>
      </c>
      <c r="AH9" s="14">
        <v>0.13201228447638699</v>
      </c>
      <c r="AI9" s="14"/>
      <c r="AJ9" s="14">
        <v>0.133203614914253</v>
      </c>
      <c r="AK9" s="14">
        <v>0.144148999929157</v>
      </c>
      <c r="AL9" s="14"/>
      <c r="AM9" s="14">
        <v>1</v>
      </c>
      <c r="AN9" s="14">
        <v>0</v>
      </c>
      <c r="AO9" s="14">
        <v>0</v>
      </c>
      <c r="AP9" s="14">
        <v>0</v>
      </c>
      <c r="AQ9" s="14">
        <v>0</v>
      </c>
      <c r="AR9" s="14">
        <v>0</v>
      </c>
      <c r="AS9" s="14">
        <v>0</v>
      </c>
      <c r="AT9" s="14">
        <v>0</v>
      </c>
      <c r="AU9" s="14">
        <v>0</v>
      </c>
      <c r="AV9" s="14"/>
      <c r="AW9" s="14">
        <v>0.83987040647403899</v>
      </c>
      <c r="AX9" s="14">
        <v>2.7955419521772301E-2</v>
      </c>
      <c r="AY9" s="14">
        <v>3.4090066876949002E-2</v>
      </c>
      <c r="AZ9" s="14">
        <v>1.5967148614360101E-2</v>
      </c>
      <c r="BA9" s="14">
        <v>1.69098601945676E-2</v>
      </c>
      <c r="BB9" s="14">
        <v>1.2109685716785499E-2</v>
      </c>
      <c r="BC9" s="14">
        <v>3.1443769246436298E-2</v>
      </c>
      <c r="BD9" s="14">
        <v>0</v>
      </c>
      <c r="BE9" s="14">
        <v>0</v>
      </c>
      <c r="BF9" s="14">
        <v>6.65209379473993E-2</v>
      </c>
      <c r="BG9" s="14"/>
      <c r="BH9" s="14">
        <v>0.12922962590796599</v>
      </c>
      <c r="BI9" s="14">
        <v>0.15569741101249601</v>
      </c>
    </row>
    <row r="10" spans="2:61" x14ac:dyDescent="0.35">
      <c r="B10" s="15" t="s">
        <v>40</v>
      </c>
      <c r="C10" s="14">
        <v>0.26987140355871198</v>
      </c>
      <c r="D10" s="14">
        <v>0.28023055222009202</v>
      </c>
      <c r="E10" s="14">
        <v>0.26157189246155199</v>
      </c>
      <c r="F10" s="14"/>
      <c r="G10" s="14">
        <v>0.22420381421284299</v>
      </c>
      <c r="H10" s="14">
        <v>0.263080252996794</v>
      </c>
      <c r="I10" s="14">
        <v>0.336780194562112</v>
      </c>
      <c r="J10" s="14">
        <v>0.31087203286993398</v>
      </c>
      <c r="K10" s="14">
        <v>0.30181483147281502</v>
      </c>
      <c r="L10" s="14">
        <v>0.17489387524626601</v>
      </c>
      <c r="M10" s="14"/>
      <c r="N10" s="14">
        <v>0.23056081700172901</v>
      </c>
      <c r="O10" s="14">
        <v>0.29202938945961998</v>
      </c>
      <c r="P10" s="14"/>
      <c r="Q10" s="14">
        <v>0.32994618293125</v>
      </c>
      <c r="R10" s="14">
        <v>0.254178677636967</v>
      </c>
      <c r="S10" s="14">
        <v>0.20342098596931599</v>
      </c>
      <c r="T10" s="14"/>
      <c r="U10" s="14">
        <v>0.27097969540667899</v>
      </c>
      <c r="V10" s="14">
        <v>0.26510981821361701</v>
      </c>
      <c r="W10" s="14"/>
      <c r="X10" s="14">
        <v>7.7864875232266206E-2</v>
      </c>
      <c r="Y10" s="14">
        <v>0.20468151546489399</v>
      </c>
      <c r="Z10" s="14">
        <v>0.43330676629357301</v>
      </c>
      <c r="AA10" s="14"/>
      <c r="AB10" s="14">
        <v>0.25520588644826198</v>
      </c>
      <c r="AC10" s="14">
        <v>0.27361197167984802</v>
      </c>
      <c r="AD10" s="14">
        <v>0.26786509368080802</v>
      </c>
      <c r="AE10" s="14"/>
      <c r="AF10" s="14">
        <v>0.26188512446279899</v>
      </c>
      <c r="AG10" s="14">
        <v>0.26106577815221699</v>
      </c>
      <c r="AH10" s="14">
        <v>0.310054002625759</v>
      </c>
      <c r="AI10" s="14"/>
      <c r="AJ10" s="14">
        <v>0.27030986445280702</v>
      </c>
      <c r="AK10" s="14">
        <v>0.262050664645813</v>
      </c>
      <c r="AL10" s="14"/>
      <c r="AM10" s="14">
        <v>0</v>
      </c>
      <c r="AN10" s="14">
        <v>0</v>
      </c>
      <c r="AO10" s="14">
        <v>0</v>
      </c>
      <c r="AP10" s="14">
        <v>0</v>
      </c>
      <c r="AQ10" s="14">
        <v>0</v>
      </c>
      <c r="AR10" s="14">
        <v>1</v>
      </c>
      <c r="AS10" s="14">
        <v>0</v>
      </c>
      <c r="AT10" s="14">
        <v>0</v>
      </c>
      <c r="AU10" s="14">
        <v>0</v>
      </c>
      <c r="AV10" s="14"/>
      <c r="AW10" s="14">
        <v>2.0278342018709698E-2</v>
      </c>
      <c r="AX10" s="14">
        <v>1.62655773231924E-2</v>
      </c>
      <c r="AY10" s="14">
        <v>1.4506963513397199E-2</v>
      </c>
      <c r="AZ10" s="14">
        <v>5.7962061293332298E-2</v>
      </c>
      <c r="BA10" s="14">
        <v>0</v>
      </c>
      <c r="BB10" s="14">
        <v>0.83074849195297196</v>
      </c>
      <c r="BC10" s="14">
        <v>0.24530405399162</v>
      </c>
      <c r="BD10" s="14">
        <v>0.108558868086033</v>
      </c>
      <c r="BE10" s="14">
        <v>4.1726945584360201E-2</v>
      </c>
      <c r="BF10" s="14">
        <v>5.4247403618803702E-2</v>
      </c>
      <c r="BG10" s="14"/>
      <c r="BH10" s="14">
        <v>0.29083789000388899</v>
      </c>
      <c r="BI10" s="14">
        <v>0.256340828859765</v>
      </c>
    </row>
    <row r="11" spans="2:61" x14ac:dyDescent="0.35">
      <c r="B11" s="15" t="s">
        <v>36</v>
      </c>
      <c r="C11" s="14">
        <v>0.17889003794067301</v>
      </c>
      <c r="D11" s="14">
        <v>0.171111125264297</v>
      </c>
      <c r="E11" s="14">
        <v>0.18735204910783601</v>
      </c>
      <c r="F11" s="14"/>
      <c r="G11" s="14">
        <v>0.11022496520748599</v>
      </c>
      <c r="H11" s="14">
        <v>0.152056745062949</v>
      </c>
      <c r="I11" s="14">
        <v>0.118420244593059</v>
      </c>
      <c r="J11" s="14">
        <v>0.148766067987396</v>
      </c>
      <c r="K11" s="14">
        <v>0.169699575174068</v>
      </c>
      <c r="L11" s="14">
        <v>0.33226581179390102</v>
      </c>
      <c r="M11" s="14"/>
      <c r="N11" s="14">
        <v>0.20043234258843101</v>
      </c>
      <c r="O11" s="14">
        <v>0.16674740348859901</v>
      </c>
      <c r="P11" s="14"/>
      <c r="Q11" s="14">
        <v>0.12701431042448399</v>
      </c>
      <c r="R11" s="14">
        <v>0.18531097900431501</v>
      </c>
      <c r="S11" s="14">
        <v>0.27809317482889001</v>
      </c>
      <c r="T11" s="14"/>
      <c r="U11" s="14">
        <v>0.189040779141504</v>
      </c>
      <c r="V11" s="14">
        <v>0.13527912387288701</v>
      </c>
      <c r="W11" s="14"/>
      <c r="X11" s="14">
        <v>0.46022863621612298</v>
      </c>
      <c r="Y11" s="14">
        <v>0.20367455637220799</v>
      </c>
      <c r="Z11" s="14">
        <v>5.0029505531033899E-2</v>
      </c>
      <c r="AA11" s="14"/>
      <c r="AB11" s="14">
        <v>0.186871526681397</v>
      </c>
      <c r="AC11" s="14">
        <v>0.198694934914212</v>
      </c>
      <c r="AD11" s="14">
        <v>0.15199135334168601</v>
      </c>
      <c r="AE11" s="14"/>
      <c r="AF11" s="14">
        <v>0.304758084660323</v>
      </c>
      <c r="AG11" s="14">
        <v>0.20141842721744799</v>
      </c>
      <c r="AH11" s="14">
        <v>0.105419345704856</v>
      </c>
      <c r="AI11" s="14"/>
      <c r="AJ11" s="14">
        <v>0.15287980241049401</v>
      </c>
      <c r="AK11" s="14">
        <v>0.202063559278439</v>
      </c>
      <c r="AL11" s="14"/>
      <c r="AM11" s="14">
        <v>0</v>
      </c>
      <c r="AN11" s="14">
        <v>1</v>
      </c>
      <c r="AO11" s="14">
        <v>0</v>
      </c>
      <c r="AP11" s="14">
        <v>0</v>
      </c>
      <c r="AQ11" s="14">
        <v>0</v>
      </c>
      <c r="AR11" s="14">
        <v>0</v>
      </c>
      <c r="AS11" s="14">
        <v>0</v>
      </c>
      <c r="AT11" s="14">
        <v>0</v>
      </c>
      <c r="AU11" s="14">
        <v>0</v>
      </c>
      <c r="AV11" s="14"/>
      <c r="AW11" s="14">
        <v>9.5153097971781994E-2</v>
      </c>
      <c r="AX11" s="14">
        <v>0.902609956477056</v>
      </c>
      <c r="AY11" s="14">
        <v>1.9902565665510501E-2</v>
      </c>
      <c r="AZ11" s="14">
        <v>2.9912008725133499E-2</v>
      </c>
      <c r="BA11" s="14">
        <v>0</v>
      </c>
      <c r="BB11" s="14">
        <v>2.3227777149914801E-2</v>
      </c>
      <c r="BC11" s="14">
        <v>4.40304317264225E-2</v>
      </c>
      <c r="BD11" s="14">
        <v>0</v>
      </c>
      <c r="BE11" s="14">
        <v>3.1431645634931102E-2</v>
      </c>
      <c r="BF11" s="14">
        <v>3.5918936743359497E-2</v>
      </c>
      <c r="BG11" s="14"/>
      <c r="BH11" s="14">
        <v>0.15161239540596699</v>
      </c>
      <c r="BI11" s="14">
        <v>0.223640801556719</v>
      </c>
    </row>
    <row r="12" spans="2:61" x14ac:dyDescent="0.35">
      <c r="B12" s="15" t="s">
        <v>41</v>
      </c>
      <c r="C12" s="14">
        <v>4.0862613938976299E-2</v>
      </c>
      <c r="D12" s="14">
        <v>4.4233153124900802E-2</v>
      </c>
      <c r="E12" s="14">
        <v>3.66880272363279E-2</v>
      </c>
      <c r="F12" s="14"/>
      <c r="G12" s="14">
        <v>7.3575299369100594E-2</v>
      </c>
      <c r="H12" s="14">
        <v>4.3210654522761703E-2</v>
      </c>
      <c r="I12" s="14">
        <v>6.7399179240756696E-2</v>
      </c>
      <c r="J12" s="14">
        <v>5.4826120236616899E-2</v>
      </c>
      <c r="K12" s="14">
        <v>7.6994976219149002E-3</v>
      </c>
      <c r="L12" s="14">
        <v>6.3192898475258096E-3</v>
      </c>
      <c r="M12" s="14"/>
      <c r="N12" s="14">
        <v>4.6618873491753601E-2</v>
      </c>
      <c r="O12" s="14">
        <v>3.76180142221159E-2</v>
      </c>
      <c r="P12" s="14"/>
      <c r="Q12" s="14">
        <v>0.103953924386711</v>
      </c>
      <c r="R12" s="14">
        <v>1.4399485816482401E-2</v>
      </c>
      <c r="S12" s="14">
        <v>1.53445145585662E-2</v>
      </c>
      <c r="T12" s="14"/>
      <c r="U12" s="14">
        <v>4.1828828139358301E-2</v>
      </c>
      <c r="V12" s="14">
        <v>3.6711440775337098E-2</v>
      </c>
      <c r="W12" s="14"/>
      <c r="X12" s="14">
        <v>4.0536846291950798E-2</v>
      </c>
      <c r="Y12" s="14">
        <v>4.9071765764020801E-2</v>
      </c>
      <c r="Z12" s="14">
        <v>3.08152635607769E-2</v>
      </c>
      <c r="AA12" s="14"/>
      <c r="AB12" s="14">
        <v>6.2728944059948805E-2</v>
      </c>
      <c r="AC12" s="14">
        <v>3.3064105145943198E-2</v>
      </c>
      <c r="AD12" s="14">
        <v>1.39063383667467E-2</v>
      </c>
      <c r="AE12" s="14"/>
      <c r="AF12" s="14">
        <v>5.2219249004413798E-2</v>
      </c>
      <c r="AG12" s="14">
        <v>5.0349529803679099E-2</v>
      </c>
      <c r="AH12" s="14">
        <v>2.5132221660157002E-2</v>
      </c>
      <c r="AI12" s="14"/>
      <c r="AJ12" s="14">
        <v>4.3635280496971497E-2</v>
      </c>
      <c r="AK12" s="14">
        <v>3.9900578926448299E-2</v>
      </c>
      <c r="AL12" s="14"/>
      <c r="AM12" s="14">
        <v>0</v>
      </c>
      <c r="AN12" s="14">
        <v>0</v>
      </c>
      <c r="AO12" s="14">
        <v>0</v>
      </c>
      <c r="AP12" s="14">
        <v>0</v>
      </c>
      <c r="AQ12" s="14">
        <v>0</v>
      </c>
      <c r="AR12" s="14">
        <v>0</v>
      </c>
      <c r="AS12" s="14">
        <v>1</v>
      </c>
      <c r="AT12" s="14">
        <v>0</v>
      </c>
      <c r="AU12" s="14">
        <v>0</v>
      </c>
      <c r="AV12" s="14"/>
      <c r="AW12" s="14">
        <v>0</v>
      </c>
      <c r="AX12" s="14">
        <v>4.43291949277623E-3</v>
      </c>
      <c r="AY12" s="14">
        <v>8.0070600352937393E-2</v>
      </c>
      <c r="AZ12" s="14">
        <v>1.00301436681149E-2</v>
      </c>
      <c r="BA12" s="14">
        <v>6.0485444014742602E-2</v>
      </c>
      <c r="BB12" s="14">
        <v>1.43277775457753E-2</v>
      </c>
      <c r="BC12" s="14">
        <v>0.41339243808661302</v>
      </c>
      <c r="BD12" s="14">
        <v>0</v>
      </c>
      <c r="BE12" s="14">
        <v>0</v>
      </c>
      <c r="BF12" s="14">
        <v>0</v>
      </c>
      <c r="BG12" s="14"/>
      <c r="BH12" s="14">
        <v>3.2853793434965799E-2</v>
      </c>
      <c r="BI12" s="14">
        <v>4.8878259356043501E-2</v>
      </c>
    </row>
    <row r="13" spans="2:61" x14ac:dyDescent="0.35">
      <c r="B13" s="15" t="s">
        <v>39</v>
      </c>
      <c r="C13" s="14">
        <v>4.5881782848912103E-2</v>
      </c>
      <c r="D13" s="14">
        <v>6.5805462636865097E-2</v>
      </c>
      <c r="E13" s="14">
        <v>2.7154252791849898E-2</v>
      </c>
      <c r="F13" s="14"/>
      <c r="G13" s="14">
        <v>3.5605491994250199E-2</v>
      </c>
      <c r="H13" s="14">
        <v>3.1204504493659999E-2</v>
      </c>
      <c r="I13" s="14">
        <v>4.9297844722939202E-2</v>
      </c>
      <c r="J13" s="14">
        <v>5.7417873638014198E-2</v>
      </c>
      <c r="K13" s="14">
        <v>5.2244660143257002E-2</v>
      </c>
      <c r="L13" s="14">
        <v>4.4878830645423799E-2</v>
      </c>
      <c r="M13" s="14"/>
      <c r="N13" s="14">
        <v>4.6031809916154E-2</v>
      </c>
      <c r="O13" s="14">
        <v>4.5797217902625101E-2</v>
      </c>
      <c r="P13" s="14"/>
      <c r="Q13" s="14">
        <v>7.0485842983468702E-2</v>
      </c>
      <c r="R13" s="14">
        <v>4.1766107360342801E-2</v>
      </c>
      <c r="S13" s="14">
        <v>1.8103488704696202E-2</v>
      </c>
      <c r="T13" s="14"/>
      <c r="U13" s="14">
        <v>5.2580123116855601E-2</v>
      </c>
      <c r="V13" s="14">
        <v>1.7103515721169301E-2</v>
      </c>
      <c r="W13" s="14"/>
      <c r="X13" s="14">
        <v>7.3529243189324495E-2</v>
      </c>
      <c r="Y13" s="14">
        <v>6.37716893309625E-2</v>
      </c>
      <c r="Z13" s="14">
        <v>1.8018306616171199E-2</v>
      </c>
      <c r="AA13" s="14"/>
      <c r="AB13" s="14">
        <v>7.7532552037039307E-2</v>
      </c>
      <c r="AC13" s="14">
        <v>4.66301089769591E-2</v>
      </c>
      <c r="AD13" s="14">
        <v>3.4410056031012001E-3</v>
      </c>
      <c r="AE13" s="14"/>
      <c r="AF13" s="14">
        <v>5.8603427005377198E-2</v>
      </c>
      <c r="AG13" s="14">
        <v>5.7699334098091498E-2</v>
      </c>
      <c r="AH13" s="14">
        <v>2.1635941465128702E-2</v>
      </c>
      <c r="AI13" s="14"/>
      <c r="AJ13" s="14">
        <v>6.1437828706980099E-2</v>
      </c>
      <c r="AK13" s="14">
        <v>3.53423865563895E-2</v>
      </c>
      <c r="AL13" s="14"/>
      <c r="AM13" s="14">
        <v>0</v>
      </c>
      <c r="AN13" s="14">
        <v>0</v>
      </c>
      <c r="AO13" s="14">
        <v>0</v>
      </c>
      <c r="AP13" s="14">
        <v>0</v>
      </c>
      <c r="AQ13" s="14">
        <v>1</v>
      </c>
      <c r="AR13" s="14">
        <v>0</v>
      </c>
      <c r="AS13" s="14">
        <v>0</v>
      </c>
      <c r="AT13" s="14">
        <v>0</v>
      </c>
      <c r="AU13" s="14">
        <v>0</v>
      </c>
      <c r="AV13" s="14"/>
      <c r="AW13" s="14">
        <v>1.01764391127462E-2</v>
      </c>
      <c r="AX13" s="14">
        <v>0</v>
      </c>
      <c r="AY13" s="14">
        <v>3.3412756649996399E-2</v>
      </c>
      <c r="AZ13" s="14">
        <v>1.2683926317152301E-2</v>
      </c>
      <c r="BA13" s="14">
        <v>0.856185209838078</v>
      </c>
      <c r="BB13" s="14">
        <v>6.6806982038131804E-3</v>
      </c>
      <c r="BC13" s="14">
        <v>3.75611933685129E-2</v>
      </c>
      <c r="BD13" s="14">
        <v>0</v>
      </c>
      <c r="BE13" s="14">
        <v>0</v>
      </c>
      <c r="BF13" s="14">
        <v>1.3673607917344901E-2</v>
      </c>
      <c r="BG13" s="14"/>
      <c r="BH13" s="14">
        <v>4.5499140666217901E-2</v>
      </c>
      <c r="BI13" s="14">
        <v>5.2197581206662701E-2</v>
      </c>
    </row>
    <row r="14" spans="2:61" x14ac:dyDescent="0.35">
      <c r="B14" s="15" t="s">
        <v>38</v>
      </c>
      <c r="C14" s="14">
        <v>8.0541970338261701E-2</v>
      </c>
      <c r="D14" s="14">
        <v>7.2573196143446497E-2</v>
      </c>
      <c r="E14" s="14">
        <v>8.8610255543343105E-2</v>
      </c>
      <c r="F14" s="14"/>
      <c r="G14" s="14">
        <v>3.5636106077937303E-2</v>
      </c>
      <c r="H14" s="14">
        <v>9.7693847896878502E-2</v>
      </c>
      <c r="I14" s="14">
        <v>8.5163390296720001E-2</v>
      </c>
      <c r="J14" s="14">
        <v>0.11696446329070299</v>
      </c>
      <c r="K14" s="14">
        <v>4.7760097640451797E-2</v>
      </c>
      <c r="L14" s="14">
        <v>7.8946660681411401E-2</v>
      </c>
      <c r="M14" s="14"/>
      <c r="N14" s="14">
        <v>8.5861773499006394E-2</v>
      </c>
      <c r="O14" s="14">
        <v>7.7543385637407106E-2</v>
      </c>
      <c r="P14" s="14"/>
      <c r="Q14" s="14">
        <v>5.6446671853064102E-2</v>
      </c>
      <c r="R14" s="14">
        <v>8.5313725843509505E-2</v>
      </c>
      <c r="S14" s="14">
        <v>0.10442913512535899</v>
      </c>
      <c r="T14" s="14"/>
      <c r="U14" s="14">
        <v>8.0191668921365103E-2</v>
      </c>
      <c r="V14" s="14">
        <v>8.2046980138811898E-2</v>
      </c>
      <c r="W14" s="14"/>
      <c r="X14" s="14">
        <v>4.2014287532219398E-2</v>
      </c>
      <c r="Y14" s="14">
        <v>5.5894166840463298E-2</v>
      </c>
      <c r="Z14" s="14">
        <v>0.12705512671166799</v>
      </c>
      <c r="AA14" s="14"/>
      <c r="AB14" s="14">
        <v>6.4526620154356604E-2</v>
      </c>
      <c r="AC14" s="14">
        <v>8.4295479095682899E-2</v>
      </c>
      <c r="AD14" s="14">
        <v>0.10954003531571201</v>
      </c>
      <c r="AE14" s="14"/>
      <c r="AF14" s="14">
        <v>6.2564469021513497E-2</v>
      </c>
      <c r="AG14" s="14">
        <v>7.1930827587135301E-2</v>
      </c>
      <c r="AH14" s="14">
        <v>0.111539074890725</v>
      </c>
      <c r="AI14" s="14"/>
      <c r="AJ14" s="14">
        <v>7.9066832091893496E-2</v>
      </c>
      <c r="AK14" s="14">
        <v>7.8986199651938593E-2</v>
      </c>
      <c r="AL14" s="14"/>
      <c r="AM14" s="14">
        <v>0</v>
      </c>
      <c r="AN14" s="14">
        <v>0</v>
      </c>
      <c r="AO14" s="14">
        <v>0</v>
      </c>
      <c r="AP14" s="14">
        <v>1</v>
      </c>
      <c r="AQ14" s="14">
        <v>0</v>
      </c>
      <c r="AR14" s="14">
        <v>0</v>
      </c>
      <c r="AS14" s="14">
        <v>0</v>
      </c>
      <c r="AT14" s="14">
        <v>0</v>
      </c>
      <c r="AU14" s="14">
        <v>0</v>
      </c>
      <c r="AV14" s="14"/>
      <c r="AW14" s="14">
        <v>9.0385870286281093E-3</v>
      </c>
      <c r="AX14" s="14">
        <v>6.6184564313189701E-3</v>
      </c>
      <c r="AY14" s="14">
        <v>0</v>
      </c>
      <c r="AZ14" s="14">
        <v>0.69201153077795796</v>
      </c>
      <c r="BA14" s="14">
        <v>2.34881255552272E-2</v>
      </c>
      <c r="BB14" s="14">
        <v>1.05170442656537E-2</v>
      </c>
      <c r="BC14" s="14">
        <v>0.106173248135257</v>
      </c>
      <c r="BD14" s="14">
        <v>6.0943267636100001E-2</v>
      </c>
      <c r="BE14" s="14">
        <v>2.6232561092799499E-2</v>
      </c>
      <c r="BF14" s="14">
        <v>0</v>
      </c>
      <c r="BG14" s="14"/>
      <c r="BH14" s="14">
        <v>9.9081101339865002E-2</v>
      </c>
      <c r="BI14" s="14">
        <v>6.5889265231617505E-2</v>
      </c>
    </row>
    <row r="15" spans="2:61" x14ac:dyDescent="0.35">
      <c r="B15" s="15" t="s">
        <v>37</v>
      </c>
      <c r="C15" s="14">
        <v>3.5357775389052201E-2</v>
      </c>
      <c r="D15" s="14">
        <v>4.2982881163640102E-2</v>
      </c>
      <c r="E15" s="14">
        <v>2.82944666241664E-2</v>
      </c>
      <c r="F15" s="14"/>
      <c r="G15" s="14">
        <v>3.7802839247036098E-2</v>
      </c>
      <c r="H15" s="14">
        <v>5.4539440646562597E-2</v>
      </c>
      <c r="I15" s="14">
        <v>6.4999540940541403E-2</v>
      </c>
      <c r="J15" s="14">
        <v>1.8440021239191699E-2</v>
      </c>
      <c r="K15" s="14">
        <v>1.7265603871962899E-2</v>
      </c>
      <c r="L15" s="14">
        <v>1.8333661873344401E-2</v>
      </c>
      <c r="M15" s="14"/>
      <c r="N15" s="14">
        <v>4.4533463212505599E-2</v>
      </c>
      <c r="O15" s="14">
        <v>3.0185765016515601E-2</v>
      </c>
      <c r="P15" s="14"/>
      <c r="Q15" s="14">
        <v>6.1733678309184102E-2</v>
      </c>
      <c r="R15" s="14">
        <v>1.97844101508368E-2</v>
      </c>
      <c r="S15" s="14">
        <v>4.6155532696044402E-2</v>
      </c>
      <c r="T15" s="14"/>
      <c r="U15" s="14">
        <v>4.07457244272059E-2</v>
      </c>
      <c r="V15" s="14">
        <v>1.2209378847791601E-2</v>
      </c>
      <c r="W15" s="14"/>
      <c r="X15" s="14">
        <v>4.7633026284597403E-2</v>
      </c>
      <c r="Y15" s="14">
        <v>4.5830450331404503E-2</v>
      </c>
      <c r="Z15" s="14">
        <v>1.9888090549952601E-2</v>
      </c>
      <c r="AA15" s="14"/>
      <c r="AB15" s="14">
        <v>3.1556240798417803E-2</v>
      </c>
      <c r="AC15" s="14">
        <v>3.99643427568434E-2</v>
      </c>
      <c r="AD15" s="14">
        <v>3.5780662742483399E-2</v>
      </c>
      <c r="AE15" s="14"/>
      <c r="AF15" s="14">
        <v>3.5004405527263402E-2</v>
      </c>
      <c r="AG15" s="14">
        <v>3.13980328586701E-2</v>
      </c>
      <c r="AH15" s="14">
        <v>4.0921121895091297E-2</v>
      </c>
      <c r="AI15" s="14"/>
      <c r="AJ15" s="14">
        <v>4.9766134888620597E-2</v>
      </c>
      <c r="AK15" s="14">
        <v>2.77755634135829E-2</v>
      </c>
      <c r="AL15" s="14"/>
      <c r="AM15" s="14">
        <v>0</v>
      </c>
      <c r="AN15" s="14">
        <v>0</v>
      </c>
      <c r="AO15" s="14">
        <v>1</v>
      </c>
      <c r="AP15" s="14">
        <v>0</v>
      </c>
      <c r="AQ15" s="14">
        <v>0</v>
      </c>
      <c r="AR15" s="14">
        <v>0</v>
      </c>
      <c r="AS15" s="14">
        <v>0</v>
      </c>
      <c r="AT15" s="14">
        <v>0</v>
      </c>
      <c r="AU15" s="14">
        <v>0</v>
      </c>
      <c r="AV15" s="14"/>
      <c r="AW15" s="14">
        <v>0</v>
      </c>
      <c r="AX15" s="14">
        <v>0</v>
      </c>
      <c r="AY15" s="14">
        <v>0.72338695722471702</v>
      </c>
      <c r="AZ15" s="14">
        <v>4.6586546462685403E-2</v>
      </c>
      <c r="BA15" s="14">
        <v>0</v>
      </c>
      <c r="BB15" s="14">
        <v>1.4944745743643999E-2</v>
      </c>
      <c r="BC15" s="14">
        <v>2.0222249950861498E-2</v>
      </c>
      <c r="BD15" s="14">
        <v>0</v>
      </c>
      <c r="BE15" s="14">
        <v>0</v>
      </c>
      <c r="BF15" s="14">
        <v>0</v>
      </c>
      <c r="BG15" s="14"/>
      <c r="BH15" s="14">
        <v>3.5362410834785703E-2</v>
      </c>
      <c r="BI15" s="14">
        <v>3.6829036131335098E-2</v>
      </c>
    </row>
    <row r="16" spans="2:61" ht="29" x14ac:dyDescent="0.35">
      <c r="B16" s="15" t="s">
        <v>112</v>
      </c>
      <c r="C16" s="14">
        <v>3.92135906681206E-2</v>
      </c>
      <c r="D16" s="14">
        <v>2.9638316543311401E-2</v>
      </c>
      <c r="E16" s="14">
        <v>4.8572025085759897E-2</v>
      </c>
      <c r="F16" s="14"/>
      <c r="G16" s="14">
        <v>4.6731024480432901E-3</v>
      </c>
      <c r="H16" s="14">
        <v>1.5017581892356399E-2</v>
      </c>
      <c r="I16" s="14">
        <v>3.17539124771326E-2</v>
      </c>
      <c r="J16" s="14">
        <v>4.8428542802416603E-2</v>
      </c>
      <c r="K16" s="14">
        <v>8.7679284915482603E-2</v>
      </c>
      <c r="L16" s="14">
        <v>4.1218705124419497E-2</v>
      </c>
      <c r="M16" s="14"/>
      <c r="N16" s="14">
        <v>4.9786971649822397E-2</v>
      </c>
      <c r="O16" s="14">
        <v>3.3253750145825899E-2</v>
      </c>
      <c r="P16" s="14"/>
      <c r="Q16" s="14">
        <v>3.54142207747822E-2</v>
      </c>
      <c r="R16" s="14">
        <v>4.4691261241309101E-2</v>
      </c>
      <c r="S16" s="14">
        <v>4.1027034152522401E-2</v>
      </c>
      <c r="T16" s="14"/>
      <c r="U16" s="14">
        <v>4.3726313596630199E-2</v>
      </c>
      <c r="V16" s="14">
        <v>1.9825452604777201E-2</v>
      </c>
      <c r="W16" s="14"/>
      <c r="X16" s="14">
        <v>2.5834438696724402E-2</v>
      </c>
      <c r="Y16" s="14">
        <v>2.7975957668947601E-2</v>
      </c>
      <c r="Z16" s="14">
        <v>6.0141294454202299E-2</v>
      </c>
      <c r="AA16" s="14"/>
      <c r="AB16" s="14">
        <v>3.7276439921404697E-2</v>
      </c>
      <c r="AC16" s="14">
        <v>3.47968551425588E-2</v>
      </c>
      <c r="AD16" s="14">
        <v>4.8286178410386502E-2</v>
      </c>
      <c r="AE16" s="14"/>
      <c r="AF16" s="14">
        <v>7.2699756455248303E-3</v>
      </c>
      <c r="AG16" s="14">
        <v>3.7097228374681997E-2</v>
      </c>
      <c r="AH16" s="14">
        <v>4.7144558081574202E-2</v>
      </c>
      <c r="AI16" s="14"/>
      <c r="AJ16" s="14">
        <v>2.7211770135879099E-2</v>
      </c>
      <c r="AK16" s="14">
        <v>4.6210422097484501E-2</v>
      </c>
      <c r="AL16" s="14"/>
      <c r="AM16" s="14">
        <v>0</v>
      </c>
      <c r="AN16" s="14">
        <v>0</v>
      </c>
      <c r="AO16" s="14">
        <v>0</v>
      </c>
      <c r="AP16" s="14">
        <v>0</v>
      </c>
      <c r="AQ16" s="14">
        <v>0</v>
      </c>
      <c r="AR16" s="14">
        <v>0</v>
      </c>
      <c r="AS16" s="14">
        <v>0</v>
      </c>
      <c r="AT16" s="14">
        <v>1</v>
      </c>
      <c r="AU16" s="14">
        <v>0</v>
      </c>
      <c r="AV16" s="14"/>
      <c r="AW16" s="14">
        <v>0</v>
      </c>
      <c r="AX16" s="14">
        <v>3.9247219033919896E-3</v>
      </c>
      <c r="AY16" s="14">
        <v>0</v>
      </c>
      <c r="AZ16" s="14">
        <v>2.8799028311944402E-2</v>
      </c>
      <c r="BA16" s="14">
        <v>0</v>
      </c>
      <c r="BB16" s="14">
        <v>5.5622243358213596E-3</v>
      </c>
      <c r="BC16" s="14">
        <v>9.9880192359557106E-3</v>
      </c>
      <c r="BD16" s="14">
        <v>0.78081376828857496</v>
      </c>
      <c r="BE16" s="14">
        <v>0</v>
      </c>
      <c r="BF16" s="14">
        <v>0</v>
      </c>
      <c r="BG16" s="14"/>
      <c r="BH16" s="14">
        <v>2.9464484374630399E-2</v>
      </c>
      <c r="BI16" s="14">
        <v>4.76368074711669E-2</v>
      </c>
    </row>
    <row r="17" spans="2:61" x14ac:dyDescent="0.35">
      <c r="B17" s="15" t="s">
        <v>113</v>
      </c>
      <c r="C17" s="14">
        <v>0.140747847597574</v>
      </c>
      <c r="D17" s="14">
        <v>0.13279126357330401</v>
      </c>
      <c r="E17" s="14">
        <v>0.14683428445156399</v>
      </c>
      <c r="F17" s="14"/>
      <c r="G17" s="14">
        <v>0.36520742108447601</v>
      </c>
      <c r="H17" s="14">
        <v>0.17222801756317099</v>
      </c>
      <c r="I17" s="14">
        <v>0.125053314217272</v>
      </c>
      <c r="J17" s="14">
        <v>7.7593764681385E-2</v>
      </c>
      <c r="K17" s="14">
        <v>0.118807125735547</v>
      </c>
      <c r="L17" s="14">
        <v>7.7611746535373199E-2</v>
      </c>
      <c r="M17" s="14"/>
      <c r="N17" s="14">
        <v>0.130006392947525</v>
      </c>
      <c r="O17" s="14">
        <v>0.14680242529628201</v>
      </c>
      <c r="P17" s="14"/>
      <c r="Q17" s="14">
        <v>9.6940023762315794E-2</v>
      </c>
      <c r="R17" s="14">
        <v>0.16193812114561301</v>
      </c>
      <c r="S17" s="14">
        <v>0.12781908773968201</v>
      </c>
      <c r="T17" s="14"/>
      <c r="U17" s="14">
        <v>0.106881032704882</v>
      </c>
      <c r="V17" s="14">
        <v>0.28625079411285198</v>
      </c>
      <c r="W17" s="14"/>
      <c r="X17" s="14">
        <v>6.89710582066312E-2</v>
      </c>
      <c r="Y17" s="14">
        <v>0.128041757566104</v>
      </c>
      <c r="Z17" s="14">
        <v>0.15712343698283801</v>
      </c>
      <c r="AA17" s="14"/>
      <c r="AB17" s="14">
        <v>0.111428107194931</v>
      </c>
      <c r="AC17" s="14">
        <v>0.11741704543409801</v>
      </c>
      <c r="AD17" s="14">
        <v>0.22795323311752</v>
      </c>
      <c r="AE17" s="14"/>
      <c r="AF17" s="14">
        <v>0.13037333360459399</v>
      </c>
      <c r="AG17" s="14">
        <v>0.109327272181643</v>
      </c>
      <c r="AH17" s="14">
        <v>0.166652532162263</v>
      </c>
      <c r="AI17" s="14"/>
      <c r="AJ17" s="14">
        <v>0.167135992769089</v>
      </c>
      <c r="AK17" s="14">
        <v>0.123400029328981</v>
      </c>
      <c r="AL17" s="14"/>
      <c r="AM17" s="14">
        <v>0</v>
      </c>
      <c r="AN17" s="14">
        <v>0</v>
      </c>
      <c r="AO17" s="14">
        <v>0</v>
      </c>
      <c r="AP17" s="14">
        <v>0</v>
      </c>
      <c r="AQ17" s="14">
        <v>0</v>
      </c>
      <c r="AR17" s="14">
        <v>0</v>
      </c>
      <c r="AS17" s="14">
        <v>0</v>
      </c>
      <c r="AT17" s="14">
        <v>0</v>
      </c>
      <c r="AU17" s="14">
        <v>1</v>
      </c>
      <c r="AV17" s="14"/>
      <c r="AW17" s="14">
        <v>2.5483127394095601E-2</v>
      </c>
      <c r="AX17" s="14">
        <v>3.1157723097170499E-2</v>
      </c>
      <c r="AY17" s="14">
        <v>9.4630089716492796E-2</v>
      </c>
      <c r="AZ17" s="14">
        <v>8.92477615997707E-2</v>
      </c>
      <c r="BA17" s="14">
        <v>4.2931360397384502E-2</v>
      </c>
      <c r="BB17" s="14">
        <v>7.1018515214497702E-2</v>
      </c>
      <c r="BC17" s="14">
        <v>7.5657735431659295E-2</v>
      </c>
      <c r="BD17" s="14">
        <v>4.9684095989291299E-2</v>
      </c>
      <c r="BE17" s="14">
        <v>0.80881063142350895</v>
      </c>
      <c r="BF17" s="14">
        <v>0.77763152238912503</v>
      </c>
      <c r="BG17" s="14"/>
      <c r="BH17" s="14">
        <v>0.17077050800313601</v>
      </c>
      <c r="BI17" s="14">
        <v>9.1134400477223695E-2</v>
      </c>
    </row>
    <row r="18" spans="2:61" x14ac:dyDescent="0.35">
      <c r="B18" s="15" t="s">
        <v>77</v>
      </c>
      <c r="C18" s="20">
        <v>3.0860254169270501E-2</v>
      </c>
      <c r="D18" s="20">
        <v>2.7693088993349501E-2</v>
      </c>
      <c r="E18" s="20">
        <v>3.4060243812867298E-2</v>
      </c>
      <c r="F18" s="20"/>
      <c r="G18" s="20">
        <v>6.3639055612442702E-3</v>
      </c>
      <c r="H18" s="20">
        <v>6.4040592717916997E-2</v>
      </c>
      <c r="I18" s="20">
        <v>4.2540257645573898E-2</v>
      </c>
      <c r="J18" s="20">
        <v>3.1198223984464701E-2</v>
      </c>
      <c r="K18" s="20">
        <v>1.4513452786128599E-2</v>
      </c>
      <c r="L18" s="20">
        <v>1.8626260248153299E-2</v>
      </c>
      <c r="M18" s="20"/>
      <c r="N18" s="20">
        <v>2.9909419017508699E-2</v>
      </c>
      <c r="O18" s="20">
        <v>3.1396206281210703E-2</v>
      </c>
      <c r="P18" s="20"/>
      <c r="Q18" s="20">
        <v>7.5497635825653997E-3</v>
      </c>
      <c r="R18" s="20">
        <v>3.1372390336250298E-2</v>
      </c>
      <c r="S18" s="20">
        <v>2.7015131298688998E-2</v>
      </c>
      <c r="T18" s="20"/>
      <c r="U18" s="20">
        <v>1.7553874992375901E-2</v>
      </c>
      <c r="V18" s="20">
        <v>8.8028824163889796E-2</v>
      </c>
      <c r="W18" s="20"/>
      <c r="X18" s="20">
        <v>0</v>
      </c>
      <c r="Y18" s="20">
        <v>2.4471089569032899E-2</v>
      </c>
      <c r="Z18" s="20">
        <v>4.31587808474381E-2</v>
      </c>
      <c r="AA18" s="20"/>
      <c r="AB18" s="20">
        <v>7.8580857064675397E-3</v>
      </c>
      <c r="AC18" s="20">
        <v>2.7490039906187501E-2</v>
      </c>
      <c r="AD18" s="20">
        <v>5.9736990331795102E-2</v>
      </c>
      <c r="AE18" s="20"/>
      <c r="AF18" s="20">
        <v>1.15640206492726E-2</v>
      </c>
      <c r="AG18" s="20">
        <v>2.3601620339850402E-2</v>
      </c>
      <c r="AH18" s="20">
        <v>3.9488917038060303E-2</v>
      </c>
      <c r="AI18" s="20"/>
      <c r="AJ18" s="20">
        <v>1.5352879133012001E-2</v>
      </c>
      <c r="AK18" s="20">
        <v>4.0121596171766701E-2</v>
      </c>
      <c r="AL18" s="20"/>
      <c r="AM18" s="20">
        <v>0</v>
      </c>
      <c r="AN18" s="20">
        <v>0</v>
      </c>
      <c r="AO18" s="20">
        <v>0</v>
      </c>
      <c r="AP18" s="20">
        <v>0</v>
      </c>
      <c r="AQ18" s="20">
        <v>0</v>
      </c>
      <c r="AR18" s="20">
        <v>0</v>
      </c>
      <c r="AS18" s="20">
        <v>0</v>
      </c>
      <c r="AT18" s="20">
        <v>0</v>
      </c>
      <c r="AU18" s="20">
        <v>0</v>
      </c>
      <c r="AV18" s="20"/>
      <c r="AW18" s="20">
        <v>0</v>
      </c>
      <c r="AX18" s="20">
        <v>7.0352257533213098E-3</v>
      </c>
      <c r="AY18" s="20">
        <v>0</v>
      </c>
      <c r="AZ18" s="20">
        <v>1.6799844229548E-2</v>
      </c>
      <c r="BA18" s="20">
        <v>0</v>
      </c>
      <c r="BB18" s="20">
        <v>1.0863039871122899E-2</v>
      </c>
      <c r="BC18" s="20">
        <v>1.6226860826661301E-2</v>
      </c>
      <c r="BD18" s="20">
        <v>0</v>
      </c>
      <c r="BE18" s="20">
        <v>9.1798216264400601E-2</v>
      </c>
      <c r="BF18" s="20">
        <v>5.20075913839676E-2</v>
      </c>
      <c r="BG18" s="20"/>
      <c r="BH18" s="20">
        <v>1.52886500285765E-2</v>
      </c>
      <c r="BI18" s="20">
        <v>2.1755608696970099E-2</v>
      </c>
    </row>
    <row r="19" spans="2:61" x14ac:dyDescent="0.35">
      <c r="B19" s="16"/>
    </row>
    <row r="20" spans="2:61" x14ac:dyDescent="0.35">
      <c r="B20" t="s">
        <v>79</v>
      </c>
    </row>
    <row r="21" spans="2:61" x14ac:dyDescent="0.35">
      <c r="B21" t="s">
        <v>80</v>
      </c>
    </row>
    <row r="23" spans="2:61" x14ac:dyDescent="0.35">
      <c r="B23"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I24"/>
  <sheetViews>
    <sheetView showGridLines="0" workbookViewId="0">
      <pane xSplit="2" topLeftCell="AO1" activePane="topRight" state="frozen"/>
      <selection activeCell="B18" sqref="B18"/>
      <selection pane="topRight" activeCell="AW13" sqref="AW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117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35</v>
      </c>
      <c r="C9" s="14">
        <v>0.13090131448799999</v>
      </c>
      <c r="D9" s="14">
        <v>0.136191759109834</v>
      </c>
      <c r="E9" s="14">
        <v>0.124300208127195</v>
      </c>
      <c r="F9" s="14"/>
      <c r="G9" s="14">
        <v>9.9900327972434796E-2</v>
      </c>
      <c r="H9" s="14">
        <v>0.119672730843757</v>
      </c>
      <c r="I9" s="14">
        <v>7.4040602475933706E-2</v>
      </c>
      <c r="J9" s="14">
        <v>0.115046783725666</v>
      </c>
      <c r="K9" s="14">
        <v>0.15974735749593599</v>
      </c>
      <c r="L9" s="14">
        <v>0.20613064642139201</v>
      </c>
      <c r="M9" s="14"/>
      <c r="N9" s="14">
        <v>0.139849017752494</v>
      </c>
      <c r="O9" s="14">
        <v>0.12585781093984499</v>
      </c>
      <c r="P9" s="14"/>
      <c r="Q9" s="14">
        <v>9.9568114772674701E-2</v>
      </c>
      <c r="R9" s="14">
        <v>0.15128360476309999</v>
      </c>
      <c r="S9" s="14">
        <v>0.14190588900610199</v>
      </c>
      <c r="T9" s="14"/>
      <c r="U9" s="14">
        <v>0.140469635148189</v>
      </c>
      <c r="V9" s="14">
        <v>8.9792670121180196E-2</v>
      </c>
      <c r="W9" s="14"/>
      <c r="X9" s="14">
        <v>0.18147447306702499</v>
      </c>
      <c r="Y9" s="14">
        <v>0.192376640796594</v>
      </c>
      <c r="Z9" s="14">
        <v>3.9103875056752398E-2</v>
      </c>
      <c r="AA9" s="14"/>
      <c r="AB9" s="14">
        <v>0.157042421146801</v>
      </c>
      <c r="AC9" s="14">
        <v>0.14051657190185299</v>
      </c>
      <c r="AD9" s="14">
        <v>8.5405432002643694E-2</v>
      </c>
      <c r="AE9" s="14"/>
      <c r="AF9" s="14">
        <v>8.5132433447206696E-2</v>
      </c>
      <c r="AG9" s="14">
        <v>0.15296030483571699</v>
      </c>
      <c r="AH9" s="14">
        <v>0.114355233469914</v>
      </c>
      <c r="AI9" s="14"/>
      <c r="AJ9" s="14">
        <v>0.122431384995471</v>
      </c>
      <c r="AK9" s="14">
        <v>0.13613855369275699</v>
      </c>
      <c r="AL9" s="14"/>
      <c r="AM9" s="14">
        <v>0.79798190362961197</v>
      </c>
      <c r="AN9" s="14">
        <v>6.9627497123358195E-2</v>
      </c>
      <c r="AO9" s="14">
        <v>0</v>
      </c>
      <c r="AP9" s="14">
        <v>1.46900171201739E-2</v>
      </c>
      <c r="AQ9" s="14">
        <v>2.9033511209714299E-2</v>
      </c>
      <c r="AR9" s="14">
        <v>9.8360240873347493E-3</v>
      </c>
      <c r="AS9" s="14">
        <v>0</v>
      </c>
      <c r="AT9" s="14">
        <v>0</v>
      </c>
      <c r="AU9" s="14">
        <v>2.3700361533697499E-2</v>
      </c>
      <c r="AV9" s="14"/>
      <c r="AW9" s="14">
        <v>1</v>
      </c>
      <c r="AX9" s="14">
        <v>0</v>
      </c>
      <c r="AY9" s="14">
        <v>0</v>
      </c>
      <c r="AZ9" s="14">
        <v>0</v>
      </c>
      <c r="BA9" s="14">
        <v>0</v>
      </c>
      <c r="BB9" s="14">
        <v>0</v>
      </c>
      <c r="BC9" s="14">
        <v>0</v>
      </c>
      <c r="BD9" s="14">
        <v>0</v>
      </c>
      <c r="BE9" s="14">
        <v>0</v>
      </c>
      <c r="BF9" s="14">
        <v>0</v>
      </c>
      <c r="BG9" s="14"/>
      <c r="BH9" s="14">
        <v>0.11791594364216</v>
      </c>
      <c r="BI9" s="14">
        <v>0.15134833954483101</v>
      </c>
    </row>
    <row r="10" spans="2:61" x14ac:dyDescent="0.35">
      <c r="B10" s="15" t="s">
        <v>40</v>
      </c>
      <c r="C10" s="14">
        <v>0.25784417762332701</v>
      </c>
      <c r="D10" s="14">
        <v>0.27135043615476201</v>
      </c>
      <c r="E10" s="14">
        <v>0.24647385785194001</v>
      </c>
      <c r="F10" s="14"/>
      <c r="G10" s="14">
        <v>0.284796835733237</v>
      </c>
      <c r="H10" s="14">
        <v>0.277695349923056</v>
      </c>
      <c r="I10" s="14">
        <v>0.31751010768596699</v>
      </c>
      <c r="J10" s="14">
        <v>0.26625437033626398</v>
      </c>
      <c r="K10" s="14">
        <v>0.27122929959556502</v>
      </c>
      <c r="L10" s="14">
        <v>0.15092575091366101</v>
      </c>
      <c r="M10" s="14"/>
      <c r="N10" s="14">
        <v>0.21658758216516699</v>
      </c>
      <c r="O10" s="14">
        <v>0.28109905984586198</v>
      </c>
      <c r="P10" s="14"/>
      <c r="Q10" s="14">
        <v>0.31695075568404202</v>
      </c>
      <c r="R10" s="14">
        <v>0.25124064579557598</v>
      </c>
      <c r="S10" s="14">
        <v>0.19608942496692999</v>
      </c>
      <c r="T10" s="14"/>
      <c r="U10" s="14">
        <v>0.26073618965155598</v>
      </c>
      <c r="V10" s="14">
        <v>0.24541914524876901</v>
      </c>
      <c r="W10" s="14"/>
      <c r="X10" s="14">
        <v>8.3522215276162604E-2</v>
      </c>
      <c r="Y10" s="14">
        <v>0.206477765885862</v>
      </c>
      <c r="Z10" s="14">
        <v>0.40557377239153702</v>
      </c>
      <c r="AA10" s="14"/>
      <c r="AB10" s="14">
        <v>0.25378291715380702</v>
      </c>
      <c r="AC10" s="14">
        <v>0.26353223889694199</v>
      </c>
      <c r="AD10" s="14">
        <v>0.275834921492638</v>
      </c>
      <c r="AE10" s="14"/>
      <c r="AF10" s="14">
        <v>0.28644060499381502</v>
      </c>
      <c r="AG10" s="14">
        <v>0.24808061612172899</v>
      </c>
      <c r="AH10" s="14">
        <v>0.29514223675142898</v>
      </c>
      <c r="AI10" s="14"/>
      <c r="AJ10" s="14">
        <v>0.271742121026608</v>
      </c>
      <c r="AK10" s="14">
        <v>0.25094433774143299</v>
      </c>
      <c r="AL10" s="14"/>
      <c r="AM10" s="14">
        <v>2.2663498800458901E-2</v>
      </c>
      <c r="AN10" s="14">
        <v>3.3479489222445903E-2</v>
      </c>
      <c r="AO10" s="14">
        <v>0.108983544175484</v>
      </c>
      <c r="AP10" s="14">
        <v>3.3668888634294701E-2</v>
      </c>
      <c r="AQ10" s="14">
        <v>3.7543857874578902E-2</v>
      </c>
      <c r="AR10" s="14">
        <v>0.793724933041422</v>
      </c>
      <c r="AS10" s="14">
        <v>9.0408656283650302E-2</v>
      </c>
      <c r="AT10" s="14">
        <v>3.6573726995938402E-2</v>
      </c>
      <c r="AU10" s="14">
        <v>0.130102953360031</v>
      </c>
      <c r="AV10" s="14"/>
      <c r="AW10" s="14">
        <v>0</v>
      </c>
      <c r="AX10" s="14">
        <v>0</v>
      </c>
      <c r="AY10" s="14">
        <v>0</v>
      </c>
      <c r="AZ10" s="14">
        <v>0</v>
      </c>
      <c r="BA10" s="14">
        <v>0</v>
      </c>
      <c r="BB10" s="14">
        <v>1</v>
      </c>
      <c r="BC10" s="14">
        <v>0</v>
      </c>
      <c r="BD10" s="14">
        <v>0</v>
      </c>
      <c r="BE10" s="14">
        <v>0</v>
      </c>
      <c r="BF10" s="14">
        <v>0</v>
      </c>
      <c r="BG10" s="14"/>
      <c r="BH10" s="14">
        <v>0.26778422138575803</v>
      </c>
      <c r="BI10" s="14">
        <v>0.25542082086817097</v>
      </c>
    </row>
    <row r="11" spans="2:61" x14ac:dyDescent="0.35">
      <c r="B11" s="15" t="s">
        <v>36</v>
      </c>
      <c r="C11" s="14">
        <v>0.15344711401164399</v>
      </c>
      <c r="D11" s="14">
        <v>0.160192569034701</v>
      </c>
      <c r="E11" s="14">
        <v>0.14791259463287201</v>
      </c>
      <c r="F11" s="14"/>
      <c r="G11" s="14">
        <v>9.8489726214197895E-2</v>
      </c>
      <c r="H11" s="14">
        <v>0.114452327408296</v>
      </c>
      <c r="I11" s="14">
        <v>9.2108217738359699E-2</v>
      </c>
      <c r="J11" s="14">
        <v>0.13191757240823701</v>
      </c>
      <c r="K11" s="14">
        <v>0.16358910687535699</v>
      </c>
      <c r="L11" s="14">
        <v>0.28757628670955698</v>
      </c>
      <c r="M11" s="14"/>
      <c r="N11" s="14">
        <v>0.16452579916820201</v>
      </c>
      <c r="O11" s="14">
        <v>0.14720245141563401</v>
      </c>
      <c r="P11" s="14"/>
      <c r="Q11" s="14">
        <v>0.110284103023152</v>
      </c>
      <c r="R11" s="14">
        <v>0.143202975719985</v>
      </c>
      <c r="S11" s="14">
        <v>0.29239619251849602</v>
      </c>
      <c r="T11" s="14"/>
      <c r="U11" s="14">
        <v>0.166198829024609</v>
      </c>
      <c r="V11" s="14">
        <v>9.8661563218384901E-2</v>
      </c>
      <c r="W11" s="14"/>
      <c r="X11" s="14">
        <v>0.43054469058175299</v>
      </c>
      <c r="Y11" s="14">
        <v>0.17038284478180499</v>
      </c>
      <c r="Z11" s="14">
        <v>3.6032710818274298E-2</v>
      </c>
      <c r="AA11" s="14"/>
      <c r="AB11" s="14">
        <v>0.17404345057465101</v>
      </c>
      <c r="AC11" s="14">
        <v>0.168105565093422</v>
      </c>
      <c r="AD11" s="14">
        <v>0.111705253397342</v>
      </c>
      <c r="AE11" s="14"/>
      <c r="AF11" s="14">
        <v>0.29240373882989001</v>
      </c>
      <c r="AG11" s="14">
        <v>0.17425354153740699</v>
      </c>
      <c r="AH11" s="14">
        <v>8.2856293244445794E-2</v>
      </c>
      <c r="AI11" s="14"/>
      <c r="AJ11" s="14">
        <v>0.15518730742543099</v>
      </c>
      <c r="AK11" s="14">
        <v>0.15996764029621899</v>
      </c>
      <c r="AL11" s="14"/>
      <c r="AM11" s="14">
        <v>3.1135905105556E-2</v>
      </c>
      <c r="AN11" s="14">
        <v>0.77423480085298402</v>
      </c>
      <c r="AO11" s="14">
        <v>0</v>
      </c>
      <c r="AP11" s="14">
        <v>1.2609364215109701E-2</v>
      </c>
      <c r="AQ11" s="14">
        <v>0</v>
      </c>
      <c r="AR11" s="14">
        <v>9.2485008232230798E-3</v>
      </c>
      <c r="AS11" s="14">
        <v>1.6646480419199399E-2</v>
      </c>
      <c r="AT11" s="14">
        <v>1.53578705523488E-2</v>
      </c>
      <c r="AU11" s="14">
        <v>3.3968993274446101E-2</v>
      </c>
      <c r="AV11" s="14"/>
      <c r="AW11" s="14">
        <v>0</v>
      </c>
      <c r="AX11" s="14">
        <v>1</v>
      </c>
      <c r="AY11" s="14">
        <v>0</v>
      </c>
      <c r="AZ11" s="14">
        <v>0</v>
      </c>
      <c r="BA11" s="14">
        <v>0</v>
      </c>
      <c r="BB11" s="14">
        <v>0</v>
      </c>
      <c r="BC11" s="14">
        <v>0</v>
      </c>
      <c r="BD11" s="14">
        <v>0</v>
      </c>
      <c r="BE11" s="14">
        <v>0</v>
      </c>
      <c r="BF11" s="14">
        <v>0</v>
      </c>
      <c r="BG11" s="14"/>
      <c r="BH11" s="14">
        <v>0.11359683638578399</v>
      </c>
      <c r="BI11" s="14">
        <v>0.21650947856557501</v>
      </c>
    </row>
    <row r="12" spans="2:61" x14ac:dyDescent="0.35">
      <c r="B12" s="15" t="s">
        <v>41</v>
      </c>
      <c r="C12" s="14">
        <v>6.0295964109260303E-2</v>
      </c>
      <c r="D12" s="14">
        <v>5.7701035108623198E-2</v>
      </c>
      <c r="E12" s="14">
        <v>6.1922550377366402E-2</v>
      </c>
      <c r="F12" s="14"/>
      <c r="G12" s="14">
        <v>7.8563039766366596E-2</v>
      </c>
      <c r="H12" s="14">
        <v>6.2153081907080097E-2</v>
      </c>
      <c r="I12" s="14">
        <v>7.1031702739724201E-2</v>
      </c>
      <c r="J12" s="14">
        <v>7.3316172344435895E-2</v>
      </c>
      <c r="K12" s="14">
        <v>4.5777423504886998E-2</v>
      </c>
      <c r="L12" s="14">
        <v>3.6899152416138899E-2</v>
      </c>
      <c r="M12" s="14"/>
      <c r="N12" s="14">
        <v>6.7856425071614795E-2</v>
      </c>
      <c r="O12" s="14">
        <v>5.6034399933274803E-2</v>
      </c>
      <c r="P12" s="14"/>
      <c r="Q12" s="14">
        <v>0.11388156629807</v>
      </c>
      <c r="R12" s="14">
        <v>4.5197842242892201E-2</v>
      </c>
      <c r="S12" s="14">
        <v>2.53829200556254E-2</v>
      </c>
      <c r="T12" s="14"/>
      <c r="U12" s="14">
        <v>6.1754858269676902E-2</v>
      </c>
      <c r="V12" s="14">
        <v>5.4028076217613699E-2</v>
      </c>
      <c r="W12" s="14"/>
      <c r="X12" s="14">
        <v>5.9762432523769997E-2</v>
      </c>
      <c r="Y12" s="14">
        <v>7.4766368387891996E-2</v>
      </c>
      <c r="Z12" s="14">
        <v>4.4991333052223401E-2</v>
      </c>
      <c r="AA12" s="14"/>
      <c r="AB12" s="14">
        <v>9.3849367361262398E-2</v>
      </c>
      <c r="AC12" s="14">
        <v>4.8653112498039199E-2</v>
      </c>
      <c r="AD12" s="14">
        <v>2.6712010540557399E-2</v>
      </c>
      <c r="AE12" s="14"/>
      <c r="AF12" s="14">
        <v>0.11346974800097299</v>
      </c>
      <c r="AG12" s="14">
        <v>6.7787729191635601E-2</v>
      </c>
      <c r="AH12" s="14">
        <v>3.619169389238E-2</v>
      </c>
      <c r="AI12" s="14"/>
      <c r="AJ12" s="14">
        <v>6.6614475738439996E-2</v>
      </c>
      <c r="AK12" s="14">
        <v>5.4335012974495299E-2</v>
      </c>
      <c r="AL12" s="14"/>
      <c r="AM12" s="14">
        <v>1.37613043647843E-2</v>
      </c>
      <c r="AN12" s="14">
        <v>1.4840722052795701E-2</v>
      </c>
      <c r="AO12" s="14">
        <v>3.4485202867801899E-2</v>
      </c>
      <c r="AP12" s="14">
        <v>7.9484253142064407E-2</v>
      </c>
      <c r="AQ12" s="14">
        <v>4.9361385426253998E-2</v>
      </c>
      <c r="AR12" s="14">
        <v>5.4807008969058699E-2</v>
      </c>
      <c r="AS12" s="14">
        <v>0.60999268541983298</v>
      </c>
      <c r="AT12" s="14">
        <v>1.53578705523488E-2</v>
      </c>
      <c r="AU12" s="14">
        <v>3.2411551423638697E-2</v>
      </c>
      <c r="AV12" s="14"/>
      <c r="AW12" s="14">
        <v>0</v>
      </c>
      <c r="AX12" s="14">
        <v>0</v>
      </c>
      <c r="AY12" s="14">
        <v>0</v>
      </c>
      <c r="AZ12" s="14">
        <v>0</v>
      </c>
      <c r="BA12" s="14">
        <v>0</v>
      </c>
      <c r="BB12" s="14">
        <v>0</v>
      </c>
      <c r="BC12" s="14">
        <v>1</v>
      </c>
      <c r="BD12" s="14">
        <v>0</v>
      </c>
      <c r="BE12" s="14">
        <v>0</v>
      </c>
      <c r="BF12" s="14">
        <v>0</v>
      </c>
      <c r="BG12" s="14"/>
      <c r="BH12" s="14">
        <v>4.9922608703968099E-2</v>
      </c>
      <c r="BI12" s="14">
        <v>7.2560483224749298E-2</v>
      </c>
    </row>
    <row r="13" spans="2:61" x14ac:dyDescent="0.35">
      <c r="B13" s="15" t="s">
        <v>39</v>
      </c>
      <c r="C13" s="14">
        <v>4.31093703906055E-2</v>
      </c>
      <c r="D13" s="14">
        <v>6.2424268317934899E-2</v>
      </c>
      <c r="E13" s="14">
        <v>2.4946064054327699E-2</v>
      </c>
      <c r="F13" s="14"/>
      <c r="G13" s="14">
        <v>1.97691444742801E-2</v>
      </c>
      <c r="H13" s="14">
        <v>1.26481592388786E-2</v>
      </c>
      <c r="I13" s="14">
        <v>6.0054978899166403E-2</v>
      </c>
      <c r="J13" s="14">
        <v>5.6696162985253602E-2</v>
      </c>
      <c r="K13" s="14">
        <v>5.2244660143257002E-2</v>
      </c>
      <c r="L13" s="14">
        <v>4.4878830645423799E-2</v>
      </c>
      <c r="M13" s="14"/>
      <c r="N13" s="14">
        <v>4.1515665870651801E-2</v>
      </c>
      <c r="O13" s="14">
        <v>4.4007685205424099E-2</v>
      </c>
      <c r="P13" s="14"/>
      <c r="Q13" s="14">
        <v>7.2663343340590297E-2</v>
      </c>
      <c r="R13" s="14">
        <v>3.9486890500989399E-2</v>
      </c>
      <c r="S13" s="14">
        <v>8.5482122312461294E-3</v>
      </c>
      <c r="T13" s="14"/>
      <c r="U13" s="14">
        <v>4.8648899310003997E-2</v>
      </c>
      <c r="V13" s="14">
        <v>1.9309736954955699E-2</v>
      </c>
      <c r="W13" s="14"/>
      <c r="X13" s="14">
        <v>5.3883998214669701E-2</v>
      </c>
      <c r="Y13" s="14">
        <v>6.2551354076947799E-2</v>
      </c>
      <c r="Z13" s="14">
        <v>1.7002162761490601E-2</v>
      </c>
      <c r="AA13" s="14"/>
      <c r="AB13" s="14">
        <v>6.59489529899666E-2</v>
      </c>
      <c r="AC13" s="14">
        <v>4.4116940464640202E-2</v>
      </c>
      <c r="AD13" s="14">
        <v>7.5603021103396902E-3</v>
      </c>
      <c r="AE13" s="14"/>
      <c r="AF13" s="14">
        <v>5.45273759160671E-2</v>
      </c>
      <c r="AG13" s="14">
        <v>5.1818611914883898E-2</v>
      </c>
      <c r="AH13" s="14">
        <v>1.7270296685545802E-2</v>
      </c>
      <c r="AI13" s="14"/>
      <c r="AJ13" s="14">
        <v>5.38330373590293E-2</v>
      </c>
      <c r="AK13" s="14">
        <v>3.36588840171336E-2</v>
      </c>
      <c r="AL13" s="14"/>
      <c r="AM13" s="14">
        <v>5.2911302585525897E-3</v>
      </c>
      <c r="AN13" s="14">
        <v>0</v>
      </c>
      <c r="AO13" s="14">
        <v>0</v>
      </c>
      <c r="AP13" s="14">
        <v>1.2571809456470601E-2</v>
      </c>
      <c r="AQ13" s="14">
        <v>0.80445011161424795</v>
      </c>
      <c r="AR13" s="14">
        <v>0</v>
      </c>
      <c r="AS13" s="14">
        <v>6.3811126061728701E-2</v>
      </c>
      <c r="AT13" s="14">
        <v>0</v>
      </c>
      <c r="AU13" s="14">
        <v>1.3149358575166701E-2</v>
      </c>
      <c r="AV13" s="14"/>
      <c r="AW13" s="14">
        <v>0</v>
      </c>
      <c r="AX13" s="14">
        <v>0</v>
      </c>
      <c r="AY13" s="14">
        <v>0</v>
      </c>
      <c r="AZ13" s="14">
        <v>0</v>
      </c>
      <c r="BA13" s="14">
        <v>1</v>
      </c>
      <c r="BB13" s="14">
        <v>0</v>
      </c>
      <c r="BC13" s="14">
        <v>0</v>
      </c>
      <c r="BD13" s="14">
        <v>0</v>
      </c>
      <c r="BE13" s="14">
        <v>0</v>
      </c>
      <c r="BF13" s="14">
        <v>0</v>
      </c>
      <c r="BG13" s="14"/>
      <c r="BH13" s="14">
        <v>4.35614936781464E-2</v>
      </c>
      <c r="BI13" s="14">
        <v>4.5683067854660198E-2</v>
      </c>
    </row>
    <row r="14" spans="2:61" x14ac:dyDescent="0.35">
      <c r="B14" s="15" t="s">
        <v>38</v>
      </c>
      <c r="C14" s="14">
        <v>8.8388850553191997E-2</v>
      </c>
      <c r="D14" s="14">
        <v>8.5783482454509494E-2</v>
      </c>
      <c r="E14" s="14">
        <v>9.1389406734326703E-2</v>
      </c>
      <c r="F14" s="14"/>
      <c r="G14" s="14">
        <v>8.8764326017280903E-2</v>
      </c>
      <c r="H14" s="14">
        <v>0.118403998601048</v>
      </c>
      <c r="I14" s="14">
        <v>0.111001984637929</v>
      </c>
      <c r="J14" s="14">
        <v>8.6889969483855606E-2</v>
      </c>
      <c r="K14" s="14">
        <v>5.29551293614954E-2</v>
      </c>
      <c r="L14" s="14">
        <v>6.9633530557334705E-2</v>
      </c>
      <c r="M14" s="14"/>
      <c r="N14" s="14">
        <v>9.7632509708616505E-2</v>
      </c>
      <c r="O14" s="14">
        <v>8.3178527147261705E-2</v>
      </c>
      <c r="P14" s="14"/>
      <c r="Q14" s="14">
        <v>6.6806788869800904E-2</v>
      </c>
      <c r="R14" s="14">
        <v>8.0499256065793695E-2</v>
      </c>
      <c r="S14" s="14">
        <v>0.128891722982267</v>
      </c>
      <c r="T14" s="14"/>
      <c r="U14" s="14">
        <v>8.9595816166319606E-2</v>
      </c>
      <c r="V14" s="14">
        <v>8.3203330343832496E-2</v>
      </c>
      <c r="W14" s="14"/>
      <c r="X14" s="14">
        <v>4.5077494806817497E-2</v>
      </c>
      <c r="Y14" s="14">
        <v>6.1099697973600597E-2</v>
      </c>
      <c r="Z14" s="14">
        <v>0.14160258272221399</v>
      </c>
      <c r="AA14" s="14"/>
      <c r="AB14" s="14">
        <v>7.8938855827844406E-2</v>
      </c>
      <c r="AC14" s="14">
        <v>8.7851411298145804E-2</v>
      </c>
      <c r="AD14" s="14">
        <v>0.113496135546802</v>
      </c>
      <c r="AE14" s="14"/>
      <c r="AF14" s="14">
        <v>6.9271337823681306E-2</v>
      </c>
      <c r="AG14" s="14">
        <v>6.3366979400604803E-2</v>
      </c>
      <c r="AH14" s="14">
        <v>0.15200328064029101</v>
      </c>
      <c r="AI14" s="14"/>
      <c r="AJ14" s="14">
        <v>8.7242924645791101E-2</v>
      </c>
      <c r="AK14" s="14">
        <v>9.0511124055865103E-2</v>
      </c>
      <c r="AL14" s="14"/>
      <c r="AM14" s="14">
        <v>1.02438122457419E-2</v>
      </c>
      <c r="AN14" s="14">
        <v>1.4779403589977501E-2</v>
      </c>
      <c r="AO14" s="14">
        <v>0.116459003649721</v>
      </c>
      <c r="AP14" s="14">
        <v>0.75943143081963405</v>
      </c>
      <c r="AQ14" s="14">
        <v>2.44349194399507E-2</v>
      </c>
      <c r="AR14" s="14">
        <v>1.8983856406618899E-2</v>
      </c>
      <c r="AS14" s="14">
        <v>2.1695941210026801E-2</v>
      </c>
      <c r="AT14" s="14">
        <v>6.4914050617941005E-2</v>
      </c>
      <c r="AU14" s="14">
        <v>5.6047088441478897E-2</v>
      </c>
      <c r="AV14" s="14"/>
      <c r="AW14" s="14">
        <v>0</v>
      </c>
      <c r="AX14" s="14">
        <v>0</v>
      </c>
      <c r="AY14" s="14">
        <v>0</v>
      </c>
      <c r="AZ14" s="14">
        <v>1</v>
      </c>
      <c r="BA14" s="14">
        <v>0</v>
      </c>
      <c r="BB14" s="14">
        <v>0</v>
      </c>
      <c r="BC14" s="14">
        <v>0</v>
      </c>
      <c r="BD14" s="14">
        <v>0</v>
      </c>
      <c r="BE14" s="14">
        <v>0</v>
      </c>
      <c r="BF14" s="14">
        <v>0</v>
      </c>
      <c r="BG14" s="14"/>
      <c r="BH14" s="14">
        <v>0.121233819451935</v>
      </c>
      <c r="BI14" s="14">
        <v>5.7413906223096299E-2</v>
      </c>
    </row>
    <row r="15" spans="2:61" x14ac:dyDescent="0.35">
      <c r="B15" s="15" t="s">
        <v>37</v>
      </c>
      <c r="C15" s="14">
        <v>3.6173320656842603E-2</v>
      </c>
      <c r="D15" s="14">
        <v>4.2074422474206299E-2</v>
      </c>
      <c r="E15" s="14">
        <v>3.0758480147047601E-2</v>
      </c>
      <c r="F15" s="14"/>
      <c r="G15" s="14">
        <v>6.3261277867206298E-2</v>
      </c>
      <c r="H15" s="14">
        <v>4.8662594899891498E-2</v>
      </c>
      <c r="I15" s="14">
        <v>5.1909708923707297E-2</v>
      </c>
      <c r="J15" s="14">
        <v>2.24040223283111E-2</v>
      </c>
      <c r="K15" s="14">
        <v>2.2132989792766601E-2</v>
      </c>
      <c r="L15" s="14">
        <v>1.8333661873344401E-2</v>
      </c>
      <c r="M15" s="14"/>
      <c r="N15" s="14">
        <v>5.6554970457980198E-2</v>
      </c>
      <c r="O15" s="14">
        <v>2.46849062503007E-2</v>
      </c>
      <c r="P15" s="14"/>
      <c r="Q15" s="14">
        <v>6.3655111626863298E-2</v>
      </c>
      <c r="R15" s="14">
        <v>2.26384451898533E-2</v>
      </c>
      <c r="S15" s="14">
        <v>3.9273151253947397E-2</v>
      </c>
      <c r="T15" s="14"/>
      <c r="U15" s="14">
        <v>4.1877358898460497E-2</v>
      </c>
      <c r="V15" s="14">
        <v>1.1666901206978299E-2</v>
      </c>
      <c r="W15" s="14"/>
      <c r="X15" s="14">
        <v>5.8572030631363403E-2</v>
      </c>
      <c r="Y15" s="14">
        <v>4.50811357386443E-2</v>
      </c>
      <c r="Z15" s="14">
        <v>1.5699516358408199E-2</v>
      </c>
      <c r="AA15" s="14"/>
      <c r="AB15" s="14">
        <v>3.5628159682193503E-2</v>
      </c>
      <c r="AC15" s="14">
        <v>4.0440243552609903E-2</v>
      </c>
      <c r="AD15" s="14">
        <v>3.2228752368045899E-2</v>
      </c>
      <c r="AE15" s="14"/>
      <c r="AF15" s="14">
        <v>1.16141008901589E-2</v>
      </c>
      <c r="AG15" s="14">
        <v>3.6551445508864397E-2</v>
      </c>
      <c r="AH15" s="14">
        <v>4.5664966915673302E-2</v>
      </c>
      <c r="AI15" s="14"/>
      <c r="AJ15" s="14">
        <v>4.9048860146504898E-2</v>
      </c>
      <c r="AK15" s="14">
        <v>2.95854219319137E-2</v>
      </c>
      <c r="AL15" s="14"/>
      <c r="AM15" s="14">
        <v>8.9506172816678792E-3</v>
      </c>
      <c r="AN15" s="14">
        <v>4.0244940299645699E-3</v>
      </c>
      <c r="AO15" s="14">
        <v>0.740072249306993</v>
      </c>
      <c r="AP15" s="14">
        <v>0</v>
      </c>
      <c r="AQ15" s="14">
        <v>2.6342706958651301E-2</v>
      </c>
      <c r="AR15" s="14">
        <v>1.94450036575686E-3</v>
      </c>
      <c r="AS15" s="14">
        <v>7.0881894782310495E-2</v>
      </c>
      <c r="AT15" s="14">
        <v>0</v>
      </c>
      <c r="AU15" s="14">
        <v>2.4320688646605401E-2</v>
      </c>
      <c r="AV15" s="14"/>
      <c r="AW15" s="14">
        <v>0</v>
      </c>
      <c r="AX15" s="14">
        <v>0</v>
      </c>
      <c r="AY15" s="14">
        <v>1</v>
      </c>
      <c r="AZ15" s="14">
        <v>0</v>
      </c>
      <c r="BA15" s="14">
        <v>0</v>
      </c>
      <c r="BB15" s="14">
        <v>0</v>
      </c>
      <c r="BC15" s="14">
        <v>0</v>
      </c>
      <c r="BD15" s="14">
        <v>0</v>
      </c>
      <c r="BE15" s="14">
        <v>0</v>
      </c>
      <c r="BF15" s="14">
        <v>0</v>
      </c>
      <c r="BG15" s="14"/>
      <c r="BH15" s="14">
        <v>3.1545528106652301E-2</v>
      </c>
      <c r="BI15" s="14">
        <v>4.1111973025073301E-2</v>
      </c>
    </row>
    <row r="16" spans="2:61" ht="29" x14ac:dyDescent="0.35">
      <c r="B16" s="15" t="s">
        <v>112</v>
      </c>
      <c r="C16" s="14">
        <v>2.6308710836748801E-2</v>
      </c>
      <c r="D16" s="14">
        <v>2.43135355172075E-2</v>
      </c>
      <c r="E16" s="14">
        <v>2.8364701176802301E-2</v>
      </c>
      <c r="F16" s="14"/>
      <c r="G16" s="14">
        <v>9.6762826314124393E-3</v>
      </c>
      <c r="H16" s="14">
        <v>1.8332277147382298E-2</v>
      </c>
      <c r="I16" s="14">
        <v>1.8157473027516E-2</v>
      </c>
      <c r="J16" s="14">
        <v>5.0223836276348598E-2</v>
      </c>
      <c r="K16" s="14">
        <v>4.9242922377698402E-2</v>
      </c>
      <c r="L16" s="14">
        <v>1.14929786192744E-2</v>
      </c>
      <c r="M16" s="14"/>
      <c r="N16" s="14">
        <v>3.3911827562817E-2</v>
      </c>
      <c r="O16" s="14">
        <v>2.2023103116930901E-2</v>
      </c>
      <c r="P16" s="14"/>
      <c r="Q16" s="14">
        <v>3.2139711887112198E-2</v>
      </c>
      <c r="R16" s="14">
        <v>2.3641598152947502E-2</v>
      </c>
      <c r="S16" s="14">
        <v>3.1799110406773301E-2</v>
      </c>
      <c r="T16" s="14"/>
      <c r="U16" s="14">
        <v>2.79407974791697E-2</v>
      </c>
      <c r="V16" s="14">
        <v>1.9296731228011E-2</v>
      </c>
      <c r="W16" s="14"/>
      <c r="X16" s="14">
        <v>6.0751395402585699E-3</v>
      </c>
      <c r="Y16" s="14">
        <v>1.27527078964732E-2</v>
      </c>
      <c r="Z16" s="14">
        <v>5.3248127080911901E-2</v>
      </c>
      <c r="AA16" s="14"/>
      <c r="AB16" s="14">
        <v>1.8748973613286399E-2</v>
      </c>
      <c r="AC16" s="14">
        <v>2.1828140831662901E-2</v>
      </c>
      <c r="AD16" s="14">
        <v>5.4744135444338503E-2</v>
      </c>
      <c r="AE16" s="14"/>
      <c r="AF16" s="14">
        <v>0</v>
      </c>
      <c r="AG16" s="14">
        <v>2.0634553424121599E-2</v>
      </c>
      <c r="AH16" s="14">
        <v>3.63310397147086E-2</v>
      </c>
      <c r="AI16" s="14"/>
      <c r="AJ16" s="14">
        <v>1.49964052091992E-2</v>
      </c>
      <c r="AK16" s="14">
        <v>2.8434817047241202E-2</v>
      </c>
      <c r="AL16" s="14"/>
      <c r="AM16" s="14">
        <v>0</v>
      </c>
      <c r="AN16" s="14">
        <v>0</v>
      </c>
      <c r="AO16" s="14">
        <v>0</v>
      </c>
      <c r="AP16" s="14">
        <v>1.9906873384783301E-2</v>
      </c>
      <c r="AQ16" s="14">
        <v>0</v>
      </c>
      <c r="AR16" s="14">
        <v>1.05829807514929E-2</v>
      </c>
      <c r="AS16" s="14">
        <v>0</v>
      </c>
      <c r="AT16" s="14">
        <v>0.52385418670564399</v>
      </c>
      <c r="AU16" s="14">
        <v>9.2869946992359294E-3</v>
      </c>
      <c r="AV16" s="14"/>
      <c r="AW16" s="14">
        <v>0</v>
      </c>
      <c r="AX16" s="14">
        <v>0</v>
      </c>
      <c r="AY16" s="14">
        <v>0</v>
      </c>
      <c r="AZ16" s="14">
        <v>0</v>
      </c>
      <c r="BA16" s="14">
        <v>0</v>
      </c>
      <c r="BB16" s="14">
        <v>0</v>
      </c>
      <c r="BC16" s="14">
        <v>0</v>
      </c>
      <c r="BD16" s="14">
        <v>1</v>
      </c>
      <c r="BE16" s="14">
        <v>0</v>
      </c>
      <c r="BF16" s="14">
        <v>0</v>
      </c>
      <c r="BG16" s="14"/>
      <c r="BH16" s="14">
        <v>2.46030272352636E-2</v>
      </c>
      <c r="BI16" s="14">
        <v>3.1737977055481502E-2</v>
      </c>
    </row>
    <row r="17" spans="2:61" x14ac:dyDescent="0.35">
      <c r="B17" s="15" t="s">
        <v>115</v>
      </c>
      <c r="C17" s="14">
        <v>4.9550205487125097E-2</v>
      </c>
      <c r="D17" s="14">
        <v>5.1673162936059502E-2</v>
      </c>
      <c r="E17" s="14">
        <v>4.7815702809212303E-2</v>
      </c>
      <c r="F17" s="14"/>
      <c r="G17" s="14">
        <v>9.1248963225050106E-2</v>
      </c>
      <c r="H17" s="14">
        <v>7.9705980535517598E-2</v>
      </c>
      <c r="I17" s="14">
        <v>5.1868042946692297E-2</v>
      </c>
      <c r="J17" s="14">
        <v>4.1501092513908301E-2</v>
      </c>
      <c r="K17" s="14">
        <v>3.3106538759543697E-2</v>
      </c>
      <c r="L17" s="14">
        <v>1.91561936828222E-2</v>
      </c>
      <c r="M17" s="14"/>
      <c r="N17" s="14">
        <v>4.4890367431408798E-2</v>
      </c>
      <c r="O17" s="14">
        <v>5.21767912234994E-2</v>
      </c>
      <c r="P17" s="14"/>
      <c r="Q17" s="14">
        <v>1.48182453696723E-2</v>
      </c>
      <c r="R17" s="14">
        <v>5.9890677510691499E-2</v>
      </c>
      <c r="S17" s="14">
        <v>6.5396822950075206E-2</v>
      </c>
      <c r="T17" s="14"/>
      <c r="U17" s="14">
        <v>3.2234085366689702E-2</v>
      </c>
      <c r="V17" s="14">
        <v>0.123945937938467</v>
      </c>
      <c r="W17" s="14"/>
      <c r="X17" s="14">
        <v>1.22574051061374E-2</v>
      </c>
      <c r="Y17" s="14">
        <v>3.4918779250328602E-2</v>
      </c>
      <c r="Z17" s="14">
        <v>8.1422564241961398E-2</v>
      </c>
      <c r="AA17" s="14"/>
      <c r="AB17" s="14">
        <v>1.2733418964461901E-2</v>
      </c>
      <c r="AC17" s="14">
        <v>3.9822413788717599E-2</v>
      </c>
      <c r="AD17" s="14">
        <v>0.118751976541056</v>
      </c>
      <c r="AE17" s="14"/>
      <c r="AF17" s="14">
        <v>1.8375753039465498E-2</v>
      </c>
      <c r="AG17" s="14">
        <v>3.5813515901342102E-2</v>
      </c>
      <c r="AH17" s="14">
        <v>8.1244602779226696E-2</v>
      </c>
      <c r="AI17" s="14"/>
      <c r="AJ17" s="14">
        <v>5.1053311029324498E-2</v>
      </c>
      <c r="AK17" s="14">
        <v>5.0678532877483098E-2</v>
      </c>
      <c r="AL17" s="14"/>
      <c r="AM17" s="14">
        <v>2.3924373849537901E-2</v>
      </c>
      <c r="AN17" s="14">
        <v>9.9490766338970506E-3</v>
      </c>
      <c r="AO17" s="14">
        <v>0</v>
      </c>
      <c r="AP17" s="14">
        <v>0</v>
      </c>
      <c r="AQ17" s="14">
        <v>1.47668647551451E-2</v>
      </c>
      <c r="AR17" s="14">
        <v>9.9601883008325308E-3</v>
      </c>
      <c r="AS17" s="14">
        <v>0</v>
      </c>
      <c r="AT17" s="14">
        <v>0</v>
      </c>
      <c r="AU17" s="14">
        <v>0.27376476717297399</v>
      </c>
      <c r="AV17" s="14"/>
      <c r="AW17" s="14">
        <v>0</v>
      </c>
      <c r="AX17" s="14">
        <v>0</v>
      </c>
      <c r="AY17" s="14">
        <v>0</v>
      </c>
      <c r="AZ17" s="14">
        <v>0</v>
      </c>
      <c r="BA17" s="14">
        <v>0</v>
      </c>
      <c r="BB17" s="14">
        <v>0</v>
      </c>
      <c r="BC17" s="14">
        <v>0</v>
      </c>
      <c r="BD17" s="14">
        <v>0</v>
      </c>
      <c r="BE17" s="14">
        <v>0</v>
      </c>
      <c r="BF17" s="14">
        <v>1</v>
      </c>
      <c r="BG17" s="14"/>
      <c r="BH17" s="14">
        <v>7.2710258565164707E-2</v>
      </c>
      <c r="BI17" s="14">
        <v>1.3358774868287999E-2</v>
      </c>
    </row>
    <row r="18" spans="2:61" x14ac:dyDescent="0.35">
      <c r="B18" s="15" t="s">
        <v>116</v>
      </c>
      <c r="C18" s="14">
        <v>2.3213110046585699E-2</v>
      </c>
      <c r="D18" s="14">
        <v>1.6935160800050399E-2</v>
      </c>
      <c r="E18" s="14">
        <v>2.7012230141089898E-2</v>
      </c>
      <c r="F18" s="14"/>
      <c r="G18" s="14">
        <v>4.23933821569622E-2</v>
      </c>
      <c r="H18" s="14">
        <v>2.9065443655419899E-2</v>
      </c>
      <c r="I18" s="14">
        <v>2.0188464087505398E-2</v>
      </c>
      <c r="J18" s="14">
        <v>5.3317440146090599E-3</v>
      </c>
      <c r="K18" s="14">
        <v>2.06661508671524E-2</v>
      </c>
      <c r="L18" s="14">
        <v>2.8745997038006701E-2</v>
      </c>
      <c r="M18" s="14"/>
      <c r="N18" s="14">
        <v>3.3439491795039002E-2</v>
      </c>
      <c r="O18" s="14">
        <v>1.74488607070073E-2</v>
      </c>
      <c r="P18" s="14"/>
      <c r="Q18" s="14">
        <v>2.5020119226445699E-2</v>
      </c>
      <c r="R18" s="14">
        <v>1.1640240839294699E-2</v>
      </c>
      <c r="S18" s="14">
        <v>2.9584007091449298E-2</v>
      </c>
      <c r="T18" s="14"/>
      <c r="U18" s="14">
        <v>1.9221007229092198E-2</v>
      </c>
      <c r="V18" s="14">
        <v>4.03644933277632E-2</v>
      </c>
      <c r="W18" s="14"/>
      <c r="X18" s="14">
        <v>1.8911862991057401E-2</v>
      </c>
      <c r="Y18" s="14">
        <v>2.6353696825184899E-2</v>
      </c>
      <c r="Z18" s="14">
        <v>1.01783386254006E-2</v>
      </c>
      <c r="AA18" s="14"/>
      <c r="AB18" s="14">
        <v>2.1600669218771198E-2</v>
      </c>
      <c r="AC18" s="14">
        <v>9.9703544081239798E-3</v>
      </c>
      <c r="AD18" s="14">
        <v>4.28876384901547E-2</v>
      </c>
      <c r="AE18" s="14"/>
      <c r="AF18" s="14">
        <v>5.8327133260487199E-3</v>
      </c>
      <c r="AG18" s="14">
        <v>1.7360328591846701E-2</v>
      </c>
      <c r="AH18" s="14">
        <v>2.1375972725799702E-2</v>
      </c>
      <c r="AI18" s="14"/>
      <c r="AJ18" s="14">
        <v>2.2912530683255099E-2</v>
      </c>
      <c r="AK18" s="14">
        <v>2.1667685415905299E-2</v>
      </c>
      <c r="AL18" s="14"/>
      <c r="AM18" s="14">
        <v>0</v>
      </c>
      <c r="AN18" s="14">
        <v>4.07862985255173E-3</v>
      </c>
      <c r="AO18" s="14">
        <v>0</v>
      </c>
      <c r="AP18" s="14">
        <v>7.5605218607578397E-3</v>
      </c>
      <c r="AQ18" s="14">
        <v>0</v>
      </c>
      <c r="AR18" s="14">
        <v>3.5891619748697201E-3</v>
      </c>
      <c r="AS18" s="14">
        <v>0</v>
      </c>
      <c r="AT18" s="14">
        <v>0</v>
      </c>
      <c r="AU18" s="14">
        <v>0.13339465231300601</v>
      </c>
      <c r="AV18" s="14"/>
      <c r="AW18" s="14">
        <v>0</v>
      </c>
      <c r="AX18" s="14">
        <v>0</v>
      </c>
      <c r="AY18" s="14">
        <v>0</v>
      </c>
      <c r="AZ18" s="14">
        <v>0</v>
      </c>
      <c r="BA18" s="14">
        <v>0</v>
      </c>
      <c r="BB18" s="14">
        <v>0</v>
      </c>
      <c r="BC18" s="14">
        <v>0</v>
      </c>
      <c r="BD18" s="14">
        <v>0</v>
      </c>
      <c r="BE18" s="14">
        <v>1</v>
      </c>
      <c r="BF18" s="14">
        <v>0</v>
      </c>
      <c r="BG18" s="14"/>
      <c r="BH18" s="14">
        <v>2.5144603812989899E-2</v>
      </c>
      <c r="BI18" s="14">
        <v>1.7339372285672901E-2</v>
      </c>
    </row>
    <row r="19" spans="2:61" x14ac:dyDescent="0.35">
      <c r="B19" s="15" t="s">
        <v>77</v>
      </c>
      <c r="C19" s="20">
        <v>0.13076786179666899</v>
      </c>
      <c r="D19" s="20">
        <v>9.1360168092111296E-2</v>
      </c>
      <c r="E19" s="20">
        <v>0.16910420394782</v>
      </c>
      <c r="F19" s="20"/>
      <c r="G19" s="20">
        <v>0.12313669394157201</v>
      </c>
      <c r="H19" s="20">
        <v>0.11920805583967301</v>
      </c>
      <c r="I19" s="20">
        <v>0.13212871683749799</v>
      </c>
      <c r="J19" s="20">
        <v>0.150418273583111</v>
      </c>
      <c r="K19" s="20">
        <v>0.12930842122634101</v>
      </c>
      <c r="L19" s="20">
        <v>0.12622697112304501</v>
      </c>
      <c r="M19" s="20"/>
      <c r="N19" s="20">
        <v>0.10323634301600899</v>
      </c>
      <c r="O19" s="20">
        <v>0.14628640421496</v>
      </c>
      <c r="P19" s="20"/>
      <c r="Q19" s="20">
        <v>8.4212139901575694E-2</v>
      </c>
      <c r="R19" s="20">
        <v>0.171277823218876</v>
      </c>
      <c r="S19" s="20">
        <v>4.0732546537088403E-2</v>
      </c>
      <c r="T19" s="20"/>
      <c r="U19" s="20">
        <v>0.111322523456233</v>
      </c>
      <c r="V19" s="20">
        <v>0.21431141419404501</v>
      </c>
      <c r="W19" s="20"/>
      <c r="X19" s="20">
        <v>4.9918257260985199E-2</v>
      </c>
      <c r="Y19" s="20">
        <v>0.11323900838666801</v>
      </c>
      <c r="Z19" s="20">
        <v>0.15514501689082599</v>
      </c>
      <c r="AA19" s="20"/>
      <c r="AB19" s="20">
        <v>8.7682813466955695E-2</v>
      </c>
      <c r="AC19" s="20">
        <v>0.13516300726584399</v>
      </c>
      <c r="AD19" s="20">
        <v>0.130673442066083</v>
      </c>
      <c r="AE19" s="20"/>
      <c r="AF19" s="20">
        <v>6.2932193732694305E-2</v>
      </c>
      <c r="AG19" s="20">
        <v>0.131372373571847</v>
      </c>
      <c r="AH19" s="20">
        <v>0.117564383180587</v>
      </c>
      <c r="AI19" s="20"/>
      <c r="AJ19" s="20">
        <v>0.104937641740946</v>
      </c>
      <c r="AK19" s="20">
        <v>0.14407798994955301</v>
      </c>
      <c r="AL19" s="20"/>
      <c r="AM19" s="20">
        <v>8.6047454464088499E-2</v>
      </c>
      <c r="AN19" s="20">
        <v>7.4985886642025698E-2</v>
      </c>
      <c r="AO19" s="20">
        <v>0</v>
      </c>
      <c r="AP19" s="20">
        <v>6.0076841366711597E-2</v>
      </c>
      <c r="AQ19" s="20">
        <v>1.4066642721458199E-2</v>
      </c>
      <c r="AR19" s="20">
        <v>8.7322845279390202E-2</v>
      </c>
      <c r="AS19" s="20">
        <v>0.126563215823251</v>
      </c>
      <c r="AT19" s="20">
        <v>0.34394229457577902</v>
      </c>
      <c r="AU19" s="20">
        <v>0.26985259055972</v>
      </c>
      <c r="AV19" s="20"/>
      <c r="AW19" s="20">
        <v>0</v>
      </c>
      <c r="AX19" s="20">
        <v>0</v>
      </c>
      <c r="AY19" s="20">
        <v>0</v>
      </c>
      <c r="AZ19" s="20">
        <v>0</v>
      </c>
      <c r="BA19" s="20">
        <v>0</v>
      </c>
      <c r="BB19" s="20">
        <v>0</v>
      </c>
      <c r="BC19" s="20">
        <v>0</v>
      </c>
      <c r="BD19" s="20">
        <v>0</v>
      </c>
      <c r="BE19" s="20">
        <v>0</v>
      </c>
      <c r="BF19" s="20">
        <v>0</v>
      </c>
      <c r="BG19" s="20"/>
      <c r="BH19" s="20">
        <v>0.13198165903217801</v>
      </c>
      <c r="BI19" s="20">
        <v>9.7515806484402195E-2</v>
      </c>
    </row>
    <row r="20" spans="2:61" x14ac:dyDescent="0.35">
      <c r="B20" s="16"/>
    </row>
    <row r="21" spans="2:61" x14ac:dyDescent="0.35">
      <c r="B21" t="s">
        <v>79</v>
      </c>
    </row>
    <row r="22" spans="2:61" x14ac:dyDescent="0.35">
      <c r="B22" t="s">
        <v>80</v>
      </c>
    </row>
    <row r="24" spans="2:61" x14ac:dyDescent="0.35">
      <c r="B24"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I32"/>
  <sheetViews>
    <sheetView showGridLines="0" topLeftCell="A7" workbookViewId="0">
      <pane xSplit="2" topLeftCell="C1" activePane="topRight" state="frozen"/>
      <selection activeCell="B18" sqref="B18"/>
      <selection pane="topRight" activeCell="AW16" sqref="AW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137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118</v>
      </c>
      <c r="C9" s="14">
        <v>0.66722502903195202</v>
      </c>
      <c r="D9" s="14">
        <v>0.64870280869577102</v>
      </c>
      <c r="E9" s="14">
        <v>0.68758391573493505</v>
      </c>
      <c r="F9" s="14"/>
      <c r="G9" s="14">
        <v>0.606097705358839</v>
      </c>
      <c r="H9" s="14">
        <v>0.57953426952876597</v>
      </c>
      <c r="I9" s="14">
        <v>0.65895209924076503</v>
      </c>
      <c r="J9" s="14">
        <v>0.76115166686288305</v>
      </c>
      <c r="K9" s="14">
        <v>0.69389890737355697</v>
      </c>
      <c r="L9" s="14">
        <v>0.67490839502878297</v>
      </c>
      <c r="M9" s="14"/>
      <c r="N9" s="14">
        <v>0.65110349003368995</v>
      </c>
      <c r="O9" s="14">
        <v>0.67631216980271103</v>
      </c>
      <c r="P9" s="14"/>
      <c r="Q9" s="14">
        <v>0.66836557416832798</v>
      </c>
      <c r="R9" s="14">
        <v>0.68228503216601299</v>
      </c>
      <c r="S9" s="14">
        <v>0.60457142969515998</v>
      </c>
      <c r="T9" s="14"/>
      <c r="U9" s="14">
        <v>0.65246224571078504</v>
      </c>
      <c r="V9" s="14">
        <v>0.73065078899203095</v>
      </c>
      <c r="W9" s="14"/>
      <c r="X9" s="14">
        <v>0.65270944284832</v>
      </c>
      <c r="Y9" s="14">
        <v>0.64102201121941005</v>
      </c>
      <c r="Z9" s="14">
        <v>0.70561844813921304</v>
      </c>
      <c r="AA9" s="14"/>
      <c r="AB9" s="14">
        <v>0.68343187502240499</v>
      </c>
      <c r="AC9" s="14">
        <v>0.68273452641033605</v>
      </c>
      <c r="AD9" s="14">
        <v>0.59620195286212496</v>
      </c>
      <c r="AE9" s="14"/>
      <c r="AF9" s="14">
        <v>0.61217963089017302</v>
      </c>
      <c r="AG9" s="14">
        <v>0.66993466634805299</v>
      </c>
      <c r="AH9" s="14">
        <v>0.67841051744257197</v>
      </c>
      <c r="AI9" s="14"/>
      <c r="AJ9" s="14">
        <v>0.62638495686204898</v>
      </c>
      <c r="AK9" s="14">
        <v>0.70930504234823699</v>
      </c>
      <c r="AL9" s="14"/>
      <c r="AM9" s="14">
        <v>0.63161961124905797</v>
      </c>
      <c r="AN9" s="14">
        <v>0.66823700404881803</v>
      </c>
      <c r="AO9" s="14">
        <v>0.55511569959363205</v>
      </c>
      <c r="AP9" s="14">
        <v>0.63717815526437704</v>
      </c>
      <c r="AQ9" s="14">
        <v>0.77819758852525001</v>
      </c>
      <c r="AR9" s="14">
        <v>0.70374403850010203</v>
      </c>
      <c r="AS9" s="14">
        <v>0.75854758730884797</v>
      </c>
      <c r="AT9" s="14">
        <v>0.64801768150338701</v>
      </c>
      <c r="AU9" s="14">
        <v>0.614334070942258</v>
      </c>
      <c r="AV9" s="14"/>
      <c r="AW9" s="14">
        <v>0.64327102868534503</v>
      </c>
      <c r="AX9" s="14">
        <v>0.62139710620375399</v>
      </c>
      <c r="AY9" s="14">
        <v>0.68482336152621603</v>
      </c>
      <c r="AZ9" s="14">
        <v>0.61535157044198197</v>
      </c>
      <c r="BA9" s="14">
        <v>0.77772063520934698</v>
      </c>
      <c r="BB9" s="14">
        <v>0.69893257956274801</v>
      </c>
      <c r="BC9" s="14">
        <v>0.56158040953384003</v>
      </c>
      <c r="BD9" s="14">
        <v>0.74743767684893403</v>
      </c>
      <c r="BE9" s="14">
        <v>0.52660121328174003</v>
      </c>
      <c r="BF9" s="14">
        <v>0.64422896977959798</v>
      </c>
      <c r="BG9" s="14"/>
      <c r="BH9" s="14">
        <v>0.67033125578895503</v>
      </c>
      <c r="BI9" s="14">
        <v>0.66929459327328999</v>
      </c>
    </row>
    <row r="10" spans="2:61" x14ac:dyDescent="0.35">
      <c r="B10" s="15" t="s">
        <v>119</v>
      </c>
      <c r="C10" s="14">
        <v>0.53707206054579704</v>
      </c>
      <c r="D10" s="14">
        <v>0.54170589269388603</v>
      </c>
      <c r="E10" s="14">
        <v>0.52994872499634904</v>
      </c>
      <c r="F10" s="14"/>
      <c r="G10" s="14">
        <v>0.48223947986337901</v>
      </c>
      <c r="H10" s="14">
        <v>0.52920943952655697</v>
      </c>
      <c r="I10" s="14">
        <v>0.55475414440350002</v>
      </c>
      <c r="J10" s="14">
        <v>0.52077624152624402</v>
      </c>
      <c r="K10" s="14">
        <v>0.55956799437605997</v>
      </c>
      <c r="L10" s="14">
        <v>0.55514790845252104</v>
      </c>
      <c r="M10" s="14"/>
      <c r="N10" s="14">
        <v>0.54122356830683804</v>
      </c>
      <c r="O10" s="14">
        <v>0.53473200259974396</v>
      </c>
      <c r="P10" s="14"/>
      <c r="Q10" s="14">
        <v>0.589390554568889</v>
      </c>
      <c r="R10" s="14">
        <v>0.51422803683193297</v>
      </c>
      <c r="S10" s="14">
        <v>0.51342673126251404</v>
      </c>
      <c r="T10" s="14"/>
      <c r="U10" s="14">
        <v>0.55242430272841603</v>
      </c>
      <c r="V10" s="14">
        <v>0.47111379194967701</v>
      </c>
      <c r="W10" s="14"/>
      <c r="X10" s="14">
        <v>0.52512173107176396</v>
      </c>
      <c r="Y10" s="14">
        <v>0.51872572921414195</v>
      </c>
      <c r="Z10" s="14">
        <v>0.56778809230787597</v>
      </c>
      <c r="AA10" s="14"/>
      <c r="AB10" s="14">
        <v>0.57956099615413903</v>
      </c>
      <c r="AC10" s="14">
        <v>0.54472747597509996</v>
      </c>
      <c r="AD10" s="14">
        <v>0.44024295963128501</v>
      </c>
      <c r="AE10" s="14"/>
      <c r="AF10" s="14">
        <v>0.542884276349616</v>
      </c>
      <c r="AG10" s="14">
        <v>0.55752830483336302</v>
      </c>
      <c r="AH10" s="14">
        <v>0.51024246456739997</v>
      </c>
      <c r="AI10" s="14"/>
      <c r="AJ10" s="14">
        <v>0.52322146540257397</v>
      </c>
      <c r="AK10" s="14">
        <v>0.55064841462163905</v>
      </c>
      <c r="AL10" s="14"/>
      <c r="AM10" s="14">
        <v>0.51699748601279905</v>
      </c>
      <c r="AN10" s="14">
        <v>0.51359921625641902</v>
      </c>
      <c r="AO10" s="14">
        <v>0.45425457298209498</v>
      </c>
      <c r="AP10" s="14">
        <v>0.54434810558654201</v>
      </c>
      <c r="AQ10" s="14">
        <v>0.50397478522101702</v>
      </c>
      <c r="AR10" s="14">
        <v>0.56864012291579602</v>
      </c>
      <c r="AS10" s="14">
        <v>0.74604450708261605</v>
      </c>
      <c r="AT10" s="14">
        <v>0.601589755419221</v>
      </c>
      <c r="AU10" s="14">
        <v>0.48789527426130302</v>
      </c>
      <c r="AV10" s="14"/>
      <c r="AW10" s="14">
        <v>0.49471351419370002</v>
      </c>
      <c r="AX10" s="14">
        <v>0.52013832847957697</v>
      </c>
      <c r="AY10" s="14">
        <v>0.47463625844785001</v>
      </c>
      <c r="AZ10" s="14">
        <v>0.59713072375343001</v>
      </c>
      <c r="BA10" s="14">
        <v>0.48928447942099401</v>
      </c>
      <c r="BB10" s="14">
        <v>0.55103616561844704</v>
      </c>
      <c r="BC10" s="14">
        <v>0.680391733271694</v>
      </c>
      <c r="BD10" s="14">
        <v>0.55246402192619104</v>
      </c>
      <c r="BE10" s="14">
        <v>0.32096994807239498</v>
      </c>
      <c r="BF10" s="14">
        <v>0.46404062556832198</v>
      </c>
      <c r="BG10" s="14"/>
      <c r="BH10" s="14">
        <v>0.52801319683875403</v>
      </c>
      <c r="BI10" s="14">
        <v>0.55040048770747196</v>
      </c>
    </row>
    <row r="11" spans="2:61" ht="29" x14ac:dyDescent="0.35">
      <c r="B11" s="15" t="s">
        <v>120</v>
      </c>
      <c r="C11" s="14">
        <v>0.37206091394555002</v>
      </c>
      <c r="D11" s="14">
        <v>0.33365706467710998</v>
      </c>
      <c r="E11" s="14">
        <v>0.40500630226337198</v>
      </c>
      <c r="F11" s="14"/>
      <c r="G11" s="14">
        <v>0.232196932290513</v>
      </c>
      <c r="H11" s="14">
        <v>0.26604407154763898</v>
      </c>
      <c r="I11" s="14">
        <v>0.31964957777797698</v>
      </c>
      <c r="J11" s="14">
        <v>0.45603274285601603</v>
      </c>
      <c r="K11" s="14">
        <v>0.453230115404687</v>
      </c>
      <c r="L11" s="14">
        <v>0.45088416505797502</v>
      </c>
      <c r="M11" s="14"/>
      <c r="N11" s="14">
        <v>0.34854893238541901</v>
      </c>
      <c r="O11" s="14">
        <v>0.38531378553922602</v>
      </c>
      <c r="P11" s="14"/>
      <c r="Q11" s="14">
        <v>0.38860800303399401</v>
      </c>
      <c r="R11" s="14">
        <v>0.39254584500258799</v>
      </c>
      <c r="S11" s="14">
        <v>0.30073902449033602</v>
      </c>
      <c r="T11" s="14"/>
      <c r="U11" s="14">
        <v>0.37237515999105297</v>
      </c>
      <c r="V11" s="14">
        <v>0.370710809848179</v>
      </c>
      <c r="W11" s="14"/>
      <c r="X11" s="14">
        <v>0.34754127183507799</v>
      </c>
      <c r="Y11" s="14">
        <v>0.41590982228554002</v>
      </c>
      <c r="Z11" s="14">
        <v>0.34334229954827</v>
      </c>
      <c r="AA11" s="14"/>
      <c r="AB11" s="14">
        <v>0.39824848154431802</v>
      </c>
      <c r="AC11" s="14">
        <v>0.36467023587388803</v>
      </c>
      <c r="AD11" s="14">
        <v>0.34597395232061701</v>
      </c>
      <c r="AE11" s="14"/>
      <c r="AF11" s="14">
        <v>0.40616663743493903</v>
      </c>
      <c r="AG11" s="14">
        <v>0.40485415431119598</v>
      </c>
      <c r="AH11" s="14">
        <v>0.32156133229395101</v>
      </c>
      <c r="AI11" s="14"/>
      <c r="AJ11" s="14">
        <v>0.32894578299163602</v>
      </c>
      <c r="AK11" s="14">
        <v>0.41350685774143497</v>
      </c>
      <c r="AL11" s="14"/>
      <c r="AM11" s="14">
        <v>0.489492437045912</v>
      </c>
      <c r="AN11" s="14">
        <v>0.39848391389466198</v>
      </c>
      <c r="AO11" s="14">
        <v>0.14887606956930299</v>
      </c>
      <c r="AP11" s="14">
        <v>0.31426300248017802</v>
      </c>
      <c r="AQ11" s="14">
        <v>0.28702508749792599</v>
      </c>
      <c r="AR11" s="14">
        <v>0.35980641383199602</v>
      </c>
      <c r="AS11" s="14">
        <v>0.35212544545522301</v>
      </c>
      <c r="AT11" s="14">
        <v>0.50239307576956505</v>
      </c>
      <c r="AU11" s="14">
        <v>0.31853059941649298</v>
      </c>
      <c r="AV11" s="14"/>
      <c r="AW11" s="14">
        <v>0.47344592921059903</v>
      </c>
      <c r="AX11" s="14">
        <v>0.41929713933284302</v>
      </c>
      <c r="AY11" s="14">
        <v>0.15202377056750799</v>
      </c>
      <c r="AZ11" s="14">
        <v>0.24737710645118399</v>
      </c>
      <c r="BA11" s="14">
        <v>0.35033590317649399</v>
      </c>
      <c r="BB11" s="14">
        <v>0.33945595540061002</v>
      </c>
      <c r="BC11" s="14">
        <v>0.38618841228980599</v>
      </c>
      <c r="BD11" s="14">
        <v>0.40246789716274001</v>
      </c>
      <c r="BE11" s="14">
        <v>0.32983128516120502</v>
      </c>
      <c r="BF11" s="14">
        <v>0.338218425010608</v>
      </c>
      <c r="BG11" s="14"/>
      <c r="BH11" s="14">
        <v>0.35443330902688502</v>
      </c>
      <c r="BI11" s="14">
        <v>0.39531352761710098</v>
      </c>
    </row>
    <row r="12" spans="2:61" x14ac:dyDescent="0.35">
      <c r="B12" s="15" t="s">
        <v>121</v>
      </c>
      <c r="C12" s="14">
        <v>0.35048508550923002</v>
      </c>
      <c r="D12" s="14">
        <v>0.34266787498968199</v>
      </c>
      <c r="E12" s="14">
        <v>0.359986408427029</v>
      </c>
      <c r="F12" s="14"/>
      <c r="G12" s="14">
        <v>0.29510486231879002</v>
      </c>
      <c r="H12" s="14">
        <v>0.30984912407349102</v>
      </c>
      <c r="I12" s="14">
        <v>0.39628142102526898</v>
      </c>
      <c r="J12" s="14">
        <v>0.414286309174414</v>
      </c>
      <c r="K12" s="14">
        <v>0.35281591959335101</v>
      </c>
      <c r="L12" s="14">
        <v>0.30975618710152603</v>
      </c>
      <c r="M12" s="14"/>
      <c r="N12" s="14">
        <v>0.311838400593551</v>
      </c>
      <c r="O12" s="14">
        <v>0.37226885355952799</v>
      </c>
      <c r="P12" s="14"/>
      <c r="Q12" s="14">
        <v>0.24358569122493301</v>
      </c>
      <c r="R12" s="14">
        <v>0.36035357745160201</v>
      </c>
      <c r="S12" s="14">
        <v>0.47603582955353402</v>
      </c>
      <c r="T12" s="14"/>
      <c r="U12" s="14">
        <v>0.34861564252483102</v>
      </c>
      <c r="V12" s="14">
        <v>0.35851682582594802</v>
      </c>
      <c r="W12" s="14"/>
      <c r="X12" s="14">
        <v>0.22388422818105599</v>
      </c>
      <c r="Y12" s="14">
        <v>0.30414549196641499</v>
      </c>
      <c r="Z12" s="14">
        <v>0.45172997145354798</v>
      </c>
      <c r="AA12" s="14"/>
      <c r="AB12" s="14">
        <v>0.26352086805332903</v>
      </c>
      <c r="AC12" s="14">
        <v>0.356471565814728</v>
      </c>
      <c r="AD12" s="14">
        <v>0.470456729423335</v>
      </c>
      <c r="AE12" s="14"/>
      <c r="AF12" s="14">
        <v>0.28717884601341098</v>
      </c>
      <c r="AG12" s="14">
        <v>0.31026316082139799</v>
      </c>
      <c r="AH12" s="14">
        <v>0.45618097104564997</v>
      </c>
      <c r="AI12" s="14"/>
      <c r="AJ12" s="14">
        <v>0.343786283824838</v>
      </c>
      <c r="AK12" s="14">
        <v>0.34588266140137602</v>
      </c>
      <c r="AL12" s="14"/>
      <c r="AM12" s="14">
        <v>0.25275018694468199</v>
      </c>
      <c r="AN12" s="14">
        <v>0.33503874194792699</v>
      </c>
      <c r="AO12" s="14">
        <v>0.167424051821256</v>
      </c>
      <c r="AP12" s="14">
        <v>0.45928427899319701</v>
      </c>
      <c r="AQ12" s="14">
        <v>8.6216590025688294E-2</v>
      </c>
      <c r="AR12" s="14">
        <v>0.441388890522391</v>
      </c>
      <c r="AS12" s="14">
        <v>5.97737250969506E-2</v>
      </c>
      <c r="AT12" s="14">
        <v>0.49306486023848001</v>
      </c>
      <c r="AU12" s="14">
        <v>0.39915133831315203</v>
      </c>
      <c r="AV12" s="14"/>
      <c r="AW12" s="14">
        <v>0.25912893909412099</v>
      </c>
      <c r="AX12" s="14">
        <v>0.31469239902102902</v>
      </c>
      <c r="AY12" s="14">
        <v>0.12754142306709901</v>
      </c>
      <c r="AZ12" s="14">
        <v>0.47072604181621602</v>
      </c>
      <c r="BA12" s="14">
        <v>9.3633014742275006E-2</v>
      </c>
      <c r="BB12" s="14">
        <v>0.40953469849783197</v>
      </c>
      <c r="BC12" s="14">
        <v>0.13032966157478201</v>
      </c>
      <c r="BD12" s="14">
        <v>0.58489093631992195</v>
      </c>
      <c r="BE12" s="14">
        <v>0.37392450856229398</v>
      </c>
      <c r="BF12" s="14">
        <v>0.43705883783875499</v>
      </c>
      <c r="BG12" s="14"/>
      <c r="BH12" s="14">
        <v>0.36031900994369398</v>
      </c>
      <c r="BI12" s="14">
        <v>0.33979550861105201</v>
      </c>
    </row>
    <row r="13" spans="2:61" x14ac:dyDescent="0.35">
      <c r="B13" s="15" t="s">
        <v>122</v>
      </c>
      <c r="C13" s="14">
        <v>0.233765966206776</v>
      </c>
      <c r="D13" s="14">
        <v>0.23927579448832201</v>
      </c>
      <c r="E13" s="14">
        <v>0.229878901421981</v>
      </c>
      <c r="F13" s="14"/>
      <c r="G13" s="14">
        <v>0.27957988948370099</v>
      </c>
      <c r="H13" s="14">
        <v>0.334698882494675</v>
      </c>
      <c r="I13" s="14">
        <v>0.26987218529387202</v>
      </c>
      <c r="J13" s="14">
        <v>0.24597722681852599</v>
      </c>
      <c r="K13" s="14">
        <v>0.136602423909916</v>
      </c>
      <c r="L13" s="14">
        <v>0.152837897300454</v>
      </c>
      <c r="M13" s="14"/>
      <c r="N13" s="14">
        <v>0.202609343034549</v>
      </c>
      <c r="O13" s="14">
        <v>0.251327851628389</v>
      </c>
      <c r="P13" s="14"/>
      <c r="Q13" s="14">
        <v>0.25264000080176602</v>
      </c>
      <c r="R13" s="14">
        <v>0.23513516542284599</v>
      </c>
      <c r="S13" s="14">
        <v>0.21816252857080101</v>
      </c>
      <c r="T13" s="14"/>
      <c r="U13" s="14">
        <v>0.24517677063537599</v>
      </c>
      <c r="V13" s="14">
        <v>0.18474140715888501</v>
      </c>
      <c r="W13" s="14"/>
      <c r="X13" s="14">
        <v>0.147170574439487</v>
      </c>
      <c r="Y13" s="14">
        <v>0.249646727480209</v>
      </c>
      <c r="Z13" s="14">
        <v>0.26196869034023101</v>
      </c>
      <c r="AA13" s="14"/>
      <c r="AB13" s="14">
        <v>0.206672436275986</v>
      </c>
      <c r="AC13" s="14">
        <v>0.26337859552116399</v>
      </c>
      <c r="AD13" s="14">
        <v>0.22564185698264499</v>
      </c>
      <c r="AE13" s="14"/>
      <c r="AF13" s="14">
        <v>0.23217531523312601</v>
      </c>
      <c r="AG13" s="14">
        <v>0.22717469003711099</v>
      </c>
      <c r="AH13" s="14">
        <v>0.24784998922131499</v>
      </c>
      <c r="AI13" s="14"/>
      <c r="AJ13" s="14">
        <v>0.26710868833153201</v>
      </c>
      <c r="AK13" s="14">
        <v>0.217738951332453</v>
      </c>
      <c r="AL13" s="14"/>
      <c r="AM13" s="14">
        <v>0.213195491210942</v>
      </c>
      <c r="AN13" s="14">
        <v>0.16230631466214299</v>
      </c>
      <c r="AO13" s="14">
        <v>0.26046552086171398</v>
      </c>
      <c r="AP13" s="14">
        <v>0.219879861263273</v>
      </c>
      <c r="AQ13" s="14">
        <v>0.34500460468487998</v>
      </c>
      <c r="AR13" s="14">
        <v>0.243420640500882</v>
      </c>
      <c r="AS13" s="14">
        <v>0.23438571411442599</v>
      </c>
      <c r="AT13" s="14">
        <v>0.18197082547822299</v>
      </c>
      <c r="AU13" s="14">
        <v>0.29837384120177901</v>
      </c>
      <c r="AV13" s="14"/>
      <c r="AW13" s="14">
        <v>0.18153002176885499</v>
      </c>
      <c r="AX13" s="14">
        <v>0.16144348962132399</v>
      </c>
      <c r="AY13" s="14">
        <v>0.29683884164228203</v>
      </c>
      <c r="AZ13" s="14">
        <v>0.28890200824291101</v>
      </c>
      <c r="BA13" s="14">
        <v>0.33090803356781501</v>
      </c>
      <c r="BB13" s="14">
        <v>0.283770542330891</v>
      </c>
      <c r="BC13" s="14">
        <v>0.16000810452887901</v>
      </c>
      <c r="BD13" s="14">
        <v>0.12624070371871701</v>
      </c>
      <c r="BE13" s="14">
        <v>0.15770364398430201</v>
      </c>
      <c r="BF13" s="14">
        <v>0.28055995598313199</v>
      </c>
      <c r="BG13" s="14"/>
      <c r="BH13" s="14">
        <v>0.24054726776052199</v>
      </c>
      <c r="BI13" s="14">
        <v>0.229200644066828</v>
      </c>
    </row>
    <row r="14" spans="2:61" x14ac:dyDescent="0.35">
      <c r="B14" s="15" t="s">
        <v>123</v>
      </c>
      <c r="C14" s="14">
        <v>0.211658147099762</v>
      </c>
      <c r="D14" s="14">
        <v>0.19986748503752799</v>
      </c>
      <c r="E14" s="14">
        <v>0.22413654201411201</v>
      </c>
      <c r="F14" s="14"/>
      <c r="G14" s="14">
        <v>0.28467632891336803</v>
      </c>
      <c r="H14" s="14">
        <v>0.206492137081904</v>
      </c>
      <c r="I14" s="14">
        <v>0.20526487871752799</v>
      </c>
      <c r="J14" s="14">
        <v>0.21335424591008301</v>
      </c>
      <c r="K14" s="14">
        <v>0.228458374528062</v>
      </c>
      <c r="L14" s="14">
        <v>0.166865441183981</v>
      </c>
      <c r="M14" s="14"/>
      <c r="N14" s="14">
        <v>0.21749045938800099</v>
      </c>
      <c r="O14" s="14">
        <v>0.20837067914847199</v>
      </c>
      <c r="P14" s="14"/>
      <c r="Q14" s="14">
        <v>0.171395453566664</v>
      </c>
      <c r="R14" s="14">
        <v>0.229809769455117</v>
      </c>
      <c r="S14" s="14">
        <v>0.22099222329858301</v>
      </c>
      <c r="T14" s="14"/>
      <c r="U14" s="14">
        <v>0.21923141652304101</v>
      </c>
      <c r="V14" s="14">
        <v>0.179120897307222</v>
      </c>
      <c r="W14" s="14"/>
      <c r="X14" s="14">
        <v>0.191008933840672</v>
      </c>
      <c r="Y14" s="14">
        <v>0.22727552606086299</v>
      </c>
      <c r="Z14" s="14">
        <v>0.214047225044349</v>
      </c>
      <c r="AA14" s="14"/>
      <c r="AB14" s="14">
        <v>0.17249295629227099</v>
      </c>
      <c r="AC14" s="14">
        <v>0.24358284413721801</v>
      </c>
      <c r="AD14" s="14">
        <v>0.20551715305139501</v>
      </c>
      <c r="AE14" s="14"/>
      <c r="AF14" s="14">
        <v>0.13067444651091001</v>
      </c>
      <c r="AG14" s="14">
        <v>0.23706501194673299</v>
      </c>
      <c r="AH14" s="14">
        <v>0.217494445715331</v>
      </c>
      <c r="AI14" s="14"/>
      <c r="AJ14" s="14">
        <v>0.21523135707337601</v>
      </c>
      <c r="AK14" s="14">
        <v>0.21419519759056299</v>
      </c>
      <c r="AL14" s="14"/>
      <c r="AM14" s="14">
        <v>0.243027908972266</v>
      </c>
      <c r="AN14" s="14">
        <v>0.233394198797267</v>
      </c>
      <c r="AO14" s="14">
        <v>0.252014158510391</v>
      </c>
      <c r="AP14" s="14">
        <v>0.184741397598708</v>
      </c>
      <c r="AQ14" s="14">
        <v>0.26307983436468901</v>
      </c>
      <c r="AR14" s="14">
        <v>0.17937501289122801</v>
      </c>
      <c r="AS14" s="14">
        <v>0.19046163455979401</v>
      </c>
      <c r="AT14" s="14">
        <v>0.16518943091171201</v>
      </c>
      <c r="AU14" s="14">
        <v>0.222587765956022</v>
      </c>
      <c r="AV14" s="14"/>
      <c r="AW14" s="14">
        <v>0.24040373682796501</v>
      </c>
      <c r="AX14" s="14">
        <v>0.243438526850253</v>
      </c>
      <c r="AY14" s="14">
        <v>0.26217826126694699</v>
      </c>
      <c r="AZ14" s="14">
        <v>0.16906417069717</v>
      </c>
      <c r="BA14" s="14">
        <v>0.25343942081536902</v>
      </c>
      <c r="BB14" s="14">
        <v>0.19601441792801499</v>
      </c>
      <c r="BC14" s="14">
        <v>0.15326506290202799</v>
      </c>
      <c r="BD14" s="14">
        <v>0.143169825806053</v>
      </c>
      <c r="BE14" s="14">
        <v>0.15005549010283001</v>
      </c>
      <c r="BF14" s="14">
        <v>0.21914382267736099</v>
      </c>
      <c r="BG14" s="14"/>
      <c r="BH14" s="14">
        <v>0.203725805269174</v>
      </c>
      <c r="BI14" s="14">
        <v>0.226208710098808</v>
      </c>
    </row>
    <row r="15" spans="2:61" x14ac:dyDescent="0.35">
      <c r="B15" s="15" t="s">
        <v>124</v>
      </c>
      <c r="C15" s="14">
        <v>0.19256407322055399</v>
      </c>
      <c r="D15" s="14">
        <v>0.189369331474772</v>
      </c>
      <c r="E15" s="14">
        <v>0.19673534859685901</v>
      </c>
      <c r="F15" s="14"/>
      <c r="G15" s="14">
        <v>0.182233698331462</v>
      </c>
      <c r="H15" s="14">
        <v>0.23565765378554701</v>
      </c>
      <c r="I15" s="14">
        <v>0.19688367145441199</v>
      </c>
      <c r="J15" s="14">
        <v>0.16262887907397799</v>
      </c>
      <c r="K15" s="14">
        <v>0.14318154458959401</v>
      </c>
      <c r="L15" s="14">
        <v>0.223389345372317</v>
      </c>
      <c r="M15" s="14"/>
      <c r="N15" s="14">
        <v>0.16685650176918601</v>
      </c>
      <c r="O15" s="14">
        <v>0.207054521103856</v>
      </c>
      <c r="P15" s="14"/>
      <c r="Q15" s="14">
        <v>0.14993934156862099</v>
      </c>
      <c r="R15" s="14">
        <v>0.19882788619484201</v>
      </c>
      <c r="S15" s="14">
        <v>0.255835628225625</v>
      </c>
      <c r="T15" s="14"/>
      <c r="U15" s="14">
        <v>0.19955776526534699</v>
      </c>
      <c r="V15" s="14">
        <v>0.16251687797169001</v>
      </c>
      <c r="W15" s="14"/>
      <c r="X15" s="14">
        <v>0.188304982845408</v>
      </c>
      <c r="Y15" s="14">
        <v>0.207157515079192</v>
      </c>
      <c r="Z15" s="14">
        <v>0.18757338974645199</v>
      </c>
      <c r="AA15" s="14"/>
      <c r="AB15" s="14">
        <v>0.18735681891250799</v>
      </c>
      <c r="AC15" s="14">
        <v>0.18037602259681501</v>
      </c>
      <c r="AD15" s="14">
        <v>0.24706542082496399</v>
      </c>
      <c r="AE15" s="14"/>
      <c r="AF15" s="14">
        <v>0.24296590358831999</v>
      </c>
      <c r="AG15" s="14">
        <v>0.18048278961622699</v>
      </c>
      <c r="AH15" s="14">
        <v>0.20998030155257399</v>
      </c>
      <c r="AI15" s="14"/>
      <c r="AJ15" s="14">
        <v>0.23236566823905699</v>
      </c>
      <c r="AK15" s="14">
        <v>0.172509545694708</v>
      </c>
      <c r="AL15" s="14"/>
      <c r="AM15" s="14">
        <v>0.177667495923405</v>
      </c>
      <c r="AN15" s="14">
        <v>0.17622808335147599</v>
      </c>
      <c r="AO15" s="14">
        <v>0.11117634685495199</v>
      </c>
      <c r="AP15" s="14">
        <v>0.24218903606037501</v>
      </c>
      <c r="AQ15" s="14">
        <v>0.18149347836929</v>
      </c>
      <c r="AR15" s="14">
        <v>0.22660897978724601</v>
      </c>
      <c r="AS15" s="14">
        <v>0.14363262157937501</v>
      </c>
      <c r="AT15" s="14">
        <v>0.15366350236248499</v>
      </c>
      <c r="AU15" s="14">
        <v>0.18757478736257499</v>
      </c>
      <c r="AV15" s="14"/>
      <c r="AW15" s="14">
        <v>0.192641349659087</v>
      </c>
      <c r="AX15" s="14">
        <v>0.19030468082121499</v>
      </c>
      <c r="AY15" s="14">
        <v>0.129733258669473</v>
      </c>
      <c r="AZ15" s="14">
        <v>0.25798827553996001</v>
      </c>
      <c r="BA15" s="14">
        <v>0.173347700715484</v>
      </c>
      <c r="BB15" s="14">
        <v>0.19587966559859099</v>
      </c>
      <c r="BC15" s="14">
        <v>9.7502546939059104E-2</v>
      </c>
      <c r="BD15" s="14">
        <v>0.18414112672006999</v>
      </c>
      <c r="BE15" s="14">
        <v>0.29912767098063697</v>
      </c>
      <c r="BF15" s="14">
        <v>0.24696819862744299</v>
      </c>
      <c r="BG15" s="14"/>
      <c r="BH15" s="14">
        <v>0.19120569616745201</v>
      </c>
      <c r="BI15" s="14">
        <v>0.19301533885774999</v>
      </c>
    </row>
    <row r="16" spans="2:61" ht="29" x14ac:dyDescent="0.35">
      <c r="B16" s="15" t="s">
        <v>125</v>
      </c>
      <c r="C16" s="14">
        <v>0.16633135428711901</v>
      </c>
      <c r="D16" s="14">
        <v>0.152931618034572</v>
      </c>
      <c r="E16" s="14">
        <v>0.180078986128414</v>
      </c>
      <c r="F16" s="14"/>
      <c r="G16" s="14">
        <v>0.18648463474340199</v>
      </c>
      <c r="H16" s="14">
        <v>0.17322883570898001</v>
      </c>
      <c r="I16" s="14">
        <v>0.19548684188151799</v>
      </c>
      <c r="J16" s="14">
        <v>0.16898966397786999</v>
      </c>
      <c r="K16" s="14">
        <v>0.14600298949042501</v>
      </c>
      <c r="L16" s="14">
        <v>0.13347625120840201</v>
      </c>
      <c r="M16" s="14"/>
      <c r="N16" s="14">
        <v>0.14244651037738601</v>
      </c>
      <c r="O16" s="14">
        <v>0.17979439518654899</v>
      </c>
      <c r="P16" s="14"/>
      <c r="Q16" s="14">
        <v>0.173318352258055</v>
      </c>
      <c r="R16" s="14">
        <v>0.17008006621966501</v>
      </c>
      <c r="S16" s="14">
        <v>0.15112212772703101</v>
      </c>
      <c r="T16" s="14"/>
      <c r="U16" s="14">
        <v>0.17470127144515701</v>
      </c>
      <c r="V16" s="14">
        <v>0.130371444492171</v>
      </c>
      <c r="W16" s="14"/>
      <c r="X16" s="14">
        <v>0.113802590582778</v>
      </c>
      <c r="Y16" s="14">
        <v>0.17029258175636999</v>
      </c>
      <c r="Z16" s="14">
        <v>0.18927038559492201</v>
      </c>
      <c r="AA16" s="14"/>
      <c r="AB16" s="14">
        <v>0.18747503548640199</v>
      </c>
      <c r="AC16" s="14">
        <v>0.16054736922187601</v>
      </c>
      <c r="AD16" s="14">
        <v>0.138745831430788</v>
      </c>
      <c r="AE16" s="14"/>
      <c r="AF16" s="14">
        <v>7.6684431270114303E-2</v>
      </c>
      <c r="AG16" s="14">
        <v>0.181100083692147</v>
      </c>
      <c r="AH16" s="14">
        <v>0.180226324960858</v>
      </c>
      <c r="AI16" s="14"/>
      <c r="AJ16" s="14">
        <v>0.16051304050760801</v>
      </c>
      <c r="AK16" s="14">
        <v>0.171304814304368</v>
      </c>
      <c r="AL16" s="14"/>
      <c r="AM16" s="14">
        <v>0.151301140393585</v>
      </c>
      <c r="AN16" s="14">
        <v>0.13988167459893</v>
      </c>
      <c r="AO16" s="14">
        <v>9.2180176978600301E-2</v>
      </c>
      <c r="AP16" s="14">
        <v>0.16542320302571301</v>
      </c>
      <c r="AQ16" s="14">
        <v>0.136345049347947</v>
      </c>
      <c r="AR16" s="14">
        <v>0.221343691705538</v>
      </c>
      <c r="AS16" s="14">
        <v>0.188847760124675</v>
      </c>
      <c r="AT16" s="14">
        <v>9.80968002363692E-2</v>
      </c>
      <c r="AU16" s="14">
        <v>0.143074978313386</v>
      </c>
      <c r="AV16" s="14"/>
      <c r="AW16" s="14">
        <v>0.14096669319021499</v>
      </c>
      <c r="AX16" s="14">
        <v>0.15037820644910599</v>
      </c>
      <c r="AY16" s="14">
        <v>0.12321665240681</v>
      </c>
      <c r="AZ16" s="14">
        <v>0.19696945093978899</v>
      </c>
      <c r="BA16" s="14">
        <v>0.14511355396807099</v>
      </c>
      <c r="BB16" s="14">
        <v>0.21419787859862399</v>
      </c>
      <c r="BC16" s="14">
        <v>9.6083826038872597E-2</v>
      </c>
      <c r="BD16" s="14">
        <v>6.9154621848219605E-2</v>
      </c>
      <c r="BE16" s="14">
        <v>0.24631878352395101</v>
      </c>
      <c r="BF16" s="14">
        <v>0.166121966013142</v>
      </c>
      <c r="BG16" s="14"/>
      <c r="BH16" s="14">
        <v>0.17719121669375901</v>
      </c>
      <c r="BI16" s="14">
        <v>0.15958477845289801</v>
      </c>
    </row>
    <row r="17" spans="2:61" ht="29" x14ac:dyDescent="0.35">
      <c r="B17" s="15" t="s">
        <v>126</v>
      </c>
      <c r="C17" s="14">
        <v>0.116991291776255</v>
      </c>
      <c r="D17" s="14">
        <v>0.12793909737054801</v>
      </c>
      <c r="E17" s="14">
        <v>0.104915046655796</v>
      </c>
      <c r="F17" s="14"/>
      <c r="G17" s="14">
        <v>0.14459295045968201</v>
      </c>
      <c r="H17" s="14">
        <v>9.1628793339551498E-2</v>
      </c>
      <c r="I17" s="14">
        <v>0.112959209267114</v>
      </c>
      <c r="J17" s="14">
        <v>0.10424662263785001</v>
      </c>
      <c r="K17" s="14">
        <v>0.119441747657685</v>
      </c>
      <c r="L17" s="14">
        <v>0.13523026609448199</v>
      </c>
      <c r="M17" s="14"/>
      <c r="N17" s="14">
        <v>0.15352081388595701</v>
      </c>
      <c r="O17" s="14">
        <v>9.6400893444233998E-2</v>
      </c>
      <c r="P17" s="14"/>
      <c r="Q17" s="14">
        <v>0.150577354112371</v>
      </c>
      <c r="R17" s="14">
        <v>0.113136194835864</v>
      </c>
      <c r="S17" s="14">
        <v>8.6203483732675806E-2</v>
      </c>
      <c r="T17" s="14"/>
      <c r="U17" s="14">
        <v>0.119864611015938</v>
      </c>
      <c r="V17" s="14">
        <v>0.10464656975330899</v>
      </c>
      <c r="W17" s="14"/>
      <c r="X17" s="14">
        <v>0.154745658945241</v>
      </c>
      <c r="Y17" s="14">
        <v>0.13606074013456701</v>
      </c>
      <c r="Z17" s="14">
        <v>7.9307047562029498E-2</v>
      </c>
      <c r="AA17" s="14"/>
      <c r="AB17" s="14">
        <v>0.16875616479855701</v>
      </c>
      <c r="AC17" s="14">
        <v>0.105040065864732</v>
      </c>
      <c r="AD17" s="14">
        <v>6.0132292618957597E-2</v>
      </c>
      <c r="AE17" s="14"/>
      <c r="AF17" s="14">
        <v>0.14635881781674401</v>
      </c>
      <c r="AG17" s="14">
        <v>0.13372552285229</v>
      </c>
      <c r="AH17" s="14">
        <v>8.8158798009935702E-2</v>
      </c>
      <c r="AI17" s="14"/>
      <c r="AJ17" s="14">
        <v>9.83291956356801E-2</v>
      </c>
      <c r="AK17" s="14">
        <v>0.125005439977178</v>
      </c>
      <c r="AL17" s="14"/>
      <c r="AM17" s="14">
        <v>9.6930941721928801E-2</v>
      </c>
      <c r="AN17" s="14">
        <v>0.14632900630177201</v>
      </c>
      <c r="AO17" s="14">
        <v>0.23805520700305799</v>
      </c>
      <c r="AP17" s="14">
        <v>0.13491825236119001</v>
      </c>
      <c r="AQ17" s="14">
        <v>0.122406753735814</v>
      </c>
      <c r="AR17" s="14">
        <v>0.110683545631418</v>
      </c>
      <c r="AS17" s="14">
        <v>0.26281249944229701</v>
      </c>
      <c r="AT17" s="14">
        <v>1.7086449024874901E-2</v>
      </c>
      <c r="AU17" s="14">
        <v>7.5141571789039199E-2</v>
      </c>
      <c r="AV17" s="14"/>
      <c r="AW17" s="14">
        <v>0.10107280014872699</v>
      </c>
      <c r="AX17" s="14">
        <v>0.14557798556774301</v>
      </c>
      <c r="AY17" s="14">
        <v>0.39122773653488302</v>
      </c>
      <c r="AZ17" s="14">
        <v>9.2369814772263706E-2</v>
      </c>
      <c r="BA17" s="14">
        <v>0.18175026855517701</v>
      </c>
      <c r="BB17" s="14">
        <v>8.1977999749081501E-2</v>
      </c>
      <c r="BC17" s="14">
        <v>0.22524224997358999</v>
      </c>
      <c r="BD17" s="14">
        <v>2.5467649182461902E-2</v>
      </c>
      <c r="BE17" s="14">
        <v>0.10901934740472601</v>
      </c>
      <c r="BF17" s="14">
        <v>0.112643936022695</v>
      </c>
      <c r="BG17" s="14"/>
      <c r="BH17" s="14">
        <v>9.6335674676305105E-2</v>
      </c>
      <c r="BI17" s="14">
        <v>0.14209643147075901</v>
      </c>
    </row>
    <row r="18" spans="2:61" x14ac:dyDescent="0.35">
      <c r="B18" s="15" t="s">
        <v>127</v>
      </c>
      <c r="C18" s="14">
        <v>0.101832864530633</v>
      </c>
      <c r="D18" s="14">
        <v>0.118787117875746</v>
      </c>
      <c r="E18" s="14">
        <v>8.6263426038544894E-2</v>
      </c>
      <c r="F18" s="14"/>
      <c r="G18" s="14">
        <v>0.17237638203177</v>
      </c>
      <c r="H18" s="14">
        <v>0.15113195459142101</v>
      </c>
      <c r="I18" s="14">
        <v>0.114042675624727</v>
      </c>
      <c r="J18" s="14">
        <v>0.103293582422801</v>
      </c>
      <c r="K18" s="14">
        <v>8.6239785612464995E-2</v>
      </c>
      <c r="L18" s="14">
        <v>2.1009716937538898E-2</v>
      </c>
      <c r="M18" s="14"/>
      <c r="N18" s="14">
        <v>0.127375734853617</v>
      </c>
      <c r="O18" s="14">
        <v>8.7435252842367597E-2</v>
      </c>
      <c r="P18" s="14"/>
      <c r="Q18" s="14">
        <v>5.9463462649990202E-2</v>
      </c>
      <c r="R18" s="14">
        <v>0.12649665226894799</v>
      </c>
      <c r="S18" s="14">
        <v>9.8257881701645802E-2</v>
      </c>
      <c r="T18" s="14"/>
      <c r="U18" s="14">
        <v>0.101297749658637</v>
      </c>
      <c r="V18" s="14">
        <v>0.104131893560859</v>
      </c>
      <c r="W18" s="14"/>
      <c r="X18" s="14">
        <v>0.103703742026234</v>
      </c>
      <c r="Y18" s="14">
        <v>7.7775407152811699E-2</v>
      </c>
      <c r="Z18" s="14">
        <v>0.13423552370265501</v>
      </c>
      <c r="AA18" s="14"/>
      <c r="AB18" s="14">
        <v>7.0087872661983894E-2</v>
      </c>
      <c r="AC18" s="14">
        <v>8.9726709669875795E-2</v>
      </c>
      <c r="AD18" s="14">
        <v>0.17385583088949899</v>
      </c>
      <c r="AE18" s="14"/>
      <c r="AF18" s="14">
        <v>6.5499430658815097E-2</v>
      </c>
      <c r="AG18" s="14">
        <v>8.9156657914829698E-2</v>
      </c>
      <c r="AH18" s="14">
        <v>0.13824030358360401</v>
      </c>
      <c r="AI18" s="14"/>
      <c r="AJ18" s="14">
        <v>0.11401652532263901</v>
      </c>
      <c r="AK18" s="14">
        <v>9.5882261549661701E-2</v>
      </c>
      <c r="AL18" s="14"/>
      <c r="AM18" s="14">
        <v>8.3725192378496502E-2</v>
      </c>
      <c r="AN18" s="14">
        <v>5.5714719674931697E-2</v>
      </c>
      <c r="AO18" s="14">
        <v>0.111835314168986</v>
      </c>
      <c r="AP18" s="14">
        <v>0.106205297201444</v>
      </c>
      <c r="AQ18" s="14">
        <v>7.5430535100469598E-2</v>
      </c>
      <c r="AR18" s="14">
        <v>9.8555239904259795E-2</v>
      </c>
      <c r="AS18" s="14">
        <v>0.20146600832686601</v>
      </c>
      <c r="AT18" s="14">
        <v>8.97277728649305E-2</v>
      </c>
      <c r="AU18" s="14">
        <v>0.15968962144641199</v>
      </c>
      <c r="AV18" s="14"/>
      <c r="AW18" s="14">
        <v>8.6915114304721999E-2</v>
      </c>
      <c r="AX18" s="14">
        <v>4.9780035537929097E-2</v>
      </c>
      <c r="AY18" s="14">
        <v>0.140054010849399</v>
      </c>
      <c r="AZ18" s="14">
        <v>0.14866270501814799</v>
      </c>
      <c r="BA18" s="14">
        <v>8.6224354270590595E-2</v>
      </c>
      <c r="BB18" s="14">
        <v>0.103497175831995</v>
      </c>
      <c r="BC18" s="14">
        <v>0.102064368085677</v>
      </c>
      <c r="BD18" s="14">
        <v>8.0655729176608806E-2</v>
      </c>
      <c r="BE18" s="14">
        <v>0.118817142438259</v>
      </c>
      <c r="BF18" s="14">
        <v>0.21957459280697</v>
      </c>
      <c r="BG18" s="14"/>
      <c r="BH18" s="14">
        <v>8.4380837118479199E-2</v>
      </c>
      <c r="BI18" s="14">
        <v>0.12357796284341201</v>
      </c>
    </row>
    <row r="19" spans="2:61" ht="43.5" x14ac:dyDescent="0.35">
      <c r="B19" s="15" t="s">
        <v>128</v>
      </c>
      <c r="C19" s="14">
        <v>7.8216866591962905E-2</v>
      </c>
      <c r="D19" s="14">
        <v>8.1576876300449797E-2</v>
      </c>
      <c r="E19" s="14">
        <v>7.5470459196971595E-2</v>
      </c>
      <c r="F19" s="14"/>
      <c r="G19" s="14">
        <v>9.9523713592056098E-2</v>
      </c>
      <c r="H19" s="14">
        <v>9.9818568827616597E-2</v>
      </c>
      <c r="I19" s="14">
        <v>0.11927728188068901</v>
      </c>
      <c r="J19" s="14">
        <v>4.8946966316038801E-2</v>
      </c>
      <c r="K19" s="14">
        <v>8.8747529728614494E-2</v>
      </c>
      <c r="L19" s="14">
        <v>2.7519202532477999E-2</v>
      </c>
      <c r="M19" s="14"/>
      <c r="N19" s="14">
        <v>8.4377942192997601E-2</v>
      </c>
      <c r="O19" s="14">
        <v>7.4744086400696505E-2</v>
      </c>
      <c r="P19" s="14"/>
      <c r="Q19" s="14">
        <v>5.5814548385035398E-2</v>
      </c>
      <c r="R19" s="14">
        <v>9.9067606140513895E-2</v>
      </c>
      <c r="S19" s="14">
        <v>5.8556858311867903E-2</v>
      </c>
      <c r="T19" s="14"/>
      <c r="U19" s="14">
        <v>8.5352362578175897E-2</v>
      </c>
      <c r="V19" s="14">
        <v>4.7560435093116797E-2</v>
      </c>
      <c r="W19" s="14"/>
      <c r="X19" s="14">
        <v>6.3193025510918197E-2</v>
      </c>
      <c r="Y19" s="14">
        <v>7.3689209746867101E-2</v>
      </c>
      <c r="Z19" s="14">
        <v>9.6432167007241096E-2</v>
      </c>
      <c r="AA19" s="14"/>
      <c r="AB19" s="14">
        <v>7.5843869686259099E-2</v>
      </c>
      <c r="AC19" s="14">
        <v>8.2130900872309398E-2</v>
      </c>
      <c r="AD19" s="14">
        <v>7.2533654134367298E-2</v>
      </c>
      <c r="AE19" s="14"/>
      <c r="AF19" s="14">
        <v>7.64922587829341E-2</v>
      </c>
      <c r="AG19" s="14">
        <v>6.9900035411458006E-2</v>
      </c>
      <c r="AH19" s="14">
        <v>9.1960235006414606E-2</v>
      </c>
      <c r="AI19" s="14"/>
      <c r="AJ19" s="14">
        <v>8.9910505955713899E-2</v>
      </c>
      <c r="AK19" s="14">
        <v>6.9862194467127506E-2</v>
      </c>
      <c r="AL19" s="14"/>
      <c r="AM19" s="14">
        <v>7.0518790876907003E-2</v>
      </c>
      <c r="AN19" s="14">
        <v>5.5476352358333599E-2</v>
      </c>
      <c r="AO19" s="14">
        <v>5.5170119946760202E-2</v>
      </c>
      <c r="AP19" s="14">
        <v>0.116416004665159</v>
      </c>
      <c r="AQ19" s="14">
        <v>7.9705287640132599E-2</v>
      </c>
      <c r="AR19" s="14">
        <v>8.3404309287541695E-2</v>
      </c>
      <c r="AS19" s="14">
        <v>5.4853612343930901E-2</v>
      </c>
      <c r="AT19" s="14">
        <v>0.104800875553744</v>
      </c>
      <c r="AU19" s="14">
        <v>9.6113148266527296E-2</v>
      </c>
      <c r="AV19" s="14"/>
      <c r="AW19" s="14">
        <v>8.0678341581353299E-2</v>
      </c>
      <c r="AX19" s="14">
        <v>4.4834849590768701E-2</v>
      </c>
      <c r="AY19" s="14">
        <v>1.9477363365149099E-2</v>
      </c>
      <c r="AZ19" s="14">
        <v>0.112357510813598</v>
      </c>
      <c r="BA19" s="14">
        <v>4.310832964729E-2</v>
      </c>
      <c r="BB19" s="14">
        <v>8.0580011058838399E-2</v>
      </c>
      <c r="BC19" s="14">
        <v>0.11107737966847001</v>
      </c>
      <c r="BD19" s="14">
        <v>2.26374701255278E-2</v>
      </c>
      <c r="BE19" s="14">
        <v>8.7917285658153405E-2</v>
      </c>
      <c r="BF19" s="14">
        <v>0.18248119842744401</v>
      </c>
      <c r="BG19" s="14"/>
      <c r="BH19" s="14">
        <v>7.3799163764072598E-2</v>
      </c>
      <c r="BI19" s="14">
        <v>8.4984673362375293E-2</v>
      </c>
    </row>
    <row r="20" spans="2:61" x14ac:dyDescent="0.35">
      <c r="B20" s="15" t="s">
        <v>129</v>
      </c>
      <c r="C20" s="14">
        <v>6.5468091736888903E-2</v>
      </c>
      <c r="D20" s="14">
        <v>7.5869397956129805E-2</v>
      </c>
      <c r="E20" s="14">
        <v>5.5933858163762597E-2</v>
      </c>
      <c r="F20" s="14"/>
      <c r="G20" s="14">
        <v>5.6698478475525997E-2</v>
      </c>
      <c r="H20" s="14">
        <v>6.4471354997654703E-2</v>
      </c>
      <c r="I20" s="14">
        <v>7.3455673675788993E-2</v>
      </c>
      <c r="J20" s="14">
        <v>6.3018766731565506E-2</v>
      </c>
      <c r="K20" s="14">
        <v>7.7608386776494204E-2</v>
      </c>
      <c r="L20" s="14">
        <v>5.6662450502342102E-2</v>
      </c>
      <c r="M20" s="14"/>
      <c r="N20" s="14">
        <v>7.1997048020288404E-2</v>
      </c>
      <c r="O20" s="14">
        <v>6.1787950229320598E-2</v>
      </c>
      <c r="P20" s="14"/>
      <c r="Q20" s="14">
        <v>5.4843257704251899E-2</v>
      </c>
      <c r="R20" s="14">
        <v>7.2556035310168396E-2</v>
      </c>
      <c r="S20" s="14">
        <v>6.7787904592690795E-2</v>
      </c>
      <c r="T20" s="14"/>
      <c r="U20" s="14">
        <v>6.5503340793600998E-2</v>
      </c>
      <c r="V20" s="14">
        <v>6.5316650226084502E-2</v>
      </c>
      <c r="W20" s="14"/>
      <c r="X20" s="14">
        <v>0.10321147148000701</v>
      </c>
      <c r="Y20" s="14">
        <v>6.2081118902725198E-2</v>
      </c>
      <c r="Z20" s="14">
        <v>5.7978730620019098E-2</v>
      </c>
      <c r="AA20" s="14"/>
      <c r="AB20" s="14">
        <v>6.0482007009840001E-2</v>
      </c>
      <c r="AC20" s="14">
        <v>5.1323023198838198E-2</v>
      </c>
      <c r="AD20" s="14">
        <v>9.9165657378222694E-2</v>
      </c>
      <c r="AE20" s="14"/>
      <c r="AF20" s="14">
        <v>4.5852379301783597E-2</v>
      </c>
      <c r="AG20" s="14">
        <v>6.5069000155015405E-2</v>
      </c>
      <c r="AH20" s="14">
        <v>8.2845060586981295E-2</v>
      </c>
      <c r="AI20" s="14"/>
      <c r="AJ20" s="14">
        <v>7.3426833422861396E-2</v>
      </c>
      <c r="AK20" s="14">
        <v>6.2776067588078799E-2</v>
      </c>
      <c r="AL20" s="14"/>
      <c r="AM20" s="14">
        <v>7.4700163258502997E-2</v>
      </c>
      <c r="AN20" s="14">
        <v>9.0145268100369894E-2</v>
      </c>
      <c r="AO20" s="14">
        <v>0.10412015028761</v>
      </c>
      <c r="AP20" s="14">
        <v>7.1708335002607607E-2</v>
      </c>
      <c r="AQ20" s="14">
        <v>6.9781826992472998E-2</v>
      </c>
      <c r="AR20" s="14">
        <v>4.9795412035041703E-2</v>
      </c>
      <c r="AS20" s="14">
        <v>0.100803951852015</v>
      </c>
      <c r="AT20" s="14">
        <v>9.9355773378104806E-2</v>
      </c>
      <c r="AU20" s="14">
        <v>2.73141966329178E-2</v>
      </c>
      <c r="AV20" s="14"/>
      <c r="AW20" s="14">
        <v>8.43563575503673E-2</v>
      </c>
      <c r="AX20" s="14">
        <v>7.3372741632573193E-2</v>
      </c>
      <c r="AY20" s="14">
        <v>8.3042605731045202E-2</v>
      </c>
      <c r="AZ20" s="14">
        <v>8.7330071186510302E-2</v>
      </c>
      <c r="BA20" s="14">
        <v>0.117911996801231</v>
      </c>
      <c r="BB20" s="14">
        <v>4.9196282815768398E-2</v>
      </c>
      <c r="BC20" s="14">
        <v>3.2198401395618199E-2</v>
      </c>
      <c r="BD20" s="14">
        <v>0.101475362251155</v>
      </c>
      <c r="BE20" s="14">
        <v>2.88743253463178E-2</v>
      </c>
      <c r="BF20" s="14">
        <v>9.03377808232282E-2</v>
      </c>
      <c r="BG20" s="14"/>
      <c r="BH20" s="14">
        <v>5.4476658703443301E-2</v>
      </c>
      <c r="BI20" s="14">
        <v>7.1846174623897099E-2</v>
      </c>
    </row>
    <row r="21" spans="2:61" ht="29" x14ac:dyDescent="0.35">
      <c r="B21" s="15" t="s">
        <v>130</v>
      </c>
      <c r="C21" s="14">
        <v>5.8192852015332801E-2</v>
      </c>
      <c r="D21" s="14">
        <v>5.9993187291571E-2</v>
      </c>
      <c r="E21" s="14">
        <v>5.6816451653891903E-2</v>
      </c>
      <c r="F21" s="14"/>
      <c r="G21" s="14">
        <v>0.12127267610857</v>
      </c>
      <c r="H21" s="14">
        <v>7.6613163516003405E-2</v>
      </c>
      <c r="I21" s="14">
        <v>7.1941511986393994E-2</v>
      </c>
      <c r="J21" s="14">
        <v>2.0797057137411399E-2</v>
      </c>
      <c r="K21" s="14">
        <v>3.9380319345198603E-2</v>
      </c>
      <c r="L21" s="14">
        <v>4.21484334546628E-2</v>
      </c>
      <c r="M21" s="14"/>
      <c r="N21" s="14">
        <v>7.8167414534679694E-2</v>
      </c>
      <c r="O21" s="14">
        <v>4.6933898297129399E-2</v>
      </c>
      <c r="P21" s="14"/>
      <c r="Q21" s="14">
        <v>7.5556832924507503E-2</v>
      </c>
      <c r="R21" s="14">
        <v>6.7217487116457295E-2</v>
      </c>
      <c r="S21" s="14">
        <v>7.8376402553117907E-3</v>
      </c>
      <c r="T21" s="14"/>
      <c r="U21" s="14">
        <v>6.5419032741703603E-2</v>
      </c>
      <c r="V21" s="14">
        <v>2.7146809124368499E-2</v>
      </c>
      <c r="W21" s="14"/>
      <c r="X21" s="14">
        <v>7.63125172929945E-2</v>
      </c>
      <c r="Y21" s="14">
        <v>6.0378942525368802E-2</v>
      </c>
      <c r="Z21" s="14">
        <v>5.1659925630867701E-2</v>
      </c>
      <c r="AA21" s="14"/>
      <c r="AB21" s="14">
        <v>7.1422427685499904E-2</v>
      </c>
      <c r="AC21" s="14">
        <v>5.1857194888533603E-2</v>
      </c>
      <c r="AD21" s="14">
        <v>4.86088297792052E-2</v>
      </c>
      <c r="AE21" s="14"/>
      <c r="AF21" s="14">
        <v>7.1594132453320303E-2</v>
      </c>
      <c r="AG21" s="14">
        <v>6.61791760420289E-2</v>
      </c>
      <c r="AH21" s="14">
        <v>3.6567351469933201E-2</v>
      </c>
      <c r="AI21" s="14"/>
      <c r="AJ21" s="14">
        <v>6.8142350340822805E-2</v>
      </c>
      <c r="AK21" s="14">
        <v>4.93733830471682E-2</v>
      </c>
      <c r="AL21" s="14"/>
      <c r="AM21" s="14">
        <v>9.9225366905242501E-2</v>
      </c>
      <c r="AN21" s="14">
        <v>4.6343665915681599E-2</v>
      </c>
      <c r="AO21" s="14">
        <v>8.8927907276356605E-2</v>
      </c>
      <c r="AP21" s="14">
        <v>2.6087162498059101E-2</v>
      </c>
      <c r="AQ21" s="14">
        <v>3.0592145584611301E-2</v>
      </c>
      <c r="AR21" s="14">
        <v>5.2523620171063899E-2</v>
      </c>
      <c r="AS21" s="14">
        <v>0.12565993011124399</v>
      </c>
      <c r="AT21" s="14">
        <v>3.6483601341334597E-2</v>
      </c>
      <c r="AU21" s="14">
        <v>5.0246857237899303E-2</v>
      </c>
      <c r="AV21" s="14"/>
      <c r="AW21" s="14">
        <v>9.2795740165110496E-2</v>
      </c>
      <c r="AX21" s="14">
        <v>3.7348239353786401E-2</v>
      </c>
      <c r="AY21" s="14">
        <v>0.10431000503419401</v>
      </c>
      <c r="AZ21" s="14">
        <v>2.02022667194399E-2</v>
      </c>
      <c r="BA21" s="14">
        <v>5.9358960003359898E-2</v>
      </c>
      <c r="BB21" s="14">
        <v>4.6430775960184703E-2</v>
      </c>
      <c r="BC21" s="14">
        <v>0.122244927289735</v>
      </c>
      <c r="BD21" s="14">
        <v>0</v>
      </c>
      <c r="BE21" s="14">
        <v>8.4195729060512897E-2</v>
      </c>
      <c r="BF21" s="14">
        <v>2.2983628403706401E-2</v>
      </c>
      <c r="BG21" s="14"/>
      <c r="BH21" s="14">
        <v>5.8370013122151398E-2</v>
      </c>
      <c r="BI21" s="14">
        <v>6.21297378991503E-2</v>
      </c>
    </row>
    <row r="22" spans="2:61" ht="29" x14ac:dyDescent="0.35">
      <c r="B22" s="15" t="s">
        <v>131</v>
      </c>
      <c r="C22" s="14">
        <v>5.3033062595851402E-2</v>
      </c>
      <c r="D22" s="14">
        <v>6.0383104455136297E-2</v>
      </c>
      <c r="E22" s="14">
        <v>4.6335299646109197E-2</v>
      </c>
      <c r="F22" s="14"/>
      <c r="G22" s="14">
        <v>4.13060750134467E-2</v>
      </c>
      <c r="H22" s="14">
        <v>5.8391779542797402E-2</v>
      </c>
      <c r="I22" s="14">
        <v>8.9276878834338394E-2</v>
      </c>
      <c r="J22" s="14">
        <v>3.90462155800275E-2</v>
      </c>
      <c r="K22" s="14">
        <v>8.8474869181399005E-2</v>
      </c>
      <c r="L22" s="14">
        <v>6.4421995275449799E-3</v>
      </c>
      <c r="M22" s="14"/>
      <c r="N22" s="14">
        <v>6.7264216279013703E-2</v>
      </c>
      <c r="O22" s="14">
        <v>4.50114651005286E-2</v>
      </c>
      <c r="P22" s="14"/>
      <c r="Q22" s="14">
        <v>6.8928311207882301E-2</v>
      </c>
      <c r="R22" s="14">
        <v>3.9672692720007598E-2</v>
      </c>
      <c r="S22" s="14">
        <v>7.3507660600083902E-2</v>
      </c>
      <c r="T22" s="14"/>
      <c r="U22" s="14">
        <v>5.7631866358408702E-2</v>
      </c>
      <c r="V22" s="14">
        <v>3.32750930313142E-2</v>
      </c>
      <c r="W22" s="14"/>
      <c r="X22" s="14">
        <v>2.1687995038317899E-2</v>
      </c>
      <c r="Y22" s="14">
        <v>5.3905049657373E-2</v>
      </c>
      <c r="Z22" s="14">
        <v>6.7889150660547903E-2</v>
      </c>
      <c r="AA22" s="14"/>
      <c r="AB22" s="14">
        <v>4.8822638610769901E-2</v>
      </c>
      <c r="AC22" s="14">
        <v>4.5673391716785403E-2</v>
      </c>
      <c r="AD22" s="14">
        <v>8.0081821777983606E-2</v>
      </c>
      <c r="AE22" s="14"/>
      <c r="AF22" s="14">
        <v>3.50215825575E-2</v>
      </c>
      <c r="AG22" s="14">
        <v>3.5625741159216198E-2</v>
      </c>
      <c r="AH22" s="14">
        <v>8.7852855501080102E-2</v>
      </c>
      <c r="AI22" s="14"/>
      <c r="AJ22" s="14">
        <v>6.4729035625631398E-2</v>
      </c>
      <c r="AK22" s="14">
        <v>4.5284613171613801E-2</v>
      </c>
      <c r="AL22" s="14"/>
      <c r="AM22" s="14">
        <v>3.8929578774503398E-2</v>
      </c>
      <c r="AN22" s="14">
        <v>2.61530970642616E-2</v>
      </c>
      <c r="AO22" s="14">
        <v>0.15161644384336401</v>
      </c>
      <c r="AP22" s="14">
        <v>0.106108277839982</v>
      </c>
      <c r="AQ22" s="14">
        <v>4.7387288889407499E-2</v>
      </c>
      <c r="AR22" s="14">
        <v>4.0845341241971103E-2</v>
      </c>
      <c r="AS22" s="14">
        <v>0.10429897934242401</v>
      </c>
      <c r="AT22" s="14">
        <v>5.4932459583225297E-2</v>
      </c>
      <c r="AU22" s="14">
        <v>5.0282902971941899E-2</v>
      </c>
      <c r="AV22" s="14"/>
      <c r="AW22" s="14">
        <v>3.3453843770176003E-2</v>
      </c>
      <c r="AX22" s="14">
        <v>1.39127141253722E-2</v>
      </c>
      <c r="AY22" s="14">
        <v>0.13552722014073201</v>
      </c>
      <c r="AZ22" s="14">
        <v>0.138909846454113</v>
      </c>
      <c r="BA22" s="14">
        <v>6.7277841705503494E-2</v>
      </c>
      <c r="BB22" s="14">
        <v>4.5811037506168703E-2</v>
      </c>
      <c r="BC22" s="14">
        <v>3.7588243446292101E-2</v>
      </c>
      <c r="BD22" s="14">
        <v>2.26374701255278E-2</v>
      </c>
      <c r="BE22" s="14">
        <v>6.0703706581618E-2</v>
      </c>
      <c r="BF22" s="14">
        <v>3.5179081290540301E-2</v>
      </c>
      <c r="BG22" s="14"/>
      <c r="BH22" s="14">
        <v>6.87318461185423E-2</v>
      </c>
      <c r="BI22" s="14">
        <v>3.9124057966668999E-2</v>
      </c>
    </row>
    <row r="23" spans="2:61" ht="29" x14ac:dyDescent="0.35">
      <c r="B23" s="15" t="s">
        <v>132</v>
      </c>
      <c r="C23" s="14">
        <v>5.2142230565840803E-2</v>
      </c>
      <c r="D23" s="14">
        <v>5.7323834672227798E-2</v>
      </c>
      <c r="E23" s="14">
        <v>4.7506696520210799E-2</v>
      </c>
      <c r="F23" s="14"/>
      <c r="G23" s="14">
        <v>7.2216146638895598E-2</v>
      </c>
      <c r="H23" s="14">
        <v>2.81007094256467E-2</v>
      </c>
      <c r="I23" s="14">
        <v>8.1049949203641003E-2</v>
      </c>
      <c r="J23" s="14">
        <v>5.24862865948168E-2</v>
      </c>
      <c r="K23" s="14">
        <v>3.7081717353500097E-2</v>
      </c>
      <c r="L23" s="14">
        <v>4.2374775473631103E-2</v>
      </c>
      <c r="M23" s="14"/>
      <c r="N23" s="14">
        <v>4.4945539007217601E-2</v>
      </c>
      <c r="O23" s="14">
        <v>5.6198750807735502E-2</v>
      </c>
      <c r="P23" s="14"/>
      <c r="Q23" s="14">
        <v>5.58010550276321E-2</v>
      </c>
      <c r="R23" s="14">
        <v>5.8750281505197101E-2</v>
      </c>
      <c r="S23" s="14">
        <v>3.4806736364223802E-2</v>
      </c>
      <c r="T23" s="14"/>
      <c r="U23" s="14">
        <v>5.7487835152672903E-2</v>
      </c>
      <c r="V23" s="14">
        <v>2.91757596782144E-2</v>
      </c>
      <c r="W23" s="14"/>
      <c r="X23" s="14">
        <v>7.7685274866673995E-2</v>
      </c>
      <c r="Y23" s="14">
        <v>5.7960140912718498E-2</v>
      </c>
      <c r="Z23" s="14">
        <v>4.1188021407273102E-2</v>
      </c>
      <c r="AA23" s="14"/>
      <c r="AB23" s="14">
        <v>5.9923091474745602E-2</v>
      </c>
      <c r="AC23" s="14">
        <v>5.3334333604325497E-2</v>
      </c>
      <c r="AD23" s="14">
        <v>3.78165980146596E-2</v>
      </c>
      <c r="AE23" s="14"/>
      <c r="AF23" s="14">
        <v>1.48382684261098E-2</v>
      </c>
      <c r="AG23" s="14">
        <v>6.7876126456168306E-2</v>
      </c>
      <c r="AH23" s="14">
        <v>4.2356023265007897E-2</v>
      </c>
      <c r="AI23" s="14"/>
      <c r="AJ23" s="14">
        <v>4.4201040082448698E-2</v>
      </c>
      <c r="AK23" s="14">
        <v>5.4426492601991297E-2</v>
      </c>
      <c r="AL23" s="14"/>
      <c r="AM23" s="14">
        <v>4.4903852472748002E-2</v>
      </c>
      <c r="AN23" s="14">
        <v>4.0723564156907997E-2</v>
      </c>
      <c r="AO23" s="14">
        <v>2.5073774013015401E-2</v>
      </c>
      <c r="AP23" s="14">
        <v>6.0005538565888299E-2</v>
      </c>
      <c r="AQ23" s="14">
        <v>0.11440528431238101</v>
      </c>
      <c r="AR23" s="14">
        <v>5.8397986877196002E-2</v>
      </c>
      <c r="AS23" s="14">
        <v>0.108160899134644</v>
      </c>
      <c r="AT23" s="14">
        <v>0</v>
      </c>
      <c r="AU23" s="14">
        <v>4.5775550110167103E-2</v>
      </c>
      <c r="AV23" s="14"/>
      <c r="AW23" s="14">
        <v>3.3433299129583503E-2</v>
      </c>
      <c r="AX23" s="14">
        <v>5.0977611668425897E-2</v>
      </c>
      <c r="AY23" s="14">
        <v>4.22271809194548E-2</v>
      </c>
      <c r="AZ23" s="14">
        <v>6.2925784178390398E-2</v>
      </c>
      <c r="BA23" s="14">
        <v>0.14856221665382799</v>
      </c>
      <c r="BB23" s="14">
        <v>4.7422832274055901E-2</v>
      </c>
      <c r="BC23" s="14">
        <v>6.81213583608999E-2</v>
      </c>
      <c r="BD23" s="14">
        <v>0</v>
      </c>
      <c r="BE23" s="14">
        <v>2.88743253463178E-2</v>
      </c>
      <c r="BF23" s="14">
        <v>5.5098005150269802E-2</v>
      </c>
      <c r="BG23" s="14"/>
      <c r="BH23" s="14">
        <v>5.9369788591629703E-2</v>
      </c>
      <c r="BI23" s="14">
        <v>4.9999925424448102E-2</v>
      </c>
    </row>
    <row r="24" spans="2:61" ht="29" x14ac:dyDescent="0.35">
      <c r="B24" s="15" t="s">
        <v>133</v>
      </c>
      <c r="C24" s="14">
        <v>3.8516389662450801E-2</v>
      </c>
      <c r="D24" s="14">
        <v>3.4164138223952797E-2</v>
      </c>
      <c r="E24" s="14">
        <v>4.0568940339005301E-2</v>
      </c>
      <c r="F24" s="14"/>
      <c r="G24" s="14">
        <v>5.3852988365131201E-2</v>
      </c>
      <c r="H24" s="14">
        <v>5.4163284485786403E-2</v>
      </c>
      <c r="I24" s="14">
        <v>4.4013197875976399E-2</v>
      </c>
      <c r="J24" s="14">
        <v>6.1934665703759504E-3</v>
      </c>
      <c r="K24" s="14">
        <v>3.1896492126704097E-2</v>
      </c>
      <c r="L24" s="14">
        <v>4.6157579764284001E-2</v>
      </c>
      <c r="M24" s="14"/>
      <c r="N24" s="14">
        <v>2.9783915031796102E-2</v>
      </c>
      <c r="O24" s="14">
        <v>4.3438576449605498E-2</v>
      </c>
      <c r="P24" s="14"/>
      <c r="Q24" s="14">
        <v>4.3437130580231902E-2</v>
      </c>
      <c r="R24" s="14">
        <v>2.5637673668074901E-2</v>
      </c>
      <c r="S24" s="14">
        <v>6.2581007816438702E-2</v>
      </c>
      <c r="T24" s="14"/>
      <c r="U24" s="14">
        <v>4.3875474485096301E-2</v>
      </c>
      <c r="V24" s="14">
        <v>1.5492003259686899E-2</v>
      </c>
      <c r="W24" s="14"/>
      <c r="X24" s="14">
        <v>7.0014830027493799E-2</v>
      </c>
      <c r="Y24" s="14">
        <v>3.3046451464605699E-2</v>
      </c>
      <c r="Z24" s="14">
        <v>3.7565966979712401E-2</v>
      </c>
      <c r="AA24" s="14"/>
      <c r="AB24" s="14">
        <v>3.0010852656057001E-2</v>
      </c>
      <c r="AC24" s="14">
        <v>5.1341306279236998E-2</v>
      </c>
      <c r="AD24" s="14">
        <v>2.9610882533014998E-2</v>
      </c>
      <c r="AE24" s="14"/>
      <c r="AF24" s="14">
        <v>8.2842760208436006E-2</v>
      </c>
      <c r="AG24" s="14">
        <v>3.2421336973240698E-2</v>
      </c>
      <c r="AH24" s="14">
        <v>3.4690843740941099E-2</v>
      </c>
      <c r="AI24" s="14"/>
      <c r="AJ24" s="14">
        <v>3.9359883737526198E-2</v>
      </c>
      <c r="AK24" s="14">
        <v>3.85505728520368E-2</v>
      </c>
      <c r="AL24" s="14"/>
      <c r="AM24" s="14">
        <v>2.63206982243641E-2</v>
      </c>
      <c r="AN24" s="14">
        <v>3.9066258416811002E-2</v>
      </c>
      <c r="AO24" s="14">
        <v>6.1677981908844097E-2</v>
      </c>
      <c r="AP24" s="14">
        <v>8.3219083040806299E-3</v>
      </c>
      <c r="AQ24" s="14">
        <v>0.124308281747219</v>
      </c>
      <c r="AR24" s="14">
        <v>4.0671593658890601E-2</v>
      </c>
      <c r="AS24" s="14">
        <v>5.1556470117495402E-2</v>
      </c>
      <c r="AT24" s="14">
        <v>0</v>
      </c>
      <c r="AU24" s="14">
        <v>2.8537971630798999E-2</v>
      </c>
      <c r="AV24" s="14"/>
      <c r="AW24" s="14">
        <v>3.2606965805265599E-2</v>
      </c>
      <c r="AX24" s="14">
        <v>4.5840180495587197E-2</v>
      </c>
      <c r="AY24" s="14">
        <v>4.5264371088794102E-2</v>
      </c>
      <c r="AZ24" s="14">
        <v>2.9163437195447801E-2</v>
      </c>
      <c r="BA24" s="14">
        <v>0.104950270328677</v>
      </c>
      <c r="BB24" s="14">
        <v>3.1505486681243103E-2</v>
      </c>
      <c r="BC24" s="14">
        <v>3.5096619492371299E-2</v>
      </c>
      <c r="BD24" s="14">
        <v>4.39134102525758E-2</v>
      </c>
      <c r="BE24" s="14">
        <v>4.0889533072413199E-2</v>
      </c>
      <c r="BF24" s="14">
        <v>4.5109494473594899E-2</v>
      </c>
      <c r="BG24" s="14"/>
      <c r="BH24" s="14">
        <v>5.17882666361415E-2</v>
      </c>
      <c r="BI24" s="14">
        <v>2.4310331732748099E-2</v>
      </c>
    </row>
    <row r="25" spans="2:61" x14ac:dyDescent="0.35">
      <c r="B25" s="15" t="s">
        <v>134</v>
      </c>
      <c r="C25" s="14">
        <v>3.5191812742664898E-2</v>
      </c>
      <c r="D25" s="14">
        <v>3.3399411148871898E-2</v>
      </c>
      <c r="E25" s="14">
        <v>3.7106386934516199E-2</v>
      </c>
      <c r="F25" s="14"/>
      <c r="G25" s="14">
        <v>3.7626075994822102E-2</v>
      </c>
      <c r="H25" s="14">
        <v>6.1381343384104801E-2</v>
      </c>
      <c r="I25" s="14">
        <v>3.9400606352878398E-2</v>
      </c>
      <c r="J25" s="14">
        <v>9.3810625422617901E-3</v>
      </c>
      <c r="K25" s="14">
        <v>4.8684337072110499E-2</v>
      </c>
      <c r="L25" s="14">
        <v>2.2295939836540199E-2</v>
      </c>
      <c r="M25" s="14"/>
      <c r="N25" s="14">
        <v>2.95087798539602E-2</v>
      </c>
      <c r="O25" s="14">
        <v>3.8395137181484497E-2</v>
      </c>
      <c r="P25" s="14"/>
      <c r="Q25" s="14">
        <v>2.89789359703253E-2</v>
      </c>
      <c r="R25" s="14">
        <v>3.7317530759658997E-2</v>
      </c>
      <c r="S25" s="14">
        <v>3.4825679718683902E-2</v>
      </c>
      <c r="T25" s="14"/>
      <c r="U25" s="14">
        <v>3.7469395193071998E-2</v>
      </c>
      <c r="V25" s="14">
        <v>2.54065713931096E-2</v>
      </c>
      <c r="W25" s="14"/>
      <c r="X25" s="14">
        <v>2.1114974722378301E-2</v>
      </c>
      <c r="Y25" s="14">
        <v>3.1675759250274299E-2</v>
      </c>
      <c r="Z25" s="14">
        <v>4.6865649106311601E-2</v>
      </c>
      <c r="AA25" s="14"/>
      <c r="AB25" s="14">
        <v>2.8548298533043099E-2</v>
      </c>
      <c r="AC25" s="14">
        <v>2.90772910966564E-2</v>
      </c>
      <c r="AD25" s="14">
        <v>6.5706097623684304E-2</v>
      </c>
      <c r="AE25" s="14"/>
      <c r="AF25" s="14">
        <v>4.9689455611830503E-2</v>
      </c>
      <c r="AG25" s="14">
        <v>2.9050289275798599E-2</v>
      </c>
      <c r="AH25" s="14">
        <v>4.4645302643756303E-2</v>
      </c>
      <c r="AI25" s="14"/>
      <c r="AJ25" s="14">
        <v>2.6413891604081401E-2</v>
      </c>
      <c r="AK25" s="14">
        <v>3.29893363725417E-2</v>
      </c>
      <c r="AL25" s="14"/>
      <c r="AM25" s="14">
        <v>2.5774441079341199E-2</v>
      </c>
      <c r="AN25" s="14">
        <v>3.0081393892511601E-2</v>
      </c>
      <c r="AO25" s="14">
        <v>0</v>
      </c>
      <c r="AP25" s="14">
        <v>3.1801371623285203E-2</v>
      </c>
      <c r="AQ25" s="14">
        <v>6.4313956025253693E-2</v>
      </c>
      <c r="AR25" s="14">
        <v>4.9320865607737102E-2</v>
      </c>
      <c r="AS25" s="14">
        <v>4.8818362810344101E-2</v>
      </c>
      <c r="AT25" s="14">
        <v>0</v>
      </c>
      <c r="AU25" s="14">
        <v>3.8666416303201702E-2</v>
      </c>
      <c r="AV25" s="14"/>
      <c r="AW25" s="14">
        <v>3.7397232028930201E-2</v>
      </c>
      <c r="AX25" s="14">
        <v>7.6240898401937702E-3</v>
      </c>
      <c r="AY25" s="14">
        <v>0</v>
      </c>
      <c r="AZ25" s="14">
        <v>5.4995049047138797E-2</v>
      </c>
      <c r="BA25" s="14">
        <v>4.2943157555772701E-2</v>
      </c>
      <c r="BB25" s="14">
        <v>4.1777382584195201E-2</v>
      </c>
      <c r="BC25" s="14">
        <v>3.0743369526755399E-2</v>
      </c>
      <c r="BD25" s="14">
        <v>0</v>
      </c>
      <c r="BE25" s="14">
        <v>0</v>
      </c>
      <c r="BF25" s="14">
        <v>8.35605167842534E-2</v>
      </c>
      <c r="BG25" s="14"/>
      <c r="BH25" s="14">
        <v>4.6913224735950998E-2</v>
      </c>
      <c r="BI25" s="14">
        <v>2.24485016451332E-2</v>
      </c>
    </row>
    <row r="26" spans="2:61" x14ac:dyDescent="0.35">
      <c r="B26" s="15" t="s">
        <v>135</v>
      </c>
      <c r="C26" s="14">
        <v>2.42911420862085E-2</v>
      </c>
      <c r="D26" s="14">
        <v>3.8528629076520701E-2</v>
      </c>
      <c r="E26" s="14">
        <v>1.0858774553261299E-2</v>
      </c>
      <c r="F26" s="14"/>
      <c r="G26" s="14">
        <v>3.7305381731361602E-2</v>
      </c>
      <c r="H26" s="14">
        <v>3.4284839555059302E-2</v>
      </c>
      <c r="I26" s="14">
        <v>3.3627575192277201E-2</v>
      </c>
      <c r="J26" s="14">
        <v>1.40214964264498E-2</v>
      </c>
      <c r="K26" s="14">
        <v>2.6499207017110799E-2</v>
      </c>
      <c r="L26" s="14">
        <v>7.5174172708318797E-3</v>
      </c>
      <c r="M26" s="14"/>
      <c r="N26" s="14">
        <v>2.89005156076887E-2</v>
      </c>
      <c r="O26" s="14">
        <v>2.16930014211505E-2</v>
      </c>
      <c r="P26" s="14"/>
      <c r="Q26" s="14">
        <v>2.3976317739178701E-2</v>
      </c>
      <c r="R26" s="14">
        <v>1.91444984967238E-2</v>
      </c>
      <c r="S26" s="14">
        <v>3.9807475465174401E-2</v>
      </c>
      <c r="T26" s="14"/>
      <c r="U26" s="14">
        <v>2.3057093516165E-2</v>
      </c>
      <c r="V26" s="14">
        <v>2.95930195628245E-2</v>
      </c>
      <c r="W26" s="14"/>
      <c r="X26" s="14">
        <v>2.0120332025447201E-2</v>
      </c>
      <c r="Y26" s="14">
        <v>2.5863824453203701E-2</v>
      </c>
      <c r="Z26" s="14">
        <v>2.7209291717950401E-2</v>
      </c>
      <c r="AA26" s="14"/>
      <c r="AB26" s="14">
        <v>2.3269068366088899E-2</v>
      </c>
      <c r="AC26" s="14">
        <v>1.6959401533792301E-2</v>
      </c>
      <c r="AD26" s="14">
        <v>4.6030147441759997E-2</v>
      </c>
      <c r="AE26" s="14"/>
      <c r="AF26" s="14">
        <v>1.7420253994590702E-2</v>
      </c>
      <c r="AG26" s="14">
        <v>1.8969783423443302E-2</v>
      </c>
      <c r="AH26" s="14">
        <v>3.71078056917096E-2</v>
      </c>
      <c r="AI26" s="14"/>
      <c r="AJ26" s="14">
        <v>2.6869155901135301E-2</v>
      </c>
      <c r="AK26" s="14">
        <v>2.2219568993313801E-2</v>
      </c>
      <c r="AL26" s="14"/>
      <c r="AM26" s="14">
        <v>1.74351001311779E-2</v>
      </c>
      <c r="AN26" s="14">
        <v>2.20550070570706E-2</v>
      </c>
      <c r="AO26" s="14">
        <v>2.0617061406150598E-2</v>
      </c>
      <c r="AP26" s="14">
        <v>3.0988652953499701E-2</v>
      </c>
      <c r="AQ26" s="14">
        <v>3.0712011033986301E-2</v>
      </c>
      <c r="AR26" s="14">
        <v>3.4435087824204902E-2</v>
      </c>
      <c r="AS26" s="14">
        <v>5.19855890416707E-2</v>
      </c>
      <c r="AT26" s="14">
        <v>0</v>
      </c>
      <c r="AU26" s="14">
        <v>1.34449292557982E-2</v>
      </c>
      <c r="AV26" s="14"/>
      <c r="AW26" s="14">
        <v>2.37327039316272E-2</v>
      </c>
      <c r="AX26" s="14">
        <v>2.7946594333986999E-2</v>
      </c>
      <c r="AY26" s="14">
        <v>2.0152239638057099E-2</v>
      </c>
      <c r="AZ26" s="14">
        <v>3.0495623485490401E-2</v>
      </c>
      <c r="BA26" s="14">
        <v>4.3142966503477903E-2</v>
      </c>
      <c r="BB26" s="14">
        <v>2.5496608566051699E-2</v>
      </c>
      <c r="BC26" s="14">
        <v>3.70963931934832E-2</v>
      </c>
      <c r="BD26" s="14">
        <v>0</v>
      </c>
      <c r="BE26" s="14">
        <v>2.88743253463178E-2</v>
      </c>
      <c r="BF26" s="14">
        <v>1.3007149257746599E-2</v>
      </c>
      <c r="BG26" s="14"/>
      <c r="BH26" s="14">
        <v>2.4219233884587601E-2</v>
      </c>
      <c r="BI26" s="14">
        <v>2.5899327070305199E-2</v>
      </c>
    </row>
    <row r="27" spans="2:61" x14ac:dyDescent="0.35">
      <c r="B27" s="15" t="s">
        <v>136</v>
      </c>
      <c r="C27" s="20">
        <v>7.6828567490616999E-3</v>
      </c>
      <c r="D27" s="20">
        <v>1.20709522765535E-2</v>
      </c>
      <c r="E27" s="20">
        <v>3.5440511204292199E-3</v>
      </c>
      <c r="F27" s="20"/>
      <c r="G27" s="20">
        <v>3.9373992924547102E-2</v>
      </c>
      <c r="H27" s="20">
        <v>0</v>
      </c>
      <c r="I27" s="20">
        <v>6.2053724560700296E-3</v>
      </c>
      <c r="J27" s="20">
        <v>0</v>
      </c>
      <c r="K27" s="20">
        <v>1.3498679760214001E-2</v>
      </c>
      <c r="L27" s="20">
        <v>0</v>
      </c>
      <c r="M27" s="20"/>
      <c r="N27" s="20">
        <v>1.6324367179981799E-3</v>
      </c>
      <c r="O27" s="20">
        <v>1.1093264313155E-2</v>
      </c>
      <c r="P27" s="20"/>
      <c r="Q27" s="20">
        <v>0</v>
      </c>
      <c r="R27" s="20">
        <v>1.14936169476166E-2</v>
      </c>
      <c r="S27" s="20">
        <v>0</v>
      </c>
      <c r="T27" s="20"/>
      <c r="U27" s="20">
        <v>4.1905872600199803E-3</v>
      </c>
      <c r="V27" s="20">
        <v>2.2686792084906302E-2</v>
      </c>
      <c r="W27" s="20"/>
      <c r="X27" s="20">
        <v>0</v>
      </c>
      <c r="Y27" s="20">
        <v>2.3698678360926798E-3</v>
      </c>
      <c r="Z27" s="20">
        <v>3.3833671971505901E-3</v>
      </c>
      <c r="AA27" s="20"/>
      <c r="AB27" s="20">
        <v>1.18699919747185E-2</v>
      </c>
      <c r="AC27" s="20">
        <v>0</v>
      </c>
      <c r="AD27" s="20">
        <v>1.2052899910503701E-2</v>
      </c>
      <c r="AE27" s="20"/>
      <c r="AF27" s="20">
        <v>1.2457688731224201E-2</v>
      </c>
      <c r="AG27" s="20">
        <v>1.97001834169055E-3</v>
      </c>
      <c r="AH27" s="20">
        <v>0</v>
      </c>
      <c r="AI27" s="20"/>
      <c r="AJ27" s="20">
        <v>1.2206515436268999E-2</v>
      </c>
      <c r="AK27" s="20">
        <v>3.3522229341493301E-3</v>
      </c>
      <c r="AL27" s="20"/>
      <c r="AM27" s="20">
        <v>0</v>
      </c>
      <c r="AN27" s="20">
        <v>0</v>
      </c>
      <c r="AO27" s="20">
        <v>0</v>
      </c>
      <c r="AP27" s="20">
        <v>0</v>
      </c>
      <c r="AQ27" s="20">
        <v>0</v>
      </c>
      <c r="AR27" s="20">
        <v>0</v>
      </c>
      <c r="AS27" s="20">
        <v>0</v>
      </c>
      <c r="AT27" s="20">
        <v>0</v>
      </c>
      <c r="AU27" s="20">
        <v>5.0405043692755898E-2</v>
      </c>
      <c r="AV27" s="20"/>
      <c r="AW27" s="20">
        <v>0</v>
      </c>
      <c r="AX27" s="20">
        <v>0</v>
      </c>
      <c r="AY27" s="20">
        <v>0</v>
      </c>
      <c r="AZ27" s="20">
        <v>0</v>
      </c>
      <c r="BA27" s="20">
        <v>0</v>
      </c>
      <c r="BB27" s="20">
        <v>4.6823700685083899E-3</v>
      </c>
      <c r="BC27" s="20">
        <v>0</v>
      </c>
      <c r="BD27" s="20">
        <v>0</v>
      </c>
      <c r="BE27" s="20">
        <v>0.113236242129314</v>
      </c>
      <c r="BF27" s="20">
        <v>4.3046191527651698E-2</v>
      </c>
      <c r="BG27" s="20"/>
      <c r="BH27" s="20">
        <v>5.65462842935072E-3</v>
      </c>
      <c r="BI27" s="20">
        <v>2.8297468069209599E-3</v>
      </c>
    </row>
    <row r="28" spans="2:61" x14ac:dyDescent="0.35">
      <c r="B28" s="16"/>
    </row>
    <row r="29" spans="2:61" x14ac:dyDescent="0.35">
      <c r="B29" t="s">
        <v>79</v>
      </c>
    </row>
    <row r="30" spans="2:61" x14ac:dyDescent="0.35">
      <c r="B30" t="s">
        <v>80</v>
      </c>
    </row>
    <row r="32" spans="2:61" x14ac:dyDescent="0.35">
      <c r="B32"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26"/>
  <sheetViews>
    <sheetView showGridLines="0" workbookViewId="0">
      <pane xSplit="2" topLeftCell="C1" activePane="topRight" state="frozen"/>
      <selection activeCell="B18" sqref="B18"/>
      <selection pane="topRight" activeCell="AR10" sqref="AR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138</v>
      </c>
      <c r="C9" s="14">
        <v>0.70764252908148895</v>
      </c>
      <c r="D9" s="14">
        <v>0.72530767322398104</v>
      </c>
      <c r="E9" s="14">
        <v>0.68909167226247003</v>
      </c>
      <c r="F9" s="14"/>
      <c r="G9" s="14">
        <v>0.66984299947874304</v>
      </c>
      <c r="H9" s="14">
        <v>0.62633575547925602</v>
      </c>
      <c r="I9" s="14">
        <v>0.64480079490456099</v>
      </c>
      <c r="J9" s="14">
        <v>0.74246554587704905</v>
      </c>
      <c r="K9" s="14">
        <v>0.76288996738483505</v>
      </c>
      <c r="L9" s="14">
        <v>0.78295663732160903</v>
      </c>
      <c r="M9" s="14"/>
      <c r="N9" s="14">
        <v>0.74217252508989595</v>
      </c>
      <c r="O9" s="14">
        <v>0.68817919282209195</v>
      </c>
      <c r="P9" s="14"/>
      <c r="Q9" s="14">
        <v>0.72876414032415704</v>
      </c>
      <c r="R9" s="14">
        <v>0.69677348197073596</v>
      </c>
      <c r="S9" s="14">
        <v>0.71949067000162203</v>
      </c>
      <c r="T9" s="14"/>
      <c r="U9" s="14">
        <v>0.72082555846741303</v>
      </c>
      <c r="V9" s="14">
        <v>0.65100391025278903</v>
      </c>
      <c r="W9" s="14"/>
      <c r="X9" s="14">
        <v>0.77517281730324405</v>
      </c>
      <c r="Y9" s="14">
        <v>0.725196433041293</v>
      </c>
      <c r="Z9" s="14">
        <v>0.69264603071838804</v>
      </c>
      <c r="AA9" s="14"/>
      <c r="AB9" s="14">
        <v>0.79605466781998302</v>
      </c>
      <c r="AC9" s="14">
        <v>0.70084283010953297</v>
      </c>
      <c r="AD9" s="14">
        <v>0.62380376937992299</v>
      </c>
      <c r="AE9" s="14"/>
      <c r="AF9" s="14">
        <v>0.78314639162659205</v>
      </c>
      <c r="AG9" s="14">
        <v>0.74742750657367496</v>
      </c>
      <c r="AH9" s="14">
        <v>0.65891216440985201</v>
      </c>
      <c r="AI9" s="14"/>
      <c r="AJ9" s="14">
        <v>0.72166856708463101</v>
      </c>
      <c r="AK9" s="14">
        <v>0.72279797217776198</v>
      </c>
      <c r="AL9" s="14"/>
      <c r="AM9" s="14">
        <v>0.70103613144420995</v>
      </c>
      <c r="AN9" s="14">
        <v>0.72692549526649397</v>
      </c>
      <c r="AO9" s="14">
        <v>0.575470368861423</v>
      </c>
      <c r="AP9" s="14">
        <v>0.66139230569179497</v>
      </c>
      <c r="AQ9" s="14">
        <v>0.71551131589481698</v>
      </c>
      <c r="AR9" s="14">
        <v>0.73374492975873495</v>
      </c>
      <c r="AS9" s="14">
        <v>0.79872443008376004</v>
      </c>
      <c r="AT9" s="14">
        <v>0.68659140062231405</v>
      </c>
      <c r="AU9" s="14">
        <v>0.70169893471554801</v>
      </c>
      <c r="AV9" s="14"/>
      <c r="AW9" s="14">
        <v>0.69993620392198297</v>
      </c>
      <c r="AX9" s="14">
        <v>0.748967726319549</v>
      </c>
      <c r="AY9" s="14">
        <v>0.734208056744869</v>
      </c>
      <c r="AZ9" s="14">
        <v>0.60073254418246902</v>
      </c>
      <c r="BA9" s="14">
        <v>0.72613803994651804</v>
      </c>
      <c r="BB9" s="14">
        <v>0.74690735756013904</v>
      </c>
      <c r="BC9" s="14">
        <v>0.77567483166829998</v>
      </c>
      <c r="BD9" s="14">
        <v>0.59827163975696795</v>
      </c>
      <c r="BE9" s="14">
        <v>0.699202666683167</v>
      </c>
      <c r="BF9" s="14">
        <v>0.56715861789001099</v>
      </c>
      <c r="BG9" s="14"/>
      <c r="BH9" s="14">
        <v>0.67309950430499499</v>
      </c>
      <c r="BI9" s="14">
        <v>0.76322579834545901</v>
      </c>
    </row>
    <row r="10" spans="2:61" ht="29" x14ac:dyDescent="0.35">
      <c r="B10" s="15" t="s">
        <v>139</v>
      </c>
      <c r="C10" s="14">
        <v>0.44272667494734902</v>
      </c>
      <c r="D10" s="14">
        <v>0.40358335627360398</v>
      </c>
      <c r="E10" s="14">
        <v>0.48263403688887402</v>
      </c>
      <c r="F10" s="14"/>
      <c r="G10" s="14">
        <v>0.31822544511756501</v>
      </c>
      <c r="H10" s="14">
        <v>0.39786343002093699</v>
      </c>
      <c r="I10" s="14">
        <v>0.46869887610434702</v>
      </c>
      <c r="J10" s="14">
        <v>0.48753900274559198</v>
      </c>
      <c r="K10" s="14">
        <v>0.43211834706804902</v>
      </c>
      <c r="L10" s="14">
        <v>0.49053783935735701</v>
      </c>
      <c r="M10" s="14"/>
      <c r="N10" s="14">
        <v>0.42817148852329001</v>
      </c>
      <c r="O10" s="14">
        <v>0.45093091822674802</v>
      </c>
      <c r="P10" s="14"/>
      <c r="Q10" s="14">
        <v>0.36125307632426201</v>
      </c>
      <c r="R10" s="14">
        <v>0.47291524782896099</v>
      </c>
      <c r="S10" s="14">
        <v>0.47782083865966002</v>
      </c>
      <c r="T10" s="14"/>
      <c r="U10" s="14">
        <v>0.44361693992769502</v>
      </c>
      <c r="V10" s="14">
        <v>0.43890180454751399</v>
      </c>
      <c r="W10" s="14"/>
      <c r="X10" s="14">
        <v>0.34689001696246102</v>
      </c>
      <c r="Y10" s="14">
        <v>0.39457475323355401</v>
      </c>
      <c r="Z10" s="14">
        <v>0.53722550916876999</v>
      </c>
      <c r="AA10" s="14"/>
      <c r="AB10" s="14">
        <v>0.41632148655727702</v>
      </c>
      <c r="AC10" s="14">
        <v>0.43187061547083599</v>
      </c>
      <c r="AD10" s="14">
        <v>0.48836421315942902</v>
      </c>
      <c r="AE10" s="14"/>
      <c r="AF10" s="14">
        <v>0.421986292437035</v>
      </c>
      <c r="AG10" s="14">
        <v>0.39913293150526702</v>
      </c>
      <c r="AH10" s="14">
        <v>0.53107676310936502</v>
      </c>
      <c r="AI10" s="14"/>
      <c r="AJ10" s="14">
        <v>0.39752944262988499</v>
      </c>
      <c r="AK10" s="14">
        <v>0.47451959128857302</v>
      </c>
      <c r="AL10" s="14"/>
      <c r="AM10" s="14">
        <v>0.43305273501612301</v>
      </c>
      <c r="AN10" s="14">
        <v>0.43148900169279503</v>
      </c>
      <c r="AO10" s="14">
        <v>0.28071584767309798</v>
      </c>
      <c r="AP10" s="14">
        <v>0.61443271828689605</v>
      </c>
      <c r="AQ10" s="14">
        <v>0.31785366538180299</v>
      </c>
      <c r="AR10" s="14">
        <v>0.46430747005851503</v>
      </c>
      <c r="AS10" s="14">
        <v>0.28546293955125601</v>
      </c>
      <c r="AT10" s="14">
        <v>0.60930334973747202</v>
      </c>
      <c r="AU10" s="14">
        <v>0.39311282504651202</v>
      </c>
      <c r="AV10" s="14"/>
      <c r="AW10" s="14">
        <v>0.46354380123374</v>
      </c>
      <c r="AX10" s="14">
        <v>0.39915418270407199</v>
      </c>
      <c r="AY10" s="14">
        <v>0.24176735354737999</v>
      </c>
      <c r="AZ10" s="14">
        <v>0.61797236759268004</v>
      </c>
      <c r="BA10" s="14">
        <v>0.33496361491416998</v>
      </c>
      <c r="BB10" s="14">
        <v>0.44431074266527898</v>
      </c>
      <c r="BC10" s="14">
        <v>0.24252051022933299</v>
      </c>
      <c r="BD10" s="14">
        <v>0.58672556007230003</v>
      </c>
      <c r="BE10" s="14">
        <v>0.437349496586032</v>
      </c>
      <c r="BF10" s="14">
        <v>0.32617477055619298</v>
      </c>
      <c r="BG10" s="14"/>
      <c r="BH10" s="14">
        <v>0.43484929289031399</v>
      </c>
      <c r="BI10" s="14">
        <v>0.46088189130732499</v>
      </c>
    </row>
    <row r="11" spans="2:61" x14ac:dyDescent="0.35">
      <c r="B11" s="15" t="s">
        <v>140</v>
      </c>
      <c r="C11" s="14">
        <v>0.43050349771891699</v>
      </c>
      <c r="D11" s="14">
        <v>0.40703548275308399</v>
      </c>
      <c r="E11" s="14">
        <v>0.45539425803644001</v>
      </c>
      <c r="F11" s="14"/>
      <c r="G11" s="14">
        <v>0.45706642800409297</v>
      </c>
      <c r="H11" s="14">
        <v>0.40642883023286003</v>
      </c>
      <c r="I11" s="14">
        <v>0.41303542188514403</v>
      </c>
      <c r="J11" s="14">
        <v>0.47300193245320299</v>
      </c>
      <c r="K11" s="14">
        <v>0.44788640404126701</v>
      </c>
      <c r="L11" s="14">
        <v>0.40048022891768498</v>
      </c>
      <c r="M11" s="14"/>
      <c r="N11" s="14">
        <v>0.41290001228137302</v>
      </c>
      <c r="O11" s="14">
        <v>0.44042595923107197</v>
      </c>
      <c r="P11" s="14"/>
      <c r="Q11" s="14">
        <v>0.41093172014610502</v>
      </c>
      <c r="R11" s="14">
        <v>0.43714573042834698</v>
      </c>
      <c r="S11" s="14">
        <v>0.45305368759242498</v>
      </c>
      <c r="T11" s="14"/>
      <c r="U11" s="14">
        <v>0.45375029297738501</v>
      </c>
      <c r="V11" s="14">
        <v>0.33062763936430101</v>
      </c>
      <c r="W11" s="14"/>
      <c r="X11" s="14">
        <v>0.42841335907309003</v>
      </c>
      <c r="Y11" s="14">
        <v>0.38879599290876699</v>
      </c>
      <c r="Z11" s="14">
        <v>0.48744143285566499</v>
      </c>
      <c r="AA11" s="14"/>
      <c r="AB11" s="14">
        <v>0.42082192664206902</v>
      </c>
      <c r="AC11" s="14">
        <v>0.45013863798285703</v>
      </c>
      <c r="AD11" s="14">
        <v>0.413584888203061</v>
      </c>
      <c r="AE11" s="14"/>
      <c r="AF11" s="14">
        <v>0.27874506383908698</v>
      </c>
      <c r="AG11" s="14">
        <v>0.45208487447880902</v>
      </c>
      <c r="AH11" s="14">
        <v>0.46678545793613602</v>
      </c>
      <c r="AI11" s="14"/>
      <c r="AJ11" s="14">
        <v>0.40489107893035903</v>
      </c>
      <c r="AK11" s="14">
        <v>0.44327045323568698</v>
      </c>
      <c r="AL11" s="14"/>
      <c r="AM11" s="14">
        <v>0.33235828649625199</v>
      </c>
      <c r="AN11" s="14">
        <v>0.35690562535540199</v>
      </c>
      <c r="AO11" s="14">
        <v>0.381998176413961</v>
      </c>
      <c r="AP11" s="14">
        <v>0.52707480890643998</v>
      </c>
      <c r="AQ11" s="14">
        <v>0.574902937310936</v>
      </c>
      <c r="AR11" s="14">
        <v>0.49194605611218001</v>
      </c>
      <c r="AS11" s="14">
        <v>0.26645670195019999</v>
      </c>
      <c r="AT11" s="14">
        <v>0.42873657872896598</v>
      </c>
      <c r="AU11" s="14">
        <v>0.46729752241747702</v>
      </c>
      <c r="AV11" s="14"/>
      <c r="AW11" s="14">
        <v>0.29044537939064402</v>
      </c>
      <c r="AX11" s="14">
        <v>0.38940442529938302</v>
      </c>
      <c r="AY11" s="14">
        <v>0.36442089518022802</v>
      </c>
      <c r="AZ11" s="14">
        <v>0.51694466382308102</v>
      </c>
      <c r="BA11" s="14">
        <v>0.54412660155736303</v>
      </c>
      <c r="BB11" s="14">
        <v>0.48814388625141603</v>
      </c>
      <c r="BC11" s="14">
        <v>0.34415986633642998</v>
      </c>
      <c r="BD11" s="14">
        <v>0.45377636776331198</v>
      </c>
      <c r="BE11" s="14">
        <v>0.46963148999656601</v>
      </c>
      <c r="BF11" s="14">
        <v>0.43825813799576602</v>
      </c>
      <c r="BG11" s="14"/>
      <c r="BH11" s="14">
        <v>0.46109763865763398</v>
      </c>
      <c r="BI11" s="14">
        <v>0.39712464506602801</v>
      </c>
    </row>
    <row r="12" spans="2:61" x14ac:dyDescent="0.35">
      <c r="B12" s="15" t="s">
        <v>141</v>
      </c>
      <c r="C12" s="14">
        <v>0.41857317613310602</v>
      </c>
      <c r="D12" s="14">
        <v>0.435291869549287</v>
      </c>
      <c r="E12" s="14">
        <v>0.40387950625355101</v>
      </c>
      <c r="F12" s="14"/>
      <c r="G12" s="14">
        <v>0.36261139195881398</v>
      </c>
      <c r="H12" s="14">
        <v>0.269409286643503</v>
      </c>
      <c r="I12" s="14">
        <v>0.36390147026893799</v>
      </c>
      <c r="J12" s="14">
        <v>0.395115121610077</v>
      </c>
      <c r="K12" s="14">
        <v>0.64103834055630304</v>
      </c>
      <c r="L12" s="14">
        <v>0.47961500321511402</v>
      </c>
      <c r="M12" s="14"/>
      <c r="N12" s="14">
        <v>0.41495538642186702</v>
      </c>
      <c r="O12" s="14">
        <v>0.42061239611009299</v>
      </c>
      <c r="P12" s="14"/>
      <c r="Q12" s="14">
        <v>0.43559773819051001</v>
      </c>
      <c r="R12" s="14">
        <v>0.42866593045955798</v>
      </c>
      <c r="S12" s="14">
        <v>0.39673198709014301</v>
      </c>
      <c r="T12" s="14"/>
      <c r="U12" s="14">
        <v>0.43722946906131199</v>
      </c>
      <c r="V12" s="14">
        <v>0.33841962166667</v>
      </c>
      <c r="W12" s="14"/>
      <c r="X12" s="14">
        <v>0.43346656948501</v>
      </c>
      <c r="Y12" s="14">
        <v>0.440167598053952</v>
      </c>
      <c r="Z12" s="14">
        <v>0.40814340350192302</v>
      </c>
      <c r="AA12" s="14"/>
      <c r="AB12" s="14">
        <v>0.483122332179164</v>
      </c>
      <c r="AC12" s="14">
        <v>0.41591175445402001</v>
      </c>
      <c r="AD12" s="14">
        <v>0.34610497581826</v>
      </c>
      <c r="AE12" s="14"/>
      <c r="AF12" s="14">
        <v>0.33779167655773001</v>
      </c>
      <c r="AG12" s="14">
        <v>0.46570867386575998</v>
      </c>
      <c r="AH12" s="14">
        <v>0.379267189911415</v>
      </c>
      <c r="AI12" s="14"/>
      <c r="AJ12" s="14">
        <v>0.44193528267411403</v>
      </c>
      <c r="AK12" s="14">
        <v>0.41801667608345899</v>
      </c>
      <c r="AL12" s="14"/>
      <c r="AM12" s="14">
        <v>0.43307321484029498</v>
      </c>
      <c r="AN12" s="14">
        <v>0.41714062865353402</v>
      </c>
      <c r="AO12" s="14">
        <v>0.36768011801476103</v>
      </c>
      <c r="AP12" s="14">
        <v>0.38215708504680201</v>
      </c>
      <c r="AQ12" s="14">
        <v>0.56716287142363597</v>
      </c>
      <c r="AR12" s="14">
        <v>0.46650057152893298</v>
      </c>
      <c r="AS12" s="14">
        <v>0.39403916108298098</v>
      </c>
      <c r="AT12" s="14">
        <v>0.409118371732762</v>
      </c>
      <c r="AU12" s="14">
        <v>0.34995709121233698</v>
      </c>
      <c r="AV12" s="14"/>
      <c r="AW12" s="14">
        <v>0.45903778401255402</v>
      </c>
      <c r="AX12" s="14">
        <v>0.44394991445848703</v>
      </c>
      <c r="AY12" s="14">
        <v>0.31322588518333</v>
      </c>
      <c r="AZ12" s="14">
        <v>0.41417061652338899</v>
      </c>
      <c r="BA12" s="14">
        <v>0.55274034595045796</v>
      </c>
      <c r="BB12" s="14">
        <v>0.46766275509918098</v>
      </c>
      <c r="BC12" s="14">
        <v>0.49016803918476698</v>
      </c>
      <c r="BD12" s="14">
        <v>0.43519597070989702</v>
      </c>
      <c r="BE12" s="14">
        <v>0.230375839193768</v>
      </c>
      <c r="BF12" s="14">
        <v>0.205882028884326</v>
      </c>
      <c r="BG12" s="14"/>
      <c r="BH12" s="14">
        <v>0.41969806043553498</v>
      </c>
      <c r="BI12" s="14">
        <v>0.442779321714038</v>
      </c>
    </row>
    <row r="13" spans="2:61" ht="29" x14ac:dyDescent="0.35">
      <c r="B13" s="15" t="s">
        <v>126</v>
      </c>
      <c r="C13" s="14">
        <v>0.41318857136881498</v>
      </c>
      <c r="D13" s="14">
        <v>0.44221946811901702</v>
      </c>
      <c r="E13" s="14">
        <v>0.38440264828961701</v>
      </c>
      <c r="F13" s="14"/>
      <c r="G13" s="14">
        <v>0.38376898513220598</v>
      </c>
      <c r="H13" s="14">
        <v>0.418812887292699</v>
      </c>
      <c r="I13" s="14">
        <v>0.424322681383625</v>
      </c>
      <c r="J13" s="14">
        <v>0.38558176543780898</v>
      </c>
      <c r="K13" s="14">
        <v>0.43527905419592</v>
      </c>
      <c r="L13" s="14">
        <v>0.42313769810110002</v>
      </c>
      <c r="M13" s="14"/>
      <c r="N13" s="14">
        <v>0.47685534650174899</v>
      </c>
      <c r="O13" s="14">
        <v>0.37730186426748702</v>
      </c>
      <c r="P13" s="14"/>
      <c r="Q13" s="14">
        <v>0.509905122262032</v>
      </c>
      <c r="R13" s="14">
        <v>0.40385461592947097</v>
      </c>
      <c r="S13" s="14">
        <v>0.26353893752893698</v>
      </c>
      <c r="T13" s="14"/>
      <c r="U13" s="14">
        <v>0.42281492843678398</v>
      </c>
      <c r="V13" s="14">
        <v>0.37183058355579601</v>
      </c>
      <c r="W13" s="14"/>
      <c r="X13" s="14">
        <v>0.43961088654463398</v>
      </c>
      <c r="Y13" s="14">
        <v>0.46604000419382902</v>
      </c>
      <c r="Z13" s="14">
        <v>0.339219335761833</v>
      </c>
      <c r="AA13" s="14"/>
      <c r="AB13" s="14">
        <v>0.55067536508264103</v>
      </c>
      <c r="AC13" s="14">
        <v>0.405976338224045</v>
      </c>
      <c r="AD13" s="14">
        <v>0.25520536689040701</v>
      </c>
      <c r="AE13" s="14"/>
      <c r="AF13" s="14">
        <v>0.56921765132031699</v>
      </c>
      <c r="AG13" s="14">
        <v>0.43776988673494999</v>
      </c>
      <c r="AH13" s="14">
        <v>0.33107585338231199</v>
      </c>
      <c r="AI13" s="14"/>
      <c r="AJ13" s="14">
        <v>0.410697625517701</v>
      </c>
      <c r="AK13" s="14">
        <v>0.41406892769060499</v>
      </c>
      <c r="AL13" s="14"/>
      <c r="AM13" s="14">
        <v>0.383144897231457</v>
      </c>
      <c r="AN13" s="14">
        <v>0.46566657692489299</v>
      </c>
      <c r="AO13" s="14">
        <v>0.55459788032093205</v>
      </c>
      <c r="AP13" s="14">
        <v>0.404119363721886</v>
      </c>
      <c r="AQ13" s="14">
        <v>0.57652910991834105</v>
      </c>
      <c r="AR13" s="14">
        <v>0.36526391966133598</v>
      </c>
      <c r="AS13" s="14">
        <v>0.57662812084257298</v>
      </c>
      <c r="AT13" s="14">
        <v>0.26258127717796398</v>
      </c>
      <c r="AU13" s="14">
        <v>0.36174895473660401</v>
      </c>
      <c r="AV13" s="14"/>
      <c r="AW13" s="14">
        <v>0.39051035130098</v>
      </c>
      <c r="AX13" s="14">
        <v>0.48145279442695299</v>
      </c>
      <c r="AY13" s="14">
        <v>0.57945161524176403</v>
      </c>
      <c r="AZ13" s="14">
        <v>0.34752165726792</v>
      </c>
      <c r="BA13" s="14">
        <v>0.61244997223183595</v>
      </c>
      <c r="BB13" s="14">
        <v>0.34998973106062697</v>
      </c>
      <c r="BC13" s="14">
        <v>0.60322121700116904</v>
      </c>
      <c r="BD13" s="14">
        <v>0.359247299404722</v>
      </c>
      <c r="BE13" s="14">
        <v>0.30841953847578302</v>
      </c>
      <c r="BF13" s="14">
        <v>0.30004593983052902</v>
      </c>
      <c r="BG13" s="14"/>
      <c r="BH13" s="14">
        <v>0.36171401197970199</v>
      </c>
      <c r="BI13" s="14">
        <v>0.477570122612756</v>
      </c>
    </row>
    <row r="14" spans="2:61" x14ac:dyDescent="0.35">
      <c r="B14" s="15" t="s">
        <v>142</v>
      </c>
      <c r="C14" s="14">
        <v>0.36489122333192497</v>
      </c>
      <c r="D14" s="14">
        <v>0.36404195654571597</v>
      </c>
      <c r="E14" s="14">
        <v>0.36663350607390999</v>
      </c>
      <c r="F14" s="14"/>
      <c r="G14" s="14">
        <v>0.376726366549338</v>
      </c>
      <c r="H14" s="14">
        <v>0.35481909761061903</v>
      </c>
      <c r="I14" s="14">
        <v>0.33424104262501803</v>
      </c>
      <c r="J14" s="14">
        <v>0.36213564574626</v>
      </c>
      <c r="K14" s="14">
        <v>0.35321093313486801</v>
      </c>
      <c r="L14" s="14">
        <v>0.40733142626333502</v>
      </c>
      <c r="M14" s="14"/>
      <c r="N14" s="14">
        <v>0.36776452554445399</v>
      </c>
      <c r="O14" s="14">
        <v>0.36327164460032801</v>
      </c>
      <c r="P14" s="14"/>
      <c r="Q14" s="14">
        <v>0.44501879671967898</v>
      </c>
      <c r="R14" s="14">
        <v>0.36987383093291898</v>
      </c>
      <c r="S14" s="14">
        <v>0.25881464029207601</v>
      </c>
      <c r="T14" s="14"/>
      <c r="U14" s="14">
        <v>0.39136650935664602</v>
      </c>
      <c r="V14" s="14">
        <v>0.25114470956505403</v>
      </c>
      <c r="W14" s="14"/>
      <c r="X14" s="14">
        <v>0.42156546611853801</v>
      </c>
      <c r="Y14" s="14">
        <v>0.36169363684773898</v>
      </c>
      <c r="Z14" s="14">
        <v>0.36041396639641199</v>
      </c>
      <c r="AA14" s="14"/>
      <c r="AB14" s="14">
        <v>0.43849548912491498</v>
      </c>
      <c r="AC14" s="14">
        <v>0.36443494052140102</v>
      </c>
      <c r="AD14" s="14">
        <v>0.25459896627147499</v>
      </c>
      <c r="AE14" s="14"/>
      <c r="AF14" s="14">
        <v>0.45109938071483802</v>
      </c>
      <c r="AG14" s="14">
        <v>0.37633153659108298</v>
      </c>
      <c r="AH14" s="14">
        <v>0.32232038147268799</v>
      </c>
      <c r="AI14" s="14"/>
      <c r="AJ14" s="14">
        <v>0.38842182265772002</v>
      </c>
      <c r="AK14" s="14">
        <v>0.36042814192397299</v>
      </c>
      <c r="AL14" s="14"/>
      <c r="AM14" s="14">
        <v>0.35993130262536099</v>
      </c>
      <c r="AN14" s="14">
        <v>0.35676409978964801</v>
      </c>
      <c r="AO14" s="14">
        <v>0.47955266260009899</v>
      </c>
      <c r="AP14" s="14">
        <v>0.25788421214926699</v>
      </c>
      <c r="AQ14" s="14">
        <v>0.53238795411248097</v>
      </c>
      <c r="AR14" s="14">
        <v>0.39865518656848098</v>
      </c>
      <c r="AS14" s="14">
        <v>0.50537740656039798</v>
      </c>
      <c r="AT14" s="14">
        <v>0.227812716295268</v>
      </c>
      <c r="AU14" s="14">
        <v>0.348950677326609</v>
      </c>
      <c r="AV14" s="14"/>
      <c r="AW14" s="14">
        <v>0.39354907290800401</v>
      </c>
      <c r="AX14" s="14">
        <v>0.34923045236724898</v>
      </c>
      <c r="AY14" s="14">
        <v>0.44508962717452999</v>
      </c>
      <c r="AZ14" s="14">
        <v>0.27526679471534499</v>
      </c>
      <c r="BA14" s="14">
        <v>0.52975647212993304</v>
      </c>
      <c r="BB14" s="14">
        <v>0.38194716558223801</v>
      </c>
      <c r="BC14" s="14">
        <v>0.55581776941500305</v>
      </c>
      <c r="BD14" s="14">
        <v>0.241827997007798</v>
      </c>
      <c r="BE14" s="14">
        <v>0.27844069636225099</v>
      </c>
      <c r="BF14" s="14">
        <v>0.25986328462383801</v>
      </c>
      <c r="BG14" s="14"/>
      <c r="BH14" s="14">
        <v>0.34959839400910703</v>
      </c>
      <c r="BI14" s="14">
        <v>0.39035761828086601</v>
      </c>
    </row>
    <row r="15" spans="2:61" x14ac:dyDescent="0.35">
      <c r="B15" s="15" t="s">
        <v>143</v>
      </c>
      <c r="C15" s="14">
        <v>0.34563936658158401</v>
      </c>
      <c r="D15" s="14">
        <v>0.28191576450811501</v>
      </c>
      <c r="E15" s="14">
        <v>0.40609265218165802</v>
      </c>
      <c r="F15" s="14"/>
      <c r="G15" s="14">
        <v>0.35408288185931702</v>
      </c>
      <c r="H15" s="14">
        <v>0.28176413496347802</v>
      </c>
      <c r="I15" s="14">
        <v>0.34986858370741503</v>
      </c>
      <c r="J15" s="14">
        <v>0.36749125908035701</v>
      </c>
      <c r="K15" s="14">
        <v>0.35516964855070199</v>
      </c>
      <c r="L15" s="14">
        <v>0.36069431019154002</v>
      </c>
      <c r="M15" s="14"/>
      <c r="N15" s="14">
        <v>0.32769685011918498</v>
      </c>
      <c r="O15" s="14">
        <v>0.35575292787948898</v>
      </c>
      <c r="P15" s="14"/>
      <c r="Q15" s="14">
        <v>0.337035547766036</v>
      </c>
      <c r="R15" s="14">
        <v>0.35609435741020001</v>
      </c>
      <c r="S15" s="14">
        <v>0.34536857206668498</v>
      </c>
      <c r="T15" s="14"/>
      <c r="U15" s="14">
        <v>0.36134725201696299</v>
      </c>
      <c r="V15" s="14">
        <v>0.27815313790570101</v>
      </c>
      <c r="W15" s="14"/>
      <c r="X15" s="14">
        <v>0.34709154314117702</v>
      </c>
      <c r="Y15" s="14">
        <v>0.35734054126646497</v>
      </c>
      <c r="Z15" s="14">
        <v>0.34086485318562498</v>
      </c>
      <c r="AA15" s="14"/>
      <c r="AB15" s="14">
        <v>0.31300069444211798</v>
      </c>
      <c r="AC15" s="14">
        <v>0.39613773945507003</v>
      </c>
      <c r="AD15" s="14">
        <v>0.274860075249793</v>
      </c>
      <c r="AE15" s="14"/>
      <c r="AF15" s="14">
        <v>0.21646769851612899</v>
      </c>
      <c r="AG15" s="14">
        <v>0.36605987228126402</v>
      </c>
      <c r="AH15" s="14">
        <v>0.358304440655072</v>
      </c>
      <c r="AI15" s="14"/>
      <c r="AJ15" s="14">
        <v>0.30095805238406198</v>
      </c>
      <c r="AK15" s="14">
        <v>0.37591003130258199</v>
      </c>
      <c r="AL15" s="14"/>
      <c r="AM15" s="14">
        <v>0.34178442456422398</v>
      </c>
      <c r="AN15" s="14">
        <v>0.37200249556996301</v>
      </c>
      <c r="AO15" s="14">
        <v>0.29698371604151402</v>
      </c>
      <c r="AP15" s="14">
        <v>0.37278391535563798</v>
      </c>
      <c r="AQ15" s="14">
        <v>0.34358054774942198</v>
      </c>
      <c r="AR15" s="14">
        <v>0.32941905588760401</v>
      </c>
      <c r="AS15" s="14">
        <v>0.23125127683952101</v>
      </c>
      <c r="AT15" s="14">
        <v>0.37120429088738799</v>
      </c>
      <c r="AU15" s="14">
        <v>0.35697379951809899</v>
      </c>
      <c r="AV15" s="14"/>
      <c r="AW15" s="14">
        <v>0.342527564072721</v>
      </c>
      <c r="AX15" s="14">
        <v>0.36025213808898399</v>
      </c>
      <c r="AY15" s="14">
        <v>0.29938145798619498</v>
      </c>
      <c r="AZ15" s="14">
        <v>0.37310045767948402</v>
      </c>
      <c r="BA15" s="14">
        <v>0.37802531679337797</v>
      </c>
      <c r="BB15" s="14">
        <v>0.31367344368465799</v>
      </c>
      <c r="BC15" s="14">
        <v>0.36542637284535301</v>
      </c>
      <c r="BD15" s="14">
        <v>0.30737559468638398</v>
      </c>
      <c r="BE15" s="14">
        <v>0.15971483479833201</v>
      </c>
      <c r="BF15" s="14">
        <v>0.42052834379637699</v>
      </c>
      <c r="BG15" s="14"/>
      <c r="BH15" s="14">
        <v>0.34467404030883603</v>
      </c>
      <c r="BI15" s="14">
        <v>0.34352069331037899</v>
      </c>
    </row>
    <row r="16" spans="2:61" x14ac:dyDescent="0.35">
      <c r="B16" s="15" t="s">
        <v>144</v>
      </c>
      <c r="C16" s="14">
        <v>0.29812191140736199</v>
      </c>
      <c r="D16" s="14">
        <v>0.25312637354506801</v>
      </c>
      <c r="E16" s="14">
        <v>0.33924192643123202</v>
      </c>
      <c r="F16" s="14"/>
      <c r="G16" s="14">
        <v>0.30636313130270298</v>
      </c>
      <c r="H16" s="14">
        <v>0.30116001261737202</v>
      </c>
      <c r="I16" s="14">
        <v>0.32844118677679701</v>
      </c>
      <c r="J16" s="14">
        <v>0.29157654406892802</v>
      </c>
      <c r="K16" s="14">
        <v>0.26043179402654199</v>
      </c>
      <c r="L16" s="14">
        <v>0.29504145328936199</v>
      </c>
      <c r="M16" s="14"/>
      <c r="N16" s="14">
        <v>0.25255130003555998</v>
      </c>
      <c r="O16" s="14">
        <v>0.32380845166817601</v>
      </c>
      <c r="P16" s="14"/>
      <c r="Q16" s="14">
        <v>0.29684037425145998</v>
      </c>
      <c r="R16" s="14">
        <v>0.30118928163196002</v>
      </c>
      <c r="S16" s="14">
        <v>0.30863170798469702</v>
      </c>
      <c r="T16" s="14"/>
      <c r="U16" s="14">
        <v>0.310515669019237</v>
      </c>
      <c r="V16" s="14">
        <v>0.24487426303423099</v>
      </c>
      <c r="W16" s="14"/>
      <c r="X16" s="14">
        <v>0.270058381748568</v>
      </c>
      <c r="Y16" s="14">
        <v>0.266090621537794</v>
      </c>
      <c r="Z16" s="14">
        <v>0.34650617527159899</v>
      </c>
      <c r="AA16" s="14"/>
      <c r="AB16" s="14">
        <v>0.26137120781999901</v>
      </c>
      <c r="AC16" s="14">
        <v>0.32433940966107999</v>
      </c>
      <c r="AD16" s="14">
        <v>0.27677784179412901</v>
      </c>
      <c r="AE16" s="14"/>
      <c r="AF16" s="14">
        <v>0.29816294109437502</v>
      </c>
      <c r="AG16" s="14">
        <v>0.28526244445425802</v>
      </c>
      <c r="AH16" s="14">
        <v>0.31119339661729101</v>
      </c>
      <c r="AI16" s="14"/>
      <c r="AJ16" s="14">
        <v>0.24416465284736599</v>
      </c>
      <c r="AK16" s="14">
        <v>0.33439554226276103</v>
      </c>
      <c r="AL16" s="14"/>
      <c r="AM16" s="14">
        <v>0.29755924089386199</v>
      </c>
      <c r="AN16" s="14">
        <v>0.234861814574542</v>
      </c>
      <c r="AO16" s="14">
        <v>0.251387051548701</v>
      </c>
      <c r="AP16" s="14">
        <v>0.30834641498745102</v>
      </c>
      <c r="AQ16" s="14">
        <v>0.22245527297862899</v>
      </c>
      <c r="AR16" s="14">
        <v>0.359903363854436</v>
      </c>
      <c r="AS16" s="14">
        <v>0.27682784094184099</v>
      </c>
      <c r="AT16" s="14">
        <v>0.34458716836582698</v>
      </c>
      <c r="AU16" s="14">
        <v>0.27874805836995997</v>
      </c>
      <c r="AV16" s="14"/>
      <c r="AW16" s="14">
        <v>0.28797500980055701</v>
      </c>
      <c r="AX16" s="14">
        <v>0.219649735576852</v>
      </c>
      <c r="AY16" s="14">
        <v>0.25380139545345498</v>
      </c>
      <c r="AZ16" s="14">
        <v>0.33967714962001899</v>
      </c>
      <c r="BA16" s="14">
        <v>0.27138952952364298</v>
      </c>
      <c r="BB16" s="14">
        <v>0.35256295337774002</v>
      </c>
      <c r="BC16" s="14">
        <v>0.270220958804883</v>
      </c>
      <c r="BD16" s="14">
        <v>0.37542886442745899</v>
      </c>
      <c r="BE16" s="14">
        <v>0.127090929194313</v>
      </c>
      <c r="BF16" s="14">
        <v>0.34311944809580602</v>
      </c>
      <c r="BG16" s="14"/>
      <c r="BH16" s="14">
        <v>0.33380409944303102</v>
      </c>
      <c r="BI16" s="14">
        <v>0.26399946823765502</v>
      </c>
    </row>
    <row r="17" spans="2:61" x14ac:dyDescent="0.35">
      <c r="B17" s="15" t="s">
        <v>145</v>
      </c>
      <c r="C17" s="14">
        <v>0.20667505379873399</v>
      </c>
      <c r="D17" s="14">
        <v>0.19923744586372699</v>
      </c>
      <c r="E17" s="14">
        <v>0.21497403276478499</v>
      </c>
      <c r="F17" s="14"/>
      <c r="G17" s="14">
        <v>0.16215081517027499</v>
      </c>
      <c r="H17" s="14">
        <v>0.20623527550508</v>
      </c>
      <c r="I17" s="14">
        <v>0.22039940336402999</v>
      </c>
      <c r="J17" s="14">
        <v>0.225747759472645</v>
      </c>
      <c r="K17" s="14">
        <v>0.23509084478901501</v>
      </c>
      <c r="L17" s="14">
        <v>0.180541497098552</v>
      </c>
      <c r="M17" s="14"/>
      <c r="N17" s="14">
        <v>0.24755503700318701</v>
      </c>
      <c r="O17" s="14">
        <v>0.18363245457013699</v>
      </c>
      <c r="P17" s="14"/>
      <c r="Q17" s="14">
        <v>0.204866451511904</v>
      </c>
      <c r="R17" s="14">
        <v>0.223025007011323</v>
      </c>
      <c r="S17" s="14">
        <v>0.166505916191616</v>
      </c>
      <c r="T17" s="14"/>
      <c r="U17" s="14">
        <v>0.226243759549765</v>
      </c>
      <c r="V17" s="14">
        <v>0.122601474535751</v>
      </c>
      <c r="W17" s="14"/>
      <c r="X17" s="14">
        <v>0.20534834250636999</v>
      </c>
      <c r="Y17" s="14">
        <v>0.23196087610611299</v>
      </c>
      <c r="Z17" s="14">
        <v>0.182145222822994</v>
      </c>
      <c r="AA17" s="14"/>
      <c r="AB17" s="14">
        <v>0.246052107699883</v>
      </c>
      <c r="AC17" s="14">
        <v>0.20472192695533301</v>
      </c>
      <c r="AD17" s="14">
        <v>0.158957973579817</v>
      </c>
      <c r="AE17" s="14"/>
      <c r="AF17" s="14">
        <v>0.19620695112407699</v>
      </c>
      <c r="AG17" s="14">
        <v>0.22366067956084401</v>
      </c>
      <c r="AH17" s="14">
        <v>0.184246284053837</v>
      </c>
      <c r="AI17" s="14"/>
      <c r="AJ17" s="14">
        <v>0.19320755983773499</v>
      </c>
      <c r="AK17" s="14">
        <v>0.22152814786195901</v>
      </c>
      <c r="AL17" s="14"/>
      <c r="AM17" s="14">
        <v>0.26468031738371101</v>
      </c>
      <c r="AN17" s="14">
        <v>0.146825140297692</v>
      </c>
      <c r="AO17" s="14">
        <v>0.34830405356962002</v>
      </c>
      <c r="AP17" s="14">
        <v>0.17632304391012399</v>
      </c>
      <c r="AQ17" s="14">
        <v>0.34250067305787602</v>
      </c>
      <c r="AR17" s="14">
        <v>0.207951200438343</v>
      </c>
      <c r="AS17" s="14">
        <v>0.21733149902273499</v>
      </c>
      <c r="AT17" s="14">
        <v>0.106972576004807</v>
      </c>
      <c r="AU17" s="14">
        <v>0.173645462774148</v>
      </c>
      <c r="AV17" s="14"/>
      <c r="AW17" s="14">
        <v>0.228586869867651</v>
      </c>
      <c r="AX17" s="14">
        <v>0.15856332340468099</v>
      </c>
      <c r="AY17" s="14">
        <v>0.27763201654228298</v>
      </c>
      <c r="AZ17" s="14">
        <v>0.21928402428404201</v>
      </c>
      <c r="BA17" s="14">
        <v>0.29642641970720301</v>
      </c>
      <c r="BB17" s="14">
        <v>0.18258377013280599</v>
      </c>
      <c r="BC17" s="14">
        <v>0.26058872623176998</v>
      </c>
      <c r="BD17" s="14">
        <v>0.11282833892328201</v>
      </c>
      <c r="BE17" s="14">
        <v>0.150361255698156</v>
      </c>
      <c r="BF17" s="14">
        <v>0.167037066236599</v>
      </c>
      <c r="BG17" s="14"/>
      <c r="BH17" s="14">
        <v>0.198675859587639</v>
      </c>
      <c r="BI17" s="14">
        <v>0.22191518237657201</v>
      </c>
    </row>
    <row r="18" spans="2:61" x14ac:dyDescent="0.35">
      <c r="B18" s="15" t="s">
        <v>146</v>
      </c>
      <c r="C18" s="14">
        <v>0.14630813520809599</v>
      </c>
      <c r="D18" s="14">
        <v>0.14314110196714</v>
      </c>
      <c r="E18" s="14">
        <v>0.15018267399645699</v>
      </c>
      <c r="F18" s="14"/>
      <c r="G18" s="14">
        <v>0.20218472935932799</v>
      </c>
      <c r="H18" s="14">
        <v>0.21242528955795301</v>
      </c>
      <c r="I18" s="14">
        <v>0.129476721591087</v>
      </c>
      <c r="J18" s="14">
        <v>0.145504975858959</v>
      </c>
      <c r="K18" s="14">
        <v>0.103731038085703</v>
      </c>
      <c r="L18" s="14">
        <v>0.11078060371204</v>
      </c>
      <c r="M18" s="14"/>
      <c r="N18" s="14">
        <v>0.15615908854470201</v>
      </c>
      <c r="O18" s="14">
        <v>0.14075550157271099</v>
      </c>
      <c r="P18" s="14"/>
      <c r="Q18" s="14">
        <v>0.126565650690698</v>
      </c>
      <c r="R18" s="14">
        <v>0.16870812462985699</v>
      </c>
      <c r="S18" s="14">
        <v>0.143752683303321</v>
      </c>
      <c r="T18" s="14"/>
      <c r="U18" s="14">
        <v>0.15311668516139701</v>
      </c>
      <c r="V18" s="14">
        <v>0.11705637111865699</v>
      </c>
      <c r="W18" s="14"/>
      <c r="X18" s="14">
        <v>0.101147163744132</v>
      </c>
      <c r="Y18" s="14">
        <v>0.16075784695526801</v>
      </c>
      <c r="Z18" s="14">
        <v>0.15576041595767001</v>
      </c>
      <c r="AA18" s="14"/>
      <c r="AB18" s="14">
        <v>0.11010927284343699</v>
      </c>
      <c r="AC18" s="14">
        <v>0.186629536012793</v>
      </c>
      <c r="AD18" s="14">
        <v>9.6662272828119705E-2</v>
      </c>
      <c r="AE18" s="14"/>
      <c r="AF18" s="14">
        <v>0.11024649394703299</v>
      </c>
      <c r="AG18" s="14">
        <v>0.14938278775420799</v>
      </c>
      <c r="AH18" s="14">
        <v>0.155574300101262</v>
      </c>
      <c r="AI18" s="14"/>
      <c r="AJ18" s="14">
        <v>0.154744168780378</v>
      </c>
      <c r="AK18" s="14">
        <v>0.142526128820783</v>
      </c>
      <c r="AL18" s="14"/>
      <c r="AM18" s="14">
        <v>0.15904657633668001</v>
      </c>
      <c r="AN18" s="14">
        <v>8.6440975513009E-2</v>
      </c>
      <c r="AO18" s="14">
        <v>0.296087808435053</v>
      </c>
      <c r="AP18" s="14">
        <v>0.167256186445643</v>
      </c>
      <c r="AQ18" s="14">
        <v>0.25630169219065602</v>
      </c>
      <c r="AR18" s="14">
        <v>0.15612632652222</v>
      </c>
      <c r="AS18" s="14">
        <v>0.20341022686310101</v>
      </c>
      <c r="AT18" s="14">
        <v>8.4073538042909401E-2</v>
      </c>
      <c r="AU18" s="14">
        <v>0.11722458631305401</v>
      </c>
      <c r="AV18" s="14"/>
      <c r="AW18" s="14">
        <v>0.124610402473653</v>
      </c>
      <c r="AX18" s="14">
        <v>7.6341562199045795E-2</v>
      </c>
      <c r="AY18" s="14">
        <v>0.25264852010479599</v>
      </c>
      <c r="AZ18" s="14">
        <v>0.160767341405471</v>
      </c>
      <c r="BA18" s="14">
        <v>0.261884517851941</v>
      </c>
      <c r="BB18" s="14">
        <v>0.150330634051344</v>
      </c>
      <c r="BC18" s="14">
        <v>0.25556371652681797</v>
      </c>
      <c r="BD18" s="14">
        <v>0</v>
      </c>
      <c r="BE18" s="14">
        <v>8.9950976379601102E-2</v>
      </c>
      <c r="BF18" s="14">
        <v>0.16543008636520701</v>
      </c>
      <c r="BG18" s="14"/>
      <c r="BH18" s="14">
        <v>0.159426337066118</v>
      </c>
      <c r="BI18" s="14">
        <v>0.12937297402098</v>
      </c>
    </row>
    <row r="19" spans="2:61" x14ac:dyDescent="0.35">
      <c r="B19" s="15" t="s">
        <v>147</v>
      </c>
      <c r="C19" s="14">
        <v>0.118378047284722</v>
      </c>
      <c r="D19" s="14">
        <v>0.11765645718614599</v>
      </c>
      <c r="E19" s="14">
        <v>0.11855798264324401</v>
      </c>
      <c r="F19" s="14"/>
      <c r="G19" s="14">
        <v>0.20637985997318301</v>
      </c>
      <c r="H19" s="14">
        <v>0.177818689884189</v>
      </c>
      <c r="I19" s="14">
        <v>9.8897735148576499E-2</v>
      </c>
      <c r="J19" s="14">
        <v>8.9511846568513104E-2</v>
      </c>
      <c r="K19" s="14">
        <v>8.5845691789632694E-2</v>
      </c>
      <c r="L19" s="14">
        <v>9.0595510695514497E-2</v>
      </c>
      <c r="M19" s="14"/>
      <c r="N19" s="14">
        <v>0.139755289941845</v>
      </c>
      <c r="O19" s="14">
        <v>0.10632845243295901</v>
      </c>
      <c r="P19" s="14"/>
      <c r="Q19" s="14">
        <v>0.14510335088449999</v>
      </c>
      <c r="R19" s="14">
        <v>0.111455413760589</v>
      </c>
      <c r="S19" s="14">
        <v>8.3613432079112093E-2</v>
      </c>
      <c r="T19" s="14"/>
      <c r="U19" s="14">
        <v>0.13309365827078801</v>
      </c>
      <c r="V19" s="14">
        <v>5.5154955150743701E-2</v>
      </c>
      <c r="W19" s="14"/>
      <c r="X19" s="14">
        <v>0.15203699246493799</v>
      </c>
      <c r="Y19" s="14">
        <v>0.12086427474213</v>
      </c>
      <c r="Z19" s="14">
        <v>0.10441073530108699</v>
      </c>
      <c r="AA19" s="14"/>
      <c r="AB19" s="14">
        <v>0.15117040633363599</v>
      </c>
      <c r="AC19" s="14">
        <v>0.121518592310512</v>
      </c>
      <c r="AD19" s="14">
        <v>6.4864845559627501E-2</v>
      </c>
      <c r="AE19" s="14"/>
      <c r="AF19" s="14">
        <v>0.13920986178356601</v>
      </c>
      <c r="AG19" s="14">
        <v>0.12740698695379701</v>
      </c>
      <c r="AH19" s="14">
        <v>9.7293880311118394E-2</v>
      </c>
      <c r="AI19" s="14"/>
      <c r="AJ19" s="14">
        <v>0.14624633405320001</v>
      </c>
      <c r="AK19" s="14">
        <v>0.103146029538126</v>
      </c>
      <c r="AL19" s="14"/>
      <c r="AM19" s="14">
        <v>9.9509472285062697E-2</v>
      </c>
      <c r="AN19" s="14">
        <v>0.120749470769187</v>
      </c>
      <c r="AO19" s="14">
        <v>0.28934783383663298</v>
      </c>
      <c r="AP19" s="14">
        <v>0.12065555588342</v>
      </c>
      <c r="AQ19" s="14">
        <v>0.22325291838549199</v>
      </c>
      <c r="AR19" s="14">
        <v>8.9522178020810098E-2</v>
      </c>
      <c r="AS19" s="14">
        <v>0.26321147444106302</v>
      </c>
      <c r="AT19" s="14">
        <v>3.1275143243656198E-2</v>
      </c>
      <c r="AU19" s="14">
        <v>0.113889832207535</v>
      </c>
      <c r="AV19" s="14"/>
      <c r="AW19" s="14">
        <v>0.115427564047782</v>
      </c>
      <c r="AX19" s="14">
        <v>0.11818004980612699</v>
      </c>
      <c r="AY19" s="14">
        <v>0.17800282079947899</v>
      </c>
      <c r="AZ19" s="14">
        <v>0.12520775576365201</v>
      </c>
      <c r="BA19" s="14">
        <v>0.18585327444085301</v>
      </c>
      <c r="BB19" s="14">
        <v>8.5228453223313905E-2</v>
      </c>
      <c r="BC19" s="14">
        <v>0.210597402053155</v>
      </c>
      <c r="BD19" s="14">
        <v>0</v>
      </c>
      <c r="BE19" s="14">
        <v>0.214570755610615</v>
      </c>
      <c r="BF19" s="14">
        <v>5.8830351397255898E-2</v>
      </c>
      <c r="BG19" s="14"/>
      <c r="BH19" s="14">
        <v>0.115122200246552</v>
      </c>
      <c r="BI19" s="14">
        <v>0.11831244532909101</v>
      </c>
    </row>
    <row r="20" spans="2:61" x14ac:dyDescent="0.35">
      <c r="B20" s="15" t="s">
        <v>148</v>
      </c>
      <c r="C20" s="14">
        <v>9.7102182843493895E-2</v>
      </c>
      <c r="D20" s="14">
        <v>0.11239728631043699</v>
      </c>
      <c r="E20" s="14">
        <v>8.3086967310102094E-2</v>
      </c>
      <c r="F20" s="14"/>
      <c r="G20" s="14">
        <v>9.5655852490179605E-2</v>
      </c>
      <c r="H20" s="14">
        <v>9.3403784698168596E-2</v>
      </c>
      <c r="I20" s="14">
        <v>9.4585615519996599E-2</v>
      </c>
      <c r="J20" s="14">
        <v>0.111701034729453</v>
      </c>
      <c r="K20" s="14">
        <v>0.10532157457078201</v>
      </c>
      <c r="L20" s="14">
        <v>8.4058569614481896E-2</v>
      </c>
      <c r="M20" s="14"/>
      <c r="N20" s="14">
        <v>0.12262953017702399</v>
      </c>
      <c r="O20" s="14">
        <v>8.2713320914811594E-2</v>
      </c>
      <c r="P20" s="14"/>
      <c r="Q20" s="14">
        <v>0.12748001366532699</v>
      </c>
      <c r="R20" s="14">
        <v>8.1965759138351094E-2</v>
      </c>
      <c r="S20" s="14">
        <v>9.8085024090447906E-2</v>
      </c>
      <c r="T20" s="14"/>
      <c r="U20" s="14">
        <v>0.107089966046452</v>
      </c>
      <c r="V20" s="14">
        <v>5.4191389791626E-2</v>
      </c>
      <c r="W20" s="14"/>
      <c r="X20" s="14">
        <v>0.136650140011435</v>
      </c>
      <c r="Y20" s="14">
        <v>0.106255319735465</v>
      </c>
      <c r="Z20" s="14">
        <v>7.1408339183071004E-2</v>
      </c>
      <c r="AA20" s="14"/>
      <c r="AB20" s="14">
        <v>0.12537978060094601</v>
      </c>
      <c r="AC20" s="14">
        <v>9.6800933232114306E-2</v>
      </c>
      <c r="AD20" s="14">
        <v>7.1269390703688595E-2</v>
      </c>
      <c r="AE20" s="14"/>
      <c r="AF20" s="14">
        <v>0.125956127879254</v>
      </c>
      <c r="AG20" s="14">
        <v>9.97742941179183E-2</v>
      </c>
      <c r="AH20" s="14">
        <v>9.0625936387516495E-2</v>
      </c>
      <c r="AI20" s="14"/>
      <c r="AJ20" s="14">
        <v>0.10643797975389099</v>
      </c>
      <c r="AK20" s="14">
        <v>9.2766013211554005E-2</v>
      </c>
      <c r="AL20" s="14"/>
      <c r="AM20" s="14">
        <v>8.1117553753408594E-2</v>
      </c>
      <c r="AN20" s="14">
        <v>0.10986679319171901</v>
      </c>
      <c r="AO20" s="14">
        <v>0.29822408993546301</v>
      </c>
      <c r="AP20" s="14">
        <v>0.13092344751777801</v>
      </c>
      <c r="AQ20" s="14">
        <v>6.11334877036031E-2</v>
      </c>
      <c r="AR20" s="14">
        <v>7.5042671339142206E-2</v>
      </c>
      <c r="AS20" s="14">
        <v>0.20815617485275301</v>
      </c>
      <c r="AT20" s="14">
        <v>5.1097488594783101E-2</v>
      </c>
      <c r="AU20" s="14">
        <v>6.9250094314271607E-2</v>
      </c>
      <c r="AV20" s="14"/>
      <c r="AW20" s="14">
        <v>8.0932229322362395E-2</v>
      </c>
      <c r="AX20" s="14">
        <v>0.11545814850033601</v>
      </c>
      <c r="AY20" s="14">
        <v>0.28036471981733502</v>
      </c>
      <c r="AZ20" s="14">
        <v>0.11735328339541599</v>
      </c>
      <c r="BA20" s="14">
        <v>0.100381291542339</v>
      </c>
      <c r="BB20" s="14">
        <v>6.5223826913286806E-2</v>
      </c>
      <c r="BC20" s="14">
        <v>0.19682434243142399</v>
      </c>
      <c r="BD20" s="14">
        <v>2.26374701255278E-2</v>
      </c>
      <c r="BE20" s="14">
        <v>8.5841413096476193E-2</v>
      </c>
      <c r="BF20" s="14">
        <v>1.98696870603009E-2</v>
      </c>
      <c r="BG20" s="14"/>
      <c r="BH20" s="14">
        <v>8.1130172224504499E-2</v>
      </c>
      <c r="BI20" s="14">
        <v>0.107596829982246</v>
      </c>
    </row>
    <row r="21" spans="2:61" x14ac:dyDescent="0.35">
      <c r="B21" s="15" t="s">
        <v>136</v>
      </c>
      <c r="C21" s="20">
        <v>9.1298427502750999E-3</v>
      </c>
      <c r="D21" s="20">
        <v>1.6253750987161902E-2</v>
      </c>
      <c r="E21" s="20">
        <v>2.3911109573332701E-3</v>
      </c>
      <c r="F21" s="20"/>
      <c r="G21" s="20">
        <v>3.9095734459433998E-2</v>
      </c>
      <c r="H21" s="20">
        <v>7.3861405667769399E-3</v>
      </c>
      <c r="I21" s="20">
        <v>6.2053724560700296E-3</v>
      </c>
      <c r="J21" s="20">
        <v>0</v>
      </c>
      <c r="K21" s="20">
        <v>1.5527326366719999E-2</v>
      </c>
      <c r="L21" s="20">
        <v>0</v>
      </c>
      <c r="M21" s="20"/>
      <c r="N21" s="20">
        <v>2.4648344849157299E-3</v>
      </c>
      <c r="O21" s="20">
        <v>1.2886671943327E-2</v>
      </c>
      <c r="P21" s="20"/>
      <c r="Q21" s="20">
        <v>3.87841694634183E-3</v>
      </c>
      <c r="R21" s="20">
        <v>1.1545783410617501E-2</v>
      </c>
      <c r="S21" s="20">
        <v>5.3089165573649904E-3</v>
      </c>
      <c r="T21" s="20"/>
      <c r="U21" s="20">
        <v>5.17964182843324E-3</v>
      </c>
      <c r="V21" s="20">
        <v>2.6101201742153E-2</v>
      </c>
      <c r="W21" s="20"/>
      <c r="X21" s="20">
        <v>0</v>
      </c>
      <c r="Y21" s="20">
        <v>7.0844885118444096E-3</v>
      </c>
      <c r="Z21" s="20">
        <v>3.1417908245930299E-3</v>
      </c>
      <c r="AA21" s="20"/>
      <c r="AB21" s="20">
        <v>7.8368680990858405E-3</v>
      </c>
      <c r="AC21" s="20">
        <v>2.3694420251882098E-3</v>
      </c>
      <c r="AD21" s="20">
        <v>1.73825211228372E-2</v>
      </c>
      <c r="AE21" s="20"/>
      <c r="AF21" s="20">
        <v>0</v>
      </c>
      <c r="AG21" s="20">
        <v>0</v>
      </c>
      <c r="AH21" s="20">
        <v>1.04843528878408E-2</v>
      </c>
      <c r="AI21" s="20"/>
      <c r="AJ21" s="20">
        <v>1.1484476825722401E-2</v>
      </c>
      <c r="AK21" s="20">
        <v>6.2251704236184801E-3</v>
      </c>
      <c r="AL21" s="20"/>
      <c r="AM21" s="20">
        <v>0</v>
      </c>
      <c r="AN21" s="20">
        <v>0</v>
      </c>
      <c r="AO21" s="20">
        <v>0</v>
      </c>
      <c r="AP21" s="20">
        <v>0</v>
      </c>
      <c r="AQ21" s="20">
        <v>0</v>
      </c>
      <c r="AR21" s="20">
        <v>4.3668442012733703E-3</v>
      </c>
      <c r="AS21" s="20">
        <v>0</v>
      </c>
      <c r="AT21" s="20">
        <v>2.26583512427697E-2</v>
      </c>
      <c r="AU21" s="20">
        <v>5.0180810479608998E-2</v>
      </c>
      <c r="AV21" s="20"/>
      <c r="AW21" s="20">
        <v>0</v>
      </c>
      <c r="AX21" s="20">
        <v>0</v>
      </c>
      <c r="AY21" s="20">
        <v>0</v>
      </c>
      <c r="AZ21" s="20">
        <v>1.00523460287988E-2</v>
      </c>
      <c r="BA21" s="20">
        <v>2.6006356797054798E-2</v>
      </c>
      <c r="BB21" s="20">
        <v>0</v>
      </c>
      <c r="BC21" s="20">
        <v>0</v>
      </c>
      <c r="BD21" s="20">
        <v>0</v>
      </c>
      <c r="BE21" s="20">
        <v>0.113236242129314</v>
      </c>
      <c r="BF21" s="20">
        <v>4.4148989171387702E-2</v>
      </c>
      <c r="BG21" s="20"/>
      <c r="BH21" s="20">
        <v>1.28245421241445E-2</v>
      </c>
      <c r="BI21" s="20">
        <v>0</v>
      </c>
    </row>
    <row r="22" spans="2:61" x14ac:dyDescent="0.35">
      <c r="B22" s="16"/>
    </row>
    <row r="23" spans="2:61" x14ac:dyDescent="0.35">
      <c r="B23" t="s">
        <v>79</v>
      </c>
    </row>
    <row r="24" spans="2:61" x14ac:dyDescent="0.35">
      <c r="B24" t="s">
        <v>80</v>
      </c>
    </row>
    <row r="26" spans="2:61" x14ac:dyDescent="0.35">
      <c r="B2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I16"/>
  <sheetViews>
    <sheetView showGridLines="0" workbookViewId="0">
      <pane xSplit="2" topLeftCell="C1" activePane="topRight" state="frozen"/>
      <selection activeCell="B18" sqref="B18"/>
      <selection pane="topRight" activeCell="AV9" sqref="AV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43.5" x14ac:dyDescent="0.35">
      <c r="B9" s="15" t="s">
        <v>150</v>
      </c>
      <c r="C9" s="14">
        <v>0.41405234512506101</v>
      </c>
      <c r="D9" s="14">
        <v>0.43787617675843898</v>
      </c>
      <c r="E9" s="14">
        <v>0.39023599711261298</v>
      </c>
      <c r="F9" s="14"/>
      <c r="G9" s="14">
        <v>0.39039045950840301</v>
      </c>
      <c r="H9" s="14">
        <v>0.45283692047482899</v>
      </c>
      <c r="I9" s="14">
        <v>0.398182530435784</v>
      </c>
      <c r="J9" s="14">
        <v>0.338471881103654</v>
      </c>
      <c r="K9" s="14">
        <v>0.39268248272457601</v>
      </c>
      <c r="L9" s="14">
        <v>0.496274425622386</v>
      </c>
      <c r="M9" s="14"/>
      <c r="N9" s="14">
        <v>0.47490313688237201</v>
      </c>
      <c r="O9" s="14">
        <v>0.379752908156266</v>
      </c>
      <c r="P9" s="14"/>
      <c r="Q9" s="14">
        <v>0.54483160753804305</v>
      </c>
      <c r="R9" s="14">
        <v>0.34462062379237202</v>
      </c>
      <c r="S9" s="14">
        <v>0.472365312113116</v>
      </c>
      <c r="T9" s="14"/>
      <c r="U9" s="14">
        <v>0.45128626031311098</v>
      </c>
      <c r="V9" s="14">
        <v>0.25408323119074999</v>
      </c>
      <c r="W9" s="14"/>
      <c r="X9" s="14">
        <v>0.62964121440961895</v>
      </c>
      <c r="Y9" s="14">
        <v>0.463149382047297</v>
      </c>
      <c r="Z9" s="14">
        <v>0.29509285103909999</v>
      </c>
      <c r="AA9" s="14"/>
      <c r="AB9" s="14">
        <v>0.48420841564972</v>
      </c>
      <c r="AC9" s="14">
        <v>0.43653819384582099</v>
      </c>
      <c r="AD9" s="14">
        <v>0.32005749707966002</v>
      </c>
      <c r="AE9" s="14"/>
      <c r="AF9" s="14">
        <v>0.50792513447235099</v>
      </c>
      <c r="AG9" s="14">
        <v>0.45870046136923098</v>
      </c>
      <c r="AH9" s="14">
        <v>0.33887338329755501</v>
      </c>
      <c r="AI9" s="14"/>
      <c r="AJ9" s="14">
        <v>0.45634161708514098</v>
      </c>
      <c r="AK9" s="14">
        <v>0.39354649579600898</v>
      </c>
      <c r="AL9" s="14"/>
      <c r="AM9" s="14">
        <v>0.40664592788630199</v>
      </c>
      <c r="AN9" s="14">
        <v>0.54450989813765904</v>
      </c>
      <c r="AO9" s="14">
        <v>0.67974985455042802</v>
      </c>
      <c r="AP9" s="14">
        <v>0.35435828404185399</v>
      </c>
      <c r="AQ9" s="14">
        <v>0.56415071351555401</v>
      </c>
      <c r="AR9" s="14">
        <v>0.391031513215021</v>
      </c>
      <c r="AS9" s="14">
        <v>0.67124803129661104</v>
      </c>
      <c r="AT9" s="14">
        <v>0.26588815651360798</v>
      </c>
      <c r="AU9" s="14">
        <v>0.23736133380381799</v>
      </c>
      <c r="AV9" s="14"/>
      <c r="AW9" s="14">
        <v>0.43127058774015598</v>
      </c>
      <c r="AX9" s="14">
        <v>0.54463683250042705</v>
      </c>
      <c r="AY9" s="14">
        <v>0.70502965135556805</v>
      </c>
      <c r="AZ9" s="14">
        <v>0.34960533256172299</v>
      </c>
      <c r="BA9" s="14">
        <v>0.55109459466422905</v>
      </c>
      <c r="BB9" s="14">
        <v>0.36189374030230897</v>
      </c>
      <c r="BC9" s="14">
        <v>0.78471171943093199</v>
      </c>
      <c r="BD9" s="14">
        <v>0.39153275281457101</v>
      </c>
      <c r="BE9" s="14">
        <v>0.243605764926621</v>
      </c>
      <c r="BF9" s="14">
        <v>0.10844817101977999</v>
      </c>
      <c r="BG9" s="14"/>
      <c r="BH9" s="14">
        <v>0.36077429294296798</v>
      </c>
      <c r="BI9" s="14">
        <v>0.50235587460064401</v>
      </c>
    </row>
    <row r="10" spans="2:61" ht="43.5" x14ac:dyDescent="0.35">
      <c r="B10" s="15" t="s">
        <v>151</v>
      </c>
      <c r="C10" s="14">
        <v>0.44418333615919697</v>
      </c>
      <c r="D10" s="14">
        <v>0.42060886507234102</v>
      </c>
      <c r="E10" s="14">
        <v>0.46693347086582399</v>
      </c>
      <c r="F10" s="14"/>
      <c r="G10" s="14">
        <v>0.50513055563657805</v>
      </c>
      <c r="H10" s="14">
        <v>0.47589290827550501</v>
      </c>
      <c r="I10" s="14">
        <v>0.42202687916568599</v>
      </c>
      <c r="J10" s="14">
        <v>0.52177818193523295</v>
      </c>
      <c r="K10" s="14">
        <v>0.42328395618736597</v>
      </c>
      <c r="L10" s="14">
        <v>0.35144322208735101</v>
      </c>
      <c r="M10" s="14"/>
      <c r="N10" s="14">
        <v>0.431479685851126</v>
      </c>
      <c r="O10" s="14">
        <v>0.45134393408129297</v>
      </c>
      <c r="P10" s="14"/>
      <c r="Q10" s="14">
        <v>0.34967017260085698</v>
      </c>
      <c r="R10" s="14">
        <v>0.48060722368332398</v>
      </c>
      <c r="S10" s="14">
        <v>0.45058569193063602</v>
      </c>
      <c r="T10" s="14"/>
      <c r="U10" s="14">
        <v>0.42139415664758501</v>
      </c>
      <c r="V10" s="14">
        <v>0.54209312714815105</v>
      </c>
      <c r="W10" s="14"/>
      <c r="X10" s="14">
        <v>0.26059642367527702</v>
      </c>
      <c r="Y10" s="14">
        <v>0.41283884376421198</v>
      </c>
      <c r="Z10" s="14">
        <v>0.56521098821132099</v>
      </c>
      <c r="AA10" s="14"/>
      <c r="AB10" s="14">
        <v>0.37056645710003</v>
      </c>
      <c r="AC10" s="14">
        <v>0.44291466534631202</v>
      </c>
      <c r="AD10" s="14">
        <v>0.55935212102823195</v>
      </c>
      <c r="AE10" s="14"/>
      <c r="AF10" s="14">
        <v>0.365812231742217</v>
      </c>
      <c r="AG10" s="14">
        <v>0.39255953447411102</v>
      </c>
      <c r="AH10" s="14">
        <v>0.56526242273909499</v>
      </c>
      <c r="AI10" s="14"/>
      <c r="AJ10" s="14">
        <v>0.46458999115164301</v>
      </c>
      <c r="AK10" s="14">
        <v>0.43784231222320802</v>
      </c>
      <c r="AL10" s="14"/>
      <c r="AM10" s="14">
        <v>0.45901153469977901</v>
      </c>
      <c r="AN10" s="14">
        <v>0.36699357176320102</v>
      </c>
      <c r="AO10" s="14">
        <v>0.27040328848592199</v>
      </c>
      <c r="AP10" s="14">
        <v>0.57414393691299404</v>
      </c>
      <c r="AQ10" s="14">
        <v>0.26198219562379799</v>
      </c>
      <c r="AR10" s="14">
        <v>0.45767130817199297</v>
      </c>
      <c r="AS10" s="14">
        <v>0.19993139426126</v>
      </c>
      <c r="AT10" s="14">
        <v>0.477375879946279</v>
      </c>
      <c r="AU10" s="14">
        <v>0.57567838728635201</v>
      </c>
      <c r="AV10" s="14"/>
      <c r="AW10" s="14">
        <v>0.46518696703593299</v>
      </c>
      <c r="AX10" s="14">
        <v>0.35499849398056899</v>
      </c>
      <c r="AY10" s="14">
        <v>0.21946067007518499</v>
      </c>
      <c r="AZ10" s="14">
        <v>0.56247681376141601</v>
      </c>
      <c r="BA10" s="14">
        <v>0.24693172124766599</v>
      </c>
      <c r="BB10" s="14">
        <v>0.51228502493516304</v>
      </c>
      <c r="BC10" s="14">
        <v>0.11971250638783</v>
      </c>
      <c r="BD10" s="14">
        <v>0.47175456355677298</v>
      </c>
      <c r="BE10" s="14">
        <v>0.51529620700016499</v>
      </c>
      <c r="BF10" s="14">
        <v>0.70221313531838003</v>
      </c>
      <c r="BG10" s="14"/>
      <c r="BH10" s="14">
        <v>0.48548632153183802</v>
      </c>
      <c r="BI10" s="14">
        <v>0.38809988589431199</v>
      </c>
    </row>
    <row r="11" spans="2:61" x14ac:dyDescent="0.35">
      <c r="B11" s="15" t="s">
        <v>77</v>
      </c>
      <c r="C11" s="20">
        <v>0.14176431871574199</v>
      </c>
      <c r="D11" s="20">
        <v>0.14151495816922</v>
      </c>
      <c r="E11" s="20">
        <v>0.14283053202156301</v>
      </c>
      <c r="F11" s="20"/>
      <c r="G11" s="20">
        <v>0.104478984855019</v>
      </c>
      <c r="H11" s="20">
        <v>7.1270171249665198E-2</v>
      </c>
      <c r="I11" s="20">
        <v>0.17979059039852899</v>
      </c>
      <c r="J11" s="20">
        <v>0.13974993696111301</v>
      </c>
      <c r="K11" s="20">
        <v>0.18403356108805799</v>
      </c>
      <c r="L11" s="20">
        <v>0.15228235229026299</v>
      </c>
      <c r="M11" s="20"/>
      <c r="N11" s="20">
        <v>9.3617177266502496E-2</v>
      </c>
      <c r="O11" s="20">
        <v>0.168903157762441</v>
      </c>
      <c r="P11" s="20"/>
      <c r="Q11" s="20">
        <v>0.1054982198611</v>
      </c>
      <c r="R11" s="20">
        <v>0.174772152524304</v>
      </c>
      <c r="S11" s="20">
        <v>7.7048995956247798E-2</v>
      </c>
      <c r="T11" s="20"/>
      <c r="U11" s="20">
        <v>0.12731958303930299</v>
      </c>
      <c r="V11" s="20">
        <v>0.20382364166109901</v>
      </c>
      <c r="W11" s="20"/>
      <c r="X11" s="20">
        <v>0.10976236191510499</v>
      </c>
      <c r="Y11" s="20">
        <v>0.12401177418849101</v>
      </c>
      <c r="Z11" s="20">
        <v>0.139696160749578</v>
      </c>
      <c r="AA11" s="20"/>
      <c r="AB11" s="20">
        <v>0.14522512725025</v>
      </c>
      <c r="AC11" s="20">
        <v>0.12054714080786701</v>
      </c>
      <c r="AD11" s="20">
        <v>0.120590381892107</v>
      </c>
      <c r="AE11" s="20"/>
      <c r="AF11" s="20">
        <v>0.12626263378543201</v>
      </c>
      <c r="AG11" s="20">
        <v>0.148740004156658</v>
      </c>
      <c r="AH11" s="20">
        <v>9.5864193963349706E-2</v>
      </c>
      <c r="AI11" s="20"/>
      <c r="AJ11" s="20">
        <v>7.9068391763216297E-2</v>
      </c>
      <c r="AK11" s="20">
        <v>0.168611191980782</v>
      </c>
      <c r="AL11" s="20"/>
      <c r="AM11" s="20">
        <v>0.13434253741391899</v>
      </c>
      <c r="AN11" s="20">
        <v>8.8496530099139895E-2</v>
      </c>
      <c r="AO11" s="20">
        <v>4.9846856963650502E-2</v>
      </c>
      <c r="AP11" s="20">
        <v>7.1497779045151394E-2</v>
      </c>
      <c r="AQ11" s="20">
        <v>0.173867090860648</v>
      </c>
      <c r="AR11" s="20">
        <v>0.151297178612987</v>
      </c>
      <c r="AS11" s="20">
        <v>0.12882057444212899</v>
      </c>
      <c r="AT11" s="20">
        <v>0.25673596354011302</v>
      </c>
      <c r="AU11" s="20">
        <v>0.186960278909829</v>
      </c>
      <c r="AV11" s="20"/>
      <c r="AW11" s="20">
        <v>0.103542445223911</v>
      </c>
      <c r="AX11" s="20">
        <v>0.10036467351900399</v>
      </c>
      <c r="AY11" s="20">
        <v>7.5509678569247396E-2</v>
      </c>
      <c r="AZ11" s="20">
        <v>8.7917853676860502E-2</v>
      </c>
      <c r="BA11" s="20">
        <v>0.20197368408810501</v>
      </c>
      <c r="BB11" s="20">
        <v>0.12582123476252799</v>
      </c>
      <c r="BC11" s="20">
        <v>9.5575774181237805E-2</v>
      </c>
      <c r="BD11" s="20">
        <v>0.13671268362865599</v>
      </c>
      <c r="BE11" s="20">
        <v>0.24109802807321301</v>
      </c>
      <c r="BF11" s="20">
        <v>0.18933869366184</v>
      </c>
      <c r="BG11" s="20"/>
      <c r="BH11" s="20">
        <v>0.15373938552519401</v>
      </c>
      <c r="BI11" s="20">
        <v>0.109544239505043</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F18"/>
  <sheetViews>
    <sheetView showGridLines="0" workbookViewId="0">
      <pane xSplit="2" topLeftCell="C1" activePane="topRight" state="frozen"/>
      <selection activeCell="B18" sqref="B18"/>
      <selection pane="topRight" activeCell="G14" sqref="G14"/>
    </sheetView>
  </sheetViews>
  <sheetFormatPr defaultColWidth="11.54296875" defaultRowHeight="14.5" x14ac:dyDescent="0.35"/>
  <cols>
    <col min="2" max="2" width="25.6328125" customWidth="1"/>
    <col min="3" max="8" width="20.6328125" customWidth="1"/>
  </cols>
  <sheetData>
    <row r="2" spans="2:58" ht="40" customHeight="1" x14ac:dyDescent="0.35">
      <c r="D2" s="33" t="s">
        <v>162</v>
      </c>
      <c r="E2" s="30"/>
      <c r="F2" s="30"/>
      <c r="G2" s="30"/>
      <c r="H2" s="30"/>
    </row>
    <row r="6" spans="2:58" ht="50" customHeight="1" x14ac:dyDescent="0.35">
      <c r="B6" s="17" t="s">
        <v>13</v>
      </c>
      <c r="C6" s="17" t="s">
        <v>153</v>
      </c>
      <c r="D6" s="17" t="s">
        <v>154</v>
      </c>
      <c r="E6" s="17" t="s">
        <v>155</v>
      </c>
      <c r="F6" s="17" t="s">
        <v>156</v>
      </c>
      <c r="G6" s="17" t="s">
        <v>157</v>
      </c>
      <c r="AO6" s="25"/>
      <c r="AP6" s="25"/>
      <c r="AQ6" s="25"/>
      <c r="AS6" s="25"/>
      <c r="AT6" s="25"/>
      <c r="AY6" s="25"/>
      <c r="AZ6" s="25"/>
      <c r="BA6" s="25"/>
      <c r="BC6" s="25"/>
      <c r="BD6" s="25"/>
      <c r="BE6" s="25"/>
      <c r="BF6" s="25"/>
    </row>
    <row r="7" spans="2:58" x14ac:dyDescent="0.35">
      <c r="B7" s="15" t="s">
        <v>158</v>
      </c>
      <c r="C7" s="14">
        <v>7.1693109247217196E-2</v>
      </c>
      <c r="D7" s="14">
        <v>1.75403003679705E-2</v>
      </c>
      <c r="E7" s="14">
        <v>0.12426108673957501</v>
      </c>
      <c r="F7" s="14">
        <v>0.34758046714726598</v>
      </c>
      <c r="G7" s="14">
        <v>0.39057389931543601</v>
      </c>
      <c r="AO7" s="25"/>
      <c r="AP7" s="25"/>
      <c r="AQ7" s="25"/>
      <c r="AS7" s="25"/>
      <c r="AT7" s="25"/>
      <c r="AY7" s="25"/>
      <c r="AZ7" s="25"/>
      <c r="BA7" s="25"/>
      <c r="BC7" s="25"/>
      <c r="BD7" s="25"/>
      <c r="BE7" s="25"/>
      <c r="BF7" s="25"/>
    </row>
    <row r="8" spans="2:58" x14ac:dyDescent="0.35">
      <c r="B8" s="15" t="s">
        <v>159</v>
      </c>
      <c r="C8" s="14">
        <v>0.18093857611997</v>
      </c>
      <c r="D8" s="14">
        <v>5.4352109755328497E-2</v>
      </c>
      <c r="E8" s="14">
        <v>0.14801282340461</v>
      </c>
      <c r="F8" s="14">
        <v>0.39733081050103802</v>
      </c>
      <c r="G8" s="14">
        <v>0.388215473750115</v>
      </c>
      <c r="AO8" s="25"/>
      <c r="AP8" s="25"/>
      <c r="AQ8" s="25"/>
      <c r="AS8" s="25"/>
      <c r="AT8" s="25"/>
      <c r="AY8" s="25"/>
      <c r="AZ8" s="25"/>
      <c r="BA8" s="25"/>
      <c r="BC8" s="25"/>
      <c r="BD8" s="25"/>
      <c r="BE8" s="25"/>
      <c r="BF8" s="25"/>
    </row>
    <row r="9" spans="2:58" x14ac:dyDescent="0.35">
      <c r="B9" s="15" t="s">
        <v>160</v>
      </c>
      <c r="C9" s="14">
        <v>0.20521854459886199</v>
      </c>
      <c r="D9" s="14">
        <v>9.2073832956527005E-2</v>
      </c>
      <c r="E9" s="14">
        <v>0.13048513629127401</v>
      </c>
      <c r="F9" s="14">
        <v>0.11350342116237599</v>
      </c>
      <c r="G9" s="14">
        <v>0.101797802487814</v>
      </c>
    </row>
    <row r="10" spans="2:58" x14ac:dyDescent="0.35">
      <c r="B10" s="15" t="s">
        <v>161</v>
      </c>
      <c r="C10" s="14">
        <v>0.35868447493961297</v>
      </c>
      <c r="D10" s="14">
        <v>0.39865214346953198</v>
      </c>
      <c r="E10" s="14">
        <v>0.34970888877911799</v>
      </c>
      <c r="F10" s="14">
        <v>0.115817881950599</v>
      </c>
      <c r="G10" s="14">
        <v>8.3275176772715703E-2</v>
      </c>
    </row>
    <row r="11" spans="2:58" x14ac:dyDescent="0.35">
      <c r="B11" s="15" t="s">
        <v>104</v>
      </c>
      <c r="C11" s="14">
        <v>0.18346529509433801</v>
      </c>
      <c r="D11" s="14">
        <v>0.43738161345064203</v>
      </c>
      <c r="E11" s="14">
        <v>0.247532064785423</v>
      </c>
      <c r="F11" s="14">
        <v>2.5767419238720699E-2</v>
      </c>
      <c r="G11" s="14">
        <v>3.61376476739192E-2</v>
      </c>
    </row>
    <row r="12" spans="2:58" x14ac:dyDescent="0.35">
      <c r="B12" s="16"/>
      <c r="C12" s="16"/>
      <c r="D12" s="16"/>
      <c r="E12" s="16"/>
      <c r="F12" s="16"/>
      <c r="G12" s="16"/>
    </row>
    <row r="13" spans="2:58" x14ac:dyDescent="0.35">
      <c r="B13" t="s">
        <v>79</v>
      </c>
    </row>
    <row r="14" spans="2:58" x14ac:dyDescent="0.35">
      <c r="B14" t="s">
        <v>80</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8"/>
  <sheetViews>
    <sheetView showGridLines="0" workbookViewId="0">
      <pane xSplit="2" topLeftCell="AN1" activePane="topRight" state="frozen"/>
      <selection activeCell="B18" sqref="B18"/>
      <selection pane="topRight" activeCell="AU15" sqref="AU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163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7.1693109247217196E-2</v>
      </c>
      <c r="D9" s="14">
        <v>6.5738675716083494E-2</v>
      </c>
      <c r="E9" s="14">
        <v>7.7789166449937594E-2</v>
      </c>
      <c r="F9" s="14"/>
      <c r="G9" s="14">
        <v>6.1192855945997902E-2</v>
      </c>
      <c r="H9" s="14">
        <v>8.0713982617644994E-2</v>
      </c>
      <c r="I9" s="14">
        <v>4.1980290081966798E-2</v>
      </c>
      <c r="J9" s="14">
        <v>5.3212411504824197E-2</v>
      </c>
      <c r="K9" s="14">
        <v>6.5356513004642E-2</v>
      </c>
      <c r="L9" s="14">
        <v>0.120951718774229</v>
      </c>
      <c r="M9" s="14"/>
      <c r="N9" s="14">
        <v>7.8775424832283794E-2</v>
      </c>
      <c r="O9" s="14">
        <v>6.7701058692280505E-2</v>
      </c>
      <c r="P9" s="14"/>
      <c r="Q9" s="14">
        <v>6.2398120118464802E-2</v>
      </c>
      <c r="R9" s="14">
        <v>4.9901103016701899E-2</v>
      </c>
      <c r="S9" s="14">
        <v>0.15520734619443</v>
      </c>
      <c r="T9" s="14"/>
      <c r="U9" s="14">
        <v>8.2779592297171994E-2</v>
      </c>
      <c r="V9" s="14">
        <v>2.4061941233002999E-2</v>
      </c>
      <c r="W9" s="14"/>
      <c r="X9" s="14">
        <v>0.17974522710358701</v>
      </c>
      <c r="Y9" s="14">
        <v>5.6890105479629603E-2</v>
      </c>
      <c r="Z9" s="14">
        <v>5.2503619212097001E-2</v>
      </c>
      <c r="AA9" s="14"/>
      <c r="AB9" s="14">
        <v>7.9438758025999701E-2</v>
      </c>
      <c r="AC9" s="14">
        <v>7.1900813579555495E-2</v>
      </c>
      <c r="AD9" s="14">
        <v>6.2426706134327797E-2</v>
      </c>
      <c r="AE9" s="14"/>
      <c r="AF9" s="14">
        <v>0.13456253994700501</v>
      </c>
      <c r="AG9" s="14">
        <v>8.1132622256164397E-2</v>
      </c>
      <c r="AH9" s="14">
        <v>4.4756446925598201E-2</v>
      </c>
      <c r="AI9" s="14"/>
      <c r="AJ9" s="14">
        <v>7.0215744464498006E-2</v>
      </c>
      <c r="AK9" s="14">
        <v>7.7239146953744398E-2</v>
      </c>
      <c r="AL9" s="14"/>
      <c r="AM9" s="14">
        <v>5.1941706089607999E-2</v>
      </c>
      <c r="AN9" s="14">
        <v>0.11401758298762001</v>
      </c>
      <c r="AO9" s="14">
        <v>4.41948224903361E-2</v>
      </c>
      <c r="AP9" s="14">
        <v>7.9233371319743506E-2</v>
      </c>
      <c r="AQ9" s="14">
        <v>9.6551990463242199E-2</v>
      </c>
      <c r="AR9" s="14">
        <v>6.9875395766683501E-2</v>
      </c>
      <c r="AS9" s="14">
        <v>0.120575032660625</v>
      </c>
      <c r="AT9" s="14">
        <v>1.53578705523488E-2</v>
      </c>
      <c r="AU9" s="14">
        <v>4.4468152784521799E-2</v>
      </c>
      <c r="AV9" s="14"/>
      <c r="AW9" s="14">
        <v>6.3266873285011502E-2</v>
      </c>
      <c r="AX9" s="14">
        <v>0.130052142015222</v>
      </c>
      <c r="AY9" s="14">
        <v>5.7133821811666798E-2</v>
      </c>
      <c r="AZ9" s="14">
        <v>0.11327233486522099</v>
      </c>
      <c r="BA9" s="14">
        <v>6.6245606275405405E-2</v>
      </c>
      <c r="BB9" s="14">
        <v>6.65299958229503E-2</v>
      </c>
      <c r="BC9" s="14">
        <v>7.6983890135676095E-2</v>
      </c>
      <c r="BD9" s="14">
        <v>0</v>
      </c>
      <c r="BE9" s="14">
        <v>0</v>
      </c>
      <c r="BF9" s="14">
        <v>3.56226110082963E-2</v>
      </c>
      <c r="BG9" s="14"/>
      <c r="BH9" s="14">
        <v>8.5607345072804999E-2</v>
      </c>
      <c r="BI9" s="14">
        <v>6.3910654338125705E-2</v>
      </c>
    </row>
    <row r="10" spans="2:61" x14ac:dyDescent="0.35">
      <c r="B10" s="15" t="s">
        <v>159</v>
      </c>
      <c r="C10" s="14">
        <v>0.18093857611997</v>
      </c>
      <c r="D10" s="14">
        <v>0.1876129444546</v>
      </c>
      <c r="E10" s="14">
        <v>0.17563249182296101</v>
      </c>
      <c r="F10" s="14"/>
      <c r="G10" s="14">
        <v>0.23745605631116201</v>
      </c>
      <c r="H10" s="14">
        <v>0.129521341234584</v>
      </c>
      <c r="I10" s="14">
        <v>0.18379493782106399</v>
      </c>
      <c r="J10" s="14">
        <v>0.18223507628451699</v>
      </c>
      <c r="K10" s="14">
        <v>0.17739087470880699</v>
      </c>
      <c r="L10" s="14">
        <v>0.188514209461903</v>
      </c>
      <c r="M10" s="14"/>
      <c r="N10" s="14">
        <v>0.16330675858368901</v>
      </c>
      <c r="O10" s="14">
        <v>0.190877007433123</v>
      </c>
      <c r="P10" s="14"/>
      <c r="Q10" s="14">
        <v>0.20180696298390999</v>
      </c>
      <c r="R10" s="14">
        <v>0.186210920841584</v>
      </c>
      <c r="S10" s="14">
        <v>0.13443661757119801</v>
      </c>
      <c r="T10" s="14"/>
      <c r="U10" s="14">
        <v>0.189388951198557</v>
      </c>
      <c r="V10" s="14">
        <v>0.14463299270477301</v>
      </c>
      <c r="W10" s="14"/>
      <c r="X10" s="14">
        <v>0.21107753802674001</v>
      </c>
      <c r="Y10" s="14">
        <v>0.221242764262019</v>
      </c>
      <c r="Z10" s="14">
        <v>0.114412836819413</v>
      </c>
      <c r="AA10" s="14"/>
      <c r="AB10" s="14">
        <v>0.20305012110894799</v>
      </c>
      <c r="AC10" s="14">
        <v>0.19807927541373399</v>
      </c>
      <c r="AD10" s="14">
        <v>9.5591253059974707E-2</v>
      </c>
      <c r="AE10" s="14"/>
      <c r="AF10" s="14">
        <v>0.160792780154457</v>
      </c>
      <c r="AG10" s="14">
        <v>0.18946374954312301</v>
      </c>
      <c r="AH10" s="14">
        <v>0.17874409732810101</v>
      </c>
      <c r="AI10" s="14"/>
      <c r="AJ10" s="14">
        <v>0.19217908318024199</v>
      </c>
      <c r="AK10" s="14">
        <v>0.172931577584125</v>
      </c>
      <c r="AL10" s="14"/>
      <c r="AM10" s="14">
        <v>0.26796681380870702</v>
      </c>
      <c r="AN10" s="14">
        <v>0.15744963848413901</v>
      </c>
      <c r="AO10" s="14">
        <v>0.18440108694127599</v>
      </c>
      <c r="AP10" s="14">
        <v>0.28271634236967902</v>
      </c>
      <c r="AQ10" s="14">
        <v>0.202270158937955</v>
      </c>
      <c r="AR10" s="14">
        <v>0.12937256842085901</v>
      </c>
      <c r="AS10" s="14">
        <v>0.100949194644175</v>
      </c>
      <c r="AT10" s="14">
        <v>0.13869087430334101</v>
      </c>
      <c r="AU10" s="14">
        <v>0.18314791242240899</v>
      </c>
      <c r="AV10" s="14"/>
      <c r="AW10" s="14">
        <v>0.26399823258536298</v>
      </c>
      <c r="AX10" s="14">
        <v>0.14788804940484099</v>
      </c>
      <c r="AY10" s="14">
        <v>0.19900528475985901</v>
      </c>
      <c r="AZ10" s="14">
        <v>0.262330942540555</v>
      </c>
      <c r="BA10" s="14">
        <v>0.16866115428283501</v>
      </c>
      <c r="BB10" s="14">
        <v>0.14103613285699801</v>
      </c>
      <c r="BC10" s="14">
        <v>0.23474961284068499</v>
      </c>
      <c r="BD10" s="14">
        <v>0.182110715553957</v>
      </c>
      <c r="BE10" s="14">
        <v>7.1241386363222206E-2</v>
      </c>
      <c r="BF10" s="14">
        <v>6.8978502368319497E-2</v>
      </c>
      <c r="BG10" s="14"/>
      <c r="BH10" s="14">
        <v>0.18726184918254199</v>
      </c>
      <c r="BI10" s="14">
        <v>0.18953373283237801</v>
      </c>
    </row>
    <row r="11" spans="2:61" x14ac:dyDescent="0.35">
      <c r="B11" s="15" t="s">
        <v>160</v>
      </c>
      <c r="C11" s="14">
        <v>0.20521854459886199</v>
      </c>
      <c r="D11" s="14">
        <v>0.18532125962053</v>
      </c>
      <c r="E11" s="14">
        <v>0.22538833419453799</v>
      </c>
      <c r="F11" s="14"/>
      <c r="G11" s="14">
        <v>0.204906110584434</v>
      </c>
      <c r="H11" s="14">
        <v>0.12212004998017401</v>
      </c>
      <c r="I11" s="14">
        <v>0.127588816850946</v>
      </c>
      <c r="J11" s="14">
        <v>0.21417832892917199</v>
      </c>
      <c r="K11" s="14">
        <v>0.248039339963876</v>
      </c>
      <c r="L11" s="14">
        <v>0.30782193761589</v>
      </c>
      <c r="M11" s="14"/>
      <c r="N11" s="14">
        <v>0.208712373159367</v>
      </c>
      <c r="O11" s="14">
        <v>0.203249197133857</v>
      </c>
      <c r="P11" s="14"/>
      <c r="Q11" s="14">
        <v>0.16261265060786201</v>
      </c>
      <c r="R11" s="14">
        <v>0.227919764722045</v>
      </c>
      <c r="S11" s="14">
        <v>0.18009632703200901</v>
      </c>
      <c r="T11" s="14"/>
      <c r="U11" s="14">
        <v>0.18341655980822699</v>
      </c>
      <c r="V11" s="14">
        <v>0.29888702322521099</v>
      </c>
      <c r="W11" s="14"/>
      <c r="X11" s="14">
        <v>0.25799895765998498</v>
      </c>
      <c r="Y11" s="14">
        <v>0.22008211866180499</v>
      </c>
      <c r="Z11" s="14">
        <v>0.13833551155916499</v>
      </c>
      <c r="AA11" s="14"/>
      <c r="AB11" s="14">
        <v>0.21751738842191401</v>
      </c>
      <c r="AC11" s="14">
        <v>0.20120823329496801</v>
      </c>
      <c r="AD11" s="14">
        <v>0.170841816634898</v>
      </c>
      <c r="AE11" s="14"/>
      <c r="AF11" s="14">
        <v>0.22339973739144101</v>
      </c>
      <c r="AG11" s="14">
        <v>0.232765359474916</v>
      </c>
      <c r="AH11" s="14">
        <v>0.123511817145219</v>
      </c>
      <c r="AI11" s="14"/>
      <c r="AJ11" s="14">
        <v>0.217655954091382</v>
      </c>
      <c r="AK11" s="14">
        <v>0.196290756334212</v>
      </c>
      <c r="AL11" s="14"/>
      <c r="AM11" s="14">
        <v>0.18018883052207299</v>
      </c>
      <c r="AN11" s="14">
        <v>0.26878899795387001</v>
      </c>
      <c r="AO11" s="14">
        <v>0.21284868693491099</v>
      </c>
      <c r="AP11" s="14">
        <v>0.14436026565875201</v>
      </c>
      <c r="AQ11" s="14">
        <v>0.19716051074730701</v>
      </c>
      <c r="AR11" s="14">
        <v>0.174762965187167</v>
      </c>
      <c r="AS11" s="14">
        <v>0.177228637846228</v>
      </c>
      <c r="AT11" s="14">
        <v>0.43555921377329099</v>
      </c>
      <c r="AU11" s="14">
        <v>0.17085560185784399</v>
      </c>
      <c r="AV11" s="14"/>
      <c r="AW11" s="14">
        <v>0.145544177487963</v>
      </c>
      <c r="AX11" s="14">
        <v>0.28377631265577102</v>
      </c>
      <c r="AY11" s="14">
        <v>0.222906315226263</v>
      </c>
      <c r="AZ11" s="14">
        <v>0.11300948004295901</v>
      </c>
      <c r="BA11" s="14">
        <v>0.20902905545481901</v>
      </c>
      <c r="BB11" s="14">
        <v>0.169236221149415</v>
      </c>
      <c r="BC11" s="14">
        <v>0.20852575505753701</v>
      </c>
      <c r="BD11" s="14">
        <v>0.232948776841435</v>
      </c>
      <c r="BE11" s="14">
        <v>0.34015600766958598</v>
      </c>
      <c r="BF11" s="14">
        <v>0.195352549628378</v>
      </c>
      <c r="BG11" s="14"/>
      <c r="BH11" s="14">
        <v>0.16098687650162499</v>
      </c>
      <c r="BI11" s="14">
        <v>0.23467492973955001</v>
      </c>
    </row>
    <row r="12" spans="2:61" x14ac:dyDescent="0.35">
      <c r="B12" s="15" t="s">
        <v>161</v>
      </c>
      <c r="C12" s="14">
        <v>0.35868447493961297</v>
      </c>
      <c r="D12" s="14">
        <v>0.36953137909578399</v>
      </c>
      <c r="E12" s="14">
        <v>0.34691703834311299</v>
      </c>
      <c r="F12" s="14"/>
      <c r="G12" s="14">
        <v>0.35276711966066698</v>
      </c>
      <c r="H12" s="14">
        <v>0.46139940563196302</v>
      </c>
      <c r="I12" s="14">
        <v>0.37692966281154799</v>
      </c>
      <c r="J12" s="14">
        <v>0.35238711741040601</v>
      </c>
      <c r="K12" s="14">
        <v>0.333274955357726</v>
      </c>
      <c r="L12" s="14">
        <v>0.28694590639497602</v>
      </c>
      <c r="M12" s="14"/>
      <c r="N12" s="14">
        <v>0.38567153846615498</v>
      </c>
      <c r="O12" s="14">
        <v>0.34347282267232299</v>
      </c>
      <c r="P12" s="14"/>
      <c r="Q12" s="14">
        <v>0.40214197815778202</v>
      </c>
      <c r="R12" s="14">
        <v>0.35722426104827898</v>
      </c>
      <c r="S12" s="14">
        <v>0.31757624805030199</v>
      </c>
      <c r="T12" s="14"/>
      <c r="U12" s="14">
        <v>0.36348209442951002</v>
      </c>
      <c r="V12" s="14">
        <v>0.33807232779052399</v>
      </c>
      <c r="W12" s="14"/>
      <c r="X12" s="14">
        <v>0.249068667129621</v>
      </c>
      <c r="Y12" s="14">
        <v>0.37227733092169601</v>
      </c>
      <c r="Z12" s="14">
        <v>0.40901804235259698</v>
      </c>
      <c r="AA12" s="14"/>
      <c r="AB12" s="14">
        <v>0.357465830785125</v>
      </c>
      <c r="AC12" s="14">
        <v>0.36658470180091801</v>
      </c>
      <c r="AD12" s="14">
        <v>0.36867210758456098</v>
      </c>
      <c r="AE12" s="14"/>
      <c r="AF12" s="14">
        <v>0.32282834328860699</v>
      </c>
      <c r="AG12" s="14">
        <v>0.32802257861128498</v>
      </c>
      <c r="AH12" s="14">
        <v>0.42170516860604601</v>
      </c>
      <c r="AI12" s="14"/>
      <c r="AJ12" s="14">
        <v>0.37459936912703701</v>
      </c>
      <c r="AK12" s="14">
        <v>0.34994358472492698</v>
      </c>
      <c r="AL12" s="14"/>
      <c r="AM12" s="14">
        <v>0.36197732637949398</v>
      </c>
      <c r="AN12" s="14">
        <v>0.30672496290821599</v>
      </c>
      <c r="AO12" s="14">
        <v>0.43475019196574699</v>
      </c>
      <c r="AP12" s="14">
        <v>0.34474169001781502</v>
      </c>
      <c r="AQ12" s="14">
        <v>0.340787937587537</v>
      </c>
      <c r="AR12" s="14">
        <v>0.42150731127355301</v>
      </c>
      <c r="AS12" s="14">
        <v>0.39903255088470002</v>
      </c>
      <c r="AT12" s="14">
        <v>0.229833938195073</v>
      </c>
      <c r="AU12" s="14">
        <v>0.33730093414406198</v>
      </c>
      <c r="AV12" s="14"/>
      <c r="AW12" s="14">
        <v>0.391771581266879</v>
      </c>
      <c r="AX12" s="14">
        <v>0.30409527981943701</v>
      </c>
      <c r="AY12" s="14">
        <v>0.408774067771493</v>
      </c>
      <c r="AZ12" s="14">
        <v>0.34380729795027298</v>
      </c>
      <c r="BA12" s="14">
        <v>0.36515757009625599</v>
      </c>
      <c r="BB12" s="14">
        <v>0.40117706898093303</v>
      </c>
      <c r="BC12" s="14">
        <v>0.31499953836398498</v>
      </c>
      <c r="BD12" s="14">
        <v>0.39189003134204597</v>
      </c>
      <c r="BE12" s="14">
        <v>0.452701255484043</v>
      </c>
      <c r="BF12" s="14">
        <v>0.28083306728831298</v>
      </c>
      <c r="BG12" s="14"/>
      <c r="BH12" s="14">
        <v>0.36708859966803797</v>
      </c>
      <c r="BI12" s="14">
        <v>0.35399355015920297</v>
      </c>
    </row>
    <row r="13" spans="2:61" x14ac:dyDescent="0.35">
      <c r="B13" s="15" t="s">
        <v>104</v>
      </c>
      <c r="C13" s="20">
        <v>0.18346529509433801</v>
      </c>
      <c r="D13" s="20">
        <v>0.19179574111300199</v>
      </c>
      <c r="E13" s="20">
        <v>0.17427296918945001</v>
      </c>
      <c r="F13" s="20"/>
      <c r="G13" s="20">
        <v>0.14367785749773901</v>
      </c>
      <c r="H13" s="20">
        <v>0.20624522053563399</v>
      </c>
      <c r="I13" s="20">
        <v>0.26970629243447602</v>
      </c>
      <c r="J13" s="20">
        <v>0.19798706587108</v>
      </c>
      <c r="K13" s="20">
        <v>0.17593831696494999</v>
      </c>
      <c r="L13" s="20">
        <v>9.5766227753002101E-2</v>
      </c>
      <c r="M13" s="20"/>
      <c r="N13" s="20">
        <v>0.163533904958506</v>
      </c>
      <c r="O13" s="20">
        <v>0.194699914068417</v>
      </c>
      <c r="P13" s="20"/>
      <c r="Q13" s="20">
        <v>0.17104028813198099</v>
      </c>
      <c r="R13" s="20">
        <v>0.17874395037139101</v>
      </c>
      <c r="S13" s="20">
        <v>0.21268346115205999</v>
      </c>
      <c r="T13" s="20"/>
      <c r="U13" s="20">
        <v>0.18093280226653399</v>
      </c>
      <c r="V13" s="20">
        <v>0.19434571504648901</v>
      </c>
      <c r="W13" s="20"/>
      <c r="X13" s="20">
        <v>0.102109610080066</v>
      </c>
      <c r="Y13" s="20">
        <v>0.129507680674849</v>
      </c>
      <c r="Z13" s="20">
        <v>0.285729990056728</v>
      </c>
      <c r="AA13" s="20"/>
      <c r="AB13" s="20">
        <v>0.14252790165801399</v>
      </c>
      <c r="AC13" s="20">
        <v>0.16222697591082499</v>
      </c>
      <c r="AD13" s="20">
        <v>0.30246811658623801</v>
      </c>
      <c r="AE13" s="20"/>
      <c r="AF13" s="20">
        <v>0.15841659921849</v>
      </c>
      <c r="AG13" s="20">
        <v>0.168615690114511</v>
      </c>
      <c r="AH13" s="20">
        <v>0.23128246999503499</v>
      </c>
      <c r="AI13" s="20"/>
      <c r="AJ13" s="20">
        <v>0.14534984913684099</v>
      </c>
      <c r="AK13" s="20">
        <v>0.20359493440299201</v>
      </c>
      <c r="AL13" s="20"/>
      <c r="AM13" s="20">
        <v>0.13792532320011899</v>
      </c>
      <c r="AN13" s="20">
        <v>0.15301881766615599</v>
      </c>
      <c r="AO13" s="20">
        <v>0.12380521166772999</v>
      </c>
      <c r="AP13" s="20">
        <v>0.148948330634012</v>
      </c>
      <c r="AQ13" s="20">
        <v>0.16322940226395799</v>
      </c>
      <c r="AR13" s="20">
        <v>0.20448175935173801</v>
      </c>
      <c r="AS13" s="20">
        <v>0.202214583964272</v>
      </c>
      <c r="AT13" s="20">
        <v>0.18055810317594601</v>
      </c>
      <c r="AU13" s="20">
        <v>0.26422739879116303</v>
      </c>
      <c r="AV13" s="20"/>
      <c r="AW13" s="20">
        <v>0.13541913537478401</v>
      </c>
      <c r="AX13" s="20">
        <v>0.134188216104728</v>
      </c>
      <c r="AY13" s="20">
        <v>0.112180510430719</v>
      </c>
      <c r="AZ13" s="20">
        <v>0.16757994460099199</v>
      </c>
      <c r="BA13" s="20">
        <v>0.190906613890684</v>
      </c>
      <c r="BB13" s="20">
        <v>0.222020581189703</v>
      </c>
      <c r="BC13" s="20">
        <v>0.164741203602117</v>
      </c>
      <c r="BD13" s="20">
        <v>0.193050476262563</v>
      </c>
      <c r="BE13" s="20">
        <v>0.135901350483149</v>
      </c>
      <c r="BF13" s="20">
        <v>0.41921326970669298</v>
      </c>
      <c r="BG13" s="20"/>
      <c r="BH13" s="20">
        <v>0.199055329574991</v>
      </c>
      <c r="BI13" s="20">
        <v>0.157887132930743</v>
      </c>
    </row>
    <row r="14" spans="2:61" x14ac:dyDescent="0.35">
      <c r="B14" s="16"/>
      <c r="G14" s="26"/>
      <c r="H14" s="26"/>
      <c r="I14" s="26"/>
      <c r="J14" s="26"/>
      <c r="K14" s="26"/>
      <c r="L14" s="26"/>
    </row>
    <row r="15" spans="2:61" x14ac:dyDescent="0.35">
      <c r="B15" t="s">
        <v>79</v>
      </c>
      <c r="G15" s="26"/>
      <c r="H15" s="26"/>
      <c r="I15" s="26"/>
      <c r="J15" s="26"/>
      <c r="K15" s="26"/>
      <c r="L15" s="26"/>
    </row>
    <row r="16" spans="2:61" x14ac:dyDescent="0.35">
      <c r="B16" t="s">
        <v>80</v>
      </c>
      <c r="G16" s="26"/>
      <c r="H16" s="26"/>
      <c r="I16" s="26"/>
      <c r="J16" s="26"/>
      <c r="K16" s="26"/>
      <c r="L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18"/>
  <sheetViews>
    <sheetView showGridLines="0" workbookViewId="0">
      <pane xSplit="2" topLeftCell="C1" activePane="topRight" state="frozen"/>
      <selection activeCell="B18" sqref="B18"/>
      <selection pane="topRight" activeCell="BI13" sqref="BI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164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1.75403003679705E-2</v>
      </c>
      <c r="D9" s="14">
        <v>2.4724312076642701E-2</v>
      </c>
      <c r="E9" s="14">
        <v>1.07934151736959E-2</v>
      </c>
      <c r="F9" s="14"/>
      <c r="G9" s="14">
        <v>2.2200253081214399E-2</v>
      </c>
      <c r="H9" s="14">
        <v>2.8702538884889599E-2</v>
      </c>
      <c r="I9" s="14">
        <v>2.1177547970930698E-2</v>
      </c>
      <c r="J9" s="14">
        <v>1.9310593452899299E-2</v>
      </c>
      <c r="K9" s="14">
        <v>1.8724729424190401E-2</v>
      </c>
      <c r="L9" s="14">
        <v>0</v>
      </c>
      <c r="M9" s="14"/>
      <c r="N9" s="14">
        <v>2.7139780599799001E-2</v>
      </c>
      <c r="O9" s="14">
        <v>1.2129413218663501E-2</v>
      </c>
      <c r="P9" s="14"/>
      <c r="Q9" s="14">
        <v>2.3492057960978901E-2</v>
      </c>
      <c r="R9" s="14">
        <v>1.1826696293404699E-2</v>
      </c>
      <c r="S9" s="14">
        <v>2.5235359472656899E-2</v>
      </c>
      <c r="T9" s="14"/>
      <c r="U9" s="14">
        <v>1.9334909227354001E-2</v>
      </c>
      <c r="V9" s="14">
        <v>9.8300720010551408E-3</v>
      </c>
      <c r="W9" s="14"/>
      <c r="X9" s="14">
        <v>2.2080039013176199E-2</v>
      </c>
      <c r="Y9" s="14">
        <v>2.0050120797723898E-2</v>
      </c>
      <c r="Z9" s="14">
        <v>1.4819411308409801E-2</v>
      </c>
      <c r="AA9" s="14"/>
      <c r="AB9" s="14">
        <v>2.35365367502311E-2</v>
      </c>
      <c r="AC9" s="14">
        <v>1.29904846930882E-2</v>
      </c>
      <c r="AD9" s="14">
        <v>2.4570127431483599E-2</v>
      </c>
      <c r="AE9" s="14"/>
      <c r="AF9" s="14">
        <v>2.9508370267586299E-2</v>
      </c>
      <c r="AG9" s="14">
        <v>1.1428960742132401E-2</v>
      </c>
      <c r="AH9" s="14">
        <v>2.7931266441792401E-2</v>
      </c>
      <c r="AI9" s="14"/>
      <c r="AJ9" s="14">
        <v>2.9342344045447999E-2</v>
      </c>
      <c r="AK9" s="14">
        <v>1.1425657394052401E-2</v>
      </c>
      <c r="AL9" s="14"/>
      <c r="AM9" s="14">
        <v>9.8805940906007209E-3</v>
      </c>
      <c r="AN9" s="14">
        <v>6.2670771418041797E-3</v>
      </c>
      <c r="AO9" s="14">
        <v>0</v>
      </c>
      <c r="AP9" s="14">
        <v>4.2777784558286902E-2</v>
      </c>
      <c r="AQ9" s="14">
        <v>6.1130369581633301E-2</v>
      </c>
      <c r="AR9" s="14">
        <v>2.1528304017864801E-2</v>
      </c>
      <c r="AS9" s="14">
        <v>4.5486690580003097E-2</v>
      </c>
      <c r="AT9" s="14">
        <v>2.9049883650240301E-2</v>
      </c>
      <c r="AU9" s="14">
        <v>0</v>
      </c>
      <c r="AV9" s="14"/>
      <c r="AW9" s="14">
        <v>1.94378436249651E-2</v>
      </c>
      <c r="AX9" s="14">
        <v>1.17391348940604E-2</v>
      </c>
      <c r="AY9" s="14">
        <v>0</v>
      </c>
      <c r="AZ9" s="14">
        <v>7.6104603307357403E-3</v>
      </c>
      <c r="BA9" s="14">
        <v>3.36860451433941E-2</v>
      </c>
      <c r="BB9" s="14">
        <v>2.0175759791382499E-2</v>
      </c>
      <c r="BC9" s="14">
        <v>6.7181580364497895E-2</v>
      </c>
      <c r="BD9" s="14">
        <v>4.3299356379935199E-2</v>
      </c>
      <c r="BE9" s="14">
        <v>0</v>
      </c>
      <c r="BF9" s="14">
        <v>1.3673607917344901E-2</v>
      </c>
      <c r="BG9" s="14"/>
      <c r="BH9" s="14">
        <v>1.05151244499376E-2</v>
      </c>
      <c r="BI9" s="14">
        <v>2.8321665639814801E-2</v>
      </c>
    </row>
    <row r="10" spans="2:61" x14ac:dyDescent="0.35">
      <c r="B10" s="15" t="s">
        <v>159</v>
      </c>
      <c r="C10" s="14">
        <v>5.4352109755328497E-2</v>
      </c>
      <c r="D10" s="14">
        <v>5.1604202984144601E-2</v>
      </c>
      <c r="E10" s="14">
        <v>5.7289655372461702E-2</v>
      </c>
      <c r="F10" s="14"/>
      <c r="G10" s="14">
        <v>7.9126106033322804E-2</v>
      </c>
      <c r="H10" s="14">
        <v>8.8870187620377697E-2</v>
      </c>
      <c r="I10" s="14">
        <v>7.6501067569682696E-2</v>
      </c>
      <c r="J10" s="14">
        <v>2.2263719071055999E-2</v>
      </c>
      <c r="K10" s="14">
        <v>1.3028576751866999E-2</v>
      </c>
      <c r="L10" s="14">
        <v>5.0707555904544101E-2</v>
      </c>
      <c r="M10" s="14"/>
      <c r="N10" s="14">
        <v>5.96413469976163E-2</v>
      </c>
      <c r="O10" s="14">
        <v>5.13707539805607E-2</v>
      </c>
      <c r="P10" s="14"/>
      <c r="Q10" s="14">
        <v>6.8966723079626396E-2</v>
      </c>
      <c r="R10" s="14">
        <v>4.0498380239221698E-2</v>
      </c>
      <c r="S10" s="14">
        <v>8.2053536262028604E-2</v>
      </c>
      <c r="T10" s="14"/>
      <c r="U10" s="14">
        <v>6.0888388610604902E-2</v>
      </c>
      <c r="V10" s="14">
        <v>2.6270111619346701E-2</v>
      </c>
      <c r="W10" s="14"/>
      <c r="X10" s="14">
        <v>6.9718360172658894E-2</v>
      </c>
      <c r="Y10" s="14">
        <v>6.1639111623398801E-2</v>
      </c>
      <c r="Z10" s="14">
        <v>4.4129015345802401E-2</v>
      </c>
      <c r="AA10" s="14"/>
      <c r="AB10" s="14">
        <v>5.2257925873692698E-2</v>
      </c>
      <c r="AC10" s="14">
        <v>5.8244518327261803E-2</v>
      </c>
      <c r="AD10" s="14">
        <v>5.2721335199813001E-2</v>
      </c>
      <c r="AE10" s="14"/>
      <c r="AF10" s="14">
        <v>5.1134786713419603E-2</v>
      </c>
      <c r="AG10" s="14">
        <v>5.8734677615704702E-2</v>
      </c>
      <c r="AH10" s="14">
        <v>5.1894702068224399E-2</v>
      </c>
      <c r="AI10" s="14"/>
      <c r="AJ10" s="14">
        <v>5.8843318813435803E-2</v>
      </c>
      <c r="AK10" s="14">
        <v>4.54596724628702E-2</v>
      </c>
      <c r="AL10" s="14"/>
      <c r="AM10" s="14">
        <v>8.2245164561148804E-2</v>
      </c>
      <c r="AN10" s="14">
        <v>7.4330228089622197E-2</v>
      </c>
      <c r="AO10" s="14">
        <v>8.3023987062902094E-2</v>
      </c>
      <c r="AP10" s="14">
        <v>3.74015697406999E-2</v>
      </c>
      <c r="AQ10" s="14">
        <v>4.67364178712164E-2</v>
      </c>
      <c r="AR10" s="14">
        <v>3.6064149841930002E-2</v>
      </c>
      <c r="AS10" s="14">
        <v>7.9230965851856294E-2</v>
      </c>
      <c r="AT10" s="14">
        <v>0</v>
      </c>
      <c r="AU10" s="14">
        <v>5.1571880917628897E-2</v>
      </c>
      <c r="AV10" s="14"/>
      <c r="AW10" s="14">
        <v>0.10596414480907899</v>
      </c>
      <c r="AX10" s="14">
        <v>6.1604027097039403E-2</v>
      </c>
      <c r="AY10" s="14">
        <v>7.0811529385421998E-2</v>
      </c>
      <c r="AZ10" s="14">
        <v>4.0971819005134698E-2</v>
      </c>
      <c r="BA10" s="14">
        <v>6.6585112434611599E-2</v>
      </c>
      <c r="BB10" s="14">
        <v>4.5699844956355103E-2</v>
      </c>
      <c r="BC10" s="14">
        <v>6.8653834926364607E-2</v>
      </c>
      <c r="BD10" s="14">
        <v>4.39134102525758E-2</v>
      </c>
      <c r="BE10" s="14">
        <v>3.1094509682782601E-2</v>
      </c>
      <c r="BF10" s="14">
        <v>2.2961969180000399E-2</v>
      </c>
      <c r="BG10" s="14"/>
      <c r="BH10" s="14">
        <v>7.2673115556394205E-2</v>
      </c>
      <c r="BI10" s="14">
        <v>3.6126732496410997E-2</v>
      </c>
    </row>
    <row r="11" spans="2:61" x14ac:dyDescent="0.35">
      <c r="B11" s="15" t="s">
        <v>160</v>
      </c>
      <c r="C11" s="14">
        <v>9.2073832956527005E-2</v>
      </c>
      <c r="D11" s="14">
        <v>0.116975527228488</v>
      </c>
      <c r="E11" s="14">
        <v>6.8870102825201202E-2</v>
      </c>
      <c r="F11" s="14"/>
      <c r="G11" s="14">
        <v>0.110555078810201</v>
      </c>
      <c r="H11" s="14">
        <v>0.117123979373433</v>
      </c>
      <c r="I11" s="14">
        <v>9.1986127448392394E-2</v>
      </c>
      <c r="J11" s="14">
        <v>0.103003739189273</v>
      </c>
      <c r="K11" s="14">
        <v>9.7855040335125307E-2</v>
      </c>
      <c r="L11" s="14">
        <v>4.76634320034185E-2</v>
      </c>
      <c r="M11" s="14"/>
      <c r="N11" s="14">
        <v>0.101561097779618</v>
      </c>
      <c r="O11" s="14">
        <v>8.6726197660281695E-2</v>
      </c>
      <c r="P11" s="14"/>
      <c r="Q11" s="14">
        <v>8.35011319034933E-2</v>
      </c>
      <c r="R11" s="14">
        <v>9.9363977179174501E-2</v>
      </c>
      <c r="S11" s="14">
        <v>5.0799756670110198E-2</v>
      </c>
      <c r="T11" s="14"/>
      <c r="U11" s="14">
        <v>8.2349087773849097E-2</v>
      </c>
      <c r="V11" s="14">
        <v>0.13385452838576301</v>
      </c>
      <c r="W11" s="14"/>
      <c r="X11" s="14">
        <v>0.107025723914399</v>
      </c>
      <c r="Y11" s="14">
        <v>0.113412139801674</v>
      </c>
      <c r="Z11" s="14">
        <v>3.8719144305526601E-2</v>
      </c>
      <c r="AA11" s="14"/>
      <c r="AB11" s="14">
        <v>0.10164656459451001</v>
      </c>
      <c r="AC11" s="14">
        <v>9.2509947821612898E-2</v>
      </c>
      <c r="AD11" s="14">
        <v>5.78432464409398E-2</v>
      </c>
      <c r="AE11" s="14"/>
      <c r="AF11" s="14">
        <v>8.4744558219225996E-2</v>
      </c>
      <c r="AG11" s="14">
        <v>0.106928162528815</v>
      </c>
      <c r="AH11" s="14">
        <v>4.1981605062134601E-2</v>
      </c>
      <c r="AI11" s="14"/>
      <c r="AJ11" s="14">
        <v>0.10126737678976699</v>
      </c>
      <c r="AK11" s="14">
        <v>7.7329977034173006E-2</v>
      </c>
      <c r="AL11" s="14"/>
      <c r="AM11" s="14">
        <v>6.3611604007657696E-2</v>
      </c>
      <c r="AN11" s="14">
        <v>0.109664785904901</v>
      </c>
      <c r="AO11" s="14">
        <v>0.223177820158416</v>
      </c>
      <c r="AP11" s="14">
        <v>5.8505898708001797E-2</v>
      </c>
      <c r="AQ11" s="14">
        <v>0.15823607016836799</v>
      </c>
      <c r="AR11" s="14">
        <v>7.5882936014231905E-2</v>
      </c>
      <c r="AS11" s="14">
        <v>0.101848496707535</v>
      </c>
      <c r="AT11" s="14">
        <v>8.5969104017135006E-2</v>
      </c>
      <c r="AU11" s="14">
        <v>8.5946879344063795E-2</v>
      </c>
      <c r="AV11" s="14"/>
      <c r="AW11" s="14">
        <v>6.6946484053928904E-2</v>
      </c>
      <c r="AX11" s="14">
        <v>9.3147630654878993E-2</v>
      </c>
      <c r="AY11" s="14">
        <v>0.22256375360633701</v>
      </c>
      <c r="AZ11" s="14">
        <v>6.2819111229960506E-2</v>
      </c>
      <c r="BA11" s="14">
        <v>0.13628648790949899</v>
      </c>
      <c r="BB11" s="14">
        <v>7.6194890913704003E-2</v>
      </c>
      <c r="BC11" s="14">
        <v>6.9141850485464507E-2</v>
      </c>
      <c r="BD11" s="14">
        <v>0.12813844342095501</v>
      </c>
      <c r="BE11" s="14">
        <v>0.24383437174915301</v>
      </c>
      <c r="BF11" s="14">
        <v>6.9030207251237694E-2</v>
      </c>
      <c r="BG11" s="14"/>
      <c r="BH11" s="14">
        <v>7.9147157851710698E-2</v>
      </c>
      <c r="BI11" s="14">
        <v>9.8938856222845498E-2</v>
      </c>
    </row>
    <row r="12" spans="2:61" x14ac:dyDescent="0.35">
      <c r="B12" s="15" t="s">
        <v>161</v>
      </c>
      <c r="C12" s="14">
        <v>0.39865214346953198</v>
      </c>
      <c r="D12" s="14">
        <v>0.43907911673885802</v>
      </c>
      <c r="E12" s="14">
        <v>0.358916006856076</v>
      </c>
      <c r="F12" s="14"/>
      <c r="G12" s="14">
        <v>0.513307452648749</v>
      </c>
      <c r="H12" s="14">
        <v>0.34240457818210901</v>
      </c>
      <c r="I12" s="14">
        <v>0.39081290306205002</v>
      </c>
      <c r="J12" s="14">
        <v>0.39533590209432101</v>
      </c>
      <c r="K12" s="14">
        <v>0.41857535642599902</v>
      </c>
      <c r="L12" s="14">
        <v>0.374583016515175</v>
      </c>
      <c r="M12" s="14"/>
      <c r="N12" s="14">
        <v>0.416576147479502</v>
      </c>
      <c r="O12" s="14">
        <v>0.38854901698565097</v>
      </c>
      <c r="P12" s="14"/>
      <c r="Q12" s="14">
        <v>0.43736777449549602</v>
      </c>
      <c r="R12" s="14">
        <v>0.41821134362189999</v>
      </c>
      <c r="S12" s="14">
        <v>0.28804252599970598</v>
      </c>
      <c r="T12" s="14"/>
      <c r="U12" s="14">
        <v>0.38752543111810001</v>
      </c>
      <c r="V12" s="14">
        <v>0.44645614975978898</v>
      </c>
      <c r="W12" s="14"/>
      <c r="X12" s="14">
        <v>0.41095059152953001</v>
      </c>
      <c r="Y12" s="14">
        <v>0.46873418775861297</v>
      </c>
      <c r="Z12" s="14">
        <v>0.29968706498424902</v>
      </c>
      <c r="AA12" s="14"/>
      <c r="AB12" s="14">
        <v>0.41301012948722399</v>
      </c>
      <c r="AC12" s="14">
        <v>0.430931122824948</v>
      </c>
      <c r="AD12" s="14">
        <v>0.27484657471664498</v>
      </c>
      <c r="AE12" s="14"/>
      <c r="AF12" s="14">
        <v>0.39323169045522499</v>
      </c>
      <c r="AG12" s="14">
        <v>0.40718937776729203</v>
      </c>
      <c r="AH12" s="14">
        <v>0.36848696037171702</v>
      </c>
      <c r="AI12" s="14"/>
      <c r="AJ12" s="14">
        <v>0.44595556321267998</v>
      </c>
      <c r="AK12" s="14">
        <v>0.372578832935064</v>
      </c>
      <c r="AL12" s="14"/>
      <c r="AM12" s="14">
        <v>0.44806319193553001</v>
      </c>
      <c r="AN12" s="14">
        <v>0.39363047144546398</v>
      </c>
      <c r="AO12" s="14">
        <v>0.43163040850614698</v>
      </c>
      <c r="AP12" s="14">
        <v>0.41648664771424998</v>
      </c>
      <c r="AQ12" s="14">
        <v>0.51048841070340001</v>
      </c>
      <c r="AR12" s="14">
        <v>0.35126566075357502</v>
      </c>
      <c r="AS12" s="14">
        <v>0.50667184497553897</v>
      </c>
      <c r="AT12" s="14">
        <v>0.39977605421978601</v>
      </c>
      <c r="AU12" s="14">
        <v>0.36174342407236998</v>
      </c>
      <c r="AV12" s="14"/>
      <c r="AW12" s="14">
        <v>0.43224782321029398</v>
      </c>
      <c r="AX12" s="14">
        <v>0.43991871161961399</v>
      </c>
      <c r="AY12" s="14">
        <v>0.45230177390995502</v>
      </c>
      <c r="AZ12" s="14">
        <v>0.41903859724342002</v>
      </c>
      <c r="BA12" s="14">
        <v>0.52926083220243103</v>
      </c>
      <c r="BB12" s="14">
        <v>0.364374227832028</v>
      </c>
      <c r="BC12" s="14">
        <v>0.41700001415863502</v>
      </c>
      <c r="BD12" s="14">
        <v>0.35670232056578799</v>
      </c>
      <c r="BE12" s="14">
        <v>0.475414711079097</v>
      </c>
      <c r="BF12" s="14">
        <v>0.18836170433136701</v>
      </c>
      <c r="BG12" s="14"/>
      <c r="BH12" s="14">
        <v>0.36783232801125398</v>
      </c>
      <c r="BI12" s="14">
        <v>0.44439383733727</v>
      </c>
    </row>
    <row r="13" spans="2:61" x14ac:dyDescent="0.35">
      <c r="B13" s="15" t="s">
        <v>104</v>
      </c>
      <c r="C13" s="20">
        <v>0.43738161345064203</v>
      </c>
      <c r="D13" s="20">
        <v>0.36761684097186698</v>
      </c>
      <c r="E13" s="20">
        <v>0.50413081977256502</v>
      </c>
      <c r="F13" s="20"/>
      <c r="G13" s="20">
        <v>0.27481110942651199</v>
      </c>
      <c r="H13" s="20">
        <v>0.42289871593919098</v>
      </c>
      <c r="I13" s="20">
        <v>0.41952235394894399</v>
      </c>
      <c r="J13" s="20">
        <v>0.46008604619245103</v>
      </c>
      <c r="K13" s="20">
        <v>0.45181629706281801</v>
      </c>
      <c r="L13" s="20">
        <v>0.52704599557686205</v>
      </c>
      <c r="M13" s="20"/>
      <c r="N13" s="20">
        <v>0.39508162714346501</v>
      </c>
      <c r="O13" s="20">
        <v>0.461224618154843</v>
      </c>
      <c r="P13" s="20"/>
      <c r="Q13" s="20">
        <v>0.38667231256040502</v>
      </c>
      <c r="R13" s="20">
        <v>0.43009960266629899</v>
      </c>
      <c r="S13" s="20">
        <v>0.55386882159549899</v>
      </c>
      <c r="T13" s="20"/>
      <c r="U13" s="20">
        <v>0.44990218327009202</v>
      </c>
      <c r="V13" s="20">
        <v>0.383589138234046</v>
      </c>
      <c r="W13" s="20"/>
      <c r="X13" s="20">
        <v>0.39022528537023599</v>
      </c>
      <c r="Y13" s="20">
        <v>0.33616444001859103</v>
      </c>
      <c r="Z13" s="20">
        <v>0.60264536405601299</v>
      </c>
      <c r="AA13" s="20"/>
      <c r="AB13" s="20">
        <v>0.40954884329434199</v>
      </c>
      <c r="AC13" s="20">
        <v>0.405323926333089</v>
      </c>
      <c r="AD13" s="20">
        <v>0.59001871621111901</v>
      </c>
      <c r="AE13" s="20"/>
      <c r="AF13" s="20">
        <v>0.44138059434454302</v>
      </c>
      <c r="AG13" s="20">
        <v>0.41571882134605598</v>
      </c>
      <c r="AH13" s="20">
        <v>0.50970546605613198</v>
      </c>
      <c r="AI13" s="20"/>
      <c r="AJ13" s="20">
        <v>0.364591397138669</v>
      </c>
      <c r="AK13" s="20">
        <v>0.49320586017384099</v>
      </c>
      <c r="AL13" s="20"/>
      <c r="AM13" s="20">
        <v>0.39619944540506302</v>
      </c>
      <c r="AN13" s="20">
        <v>0.41610743741820899</v>
      </c>
      <c r="AO13" s="20">
        <v>0.26216778427253501</v>
      </c>
      <c r="AP13" s="20">
        <v>0.44482809927876099</v>
      </c>
      <c r="AQ13" s="20">
        <v>0.223408731675382</v>
      </c>
      <c r="AR13" s="20">
        <v>0.51525894937239802</v>
      </c>
      <c r="AS13" s="20">
        <v>0.26676200188506699</v>
      </c>
      <c r="AT13" s="20">
        <v>0.48520495811283798</v>
      </c>
      <c r="AU13" s="20">
        <v>0.500737815665937</v>
      </c>
      <c r="AV13" s="20"/>
      <c r="AW13" s="20">
        <v>0.37540370430173298</v>
      </c>
      <c r="AX13" s="20">
        <v>0.39359049573440702</v>
      </c>
      <c r="AY13" s="20">
        <v>0.25432294309828701</v>
      </c>
      <c r="AZ13" s="20">
        <v>0.469560012190748</v>
      </c>
      <c r="BA13" s="20">
        <v>0.23418152231006401</v>
      </c>
      <c r="BB13" s="20">
        <v>0.49355527650653003</v>
      </c>
      <c r="BC13" s="20">
        <v>0.37802272006503801</v>
      </c>
      <c r="BD13" s="20">
        <v>0.42794646938074599</v>
      </c>
      <c r="BE13" s="20">
        <v>0.249656407488967</v>
      </c>
      <c r="BF13" s="20">
        <v>0.70597251132005001</v>
      </c>
      <c r="BG13" s="20"/>
      <c r="BH13" s="20">
        <v>0.469832274130704</v>
      </c>
      <c r="BI13" s="20">
        <v>0.39221890830365902</v>
      </c>
    </row>
    <row r="14" spans="2:61" x14ac:dyDescent="0.35">
      <c r="B14" s="16"/>
      <c r="G14" s="26"/>
      <c r="H14" s="26"/>
      <c r="I14" s="26"/>
      <c r="J14" s="26"/>
      <c r="K14" s="26"/>
      <c r="L14" s="26"/>
    </row>
    <row r="15" spans="2:61" x14ac:dyDescent="0.35">
      <c r="B15" t="s">
        <v>79</v>
      </c>
      <c r="G15" s="26"/>
      <c r="H15" s="26"/>
      <c r="I15" s="26"/>
      <c r="J15" s="26"/>
      <c r="K15" s="26"/>
      <c r="L15" s="26"/>
    </row>
    <row r="16" spans="2:61" x14ac:dyDescent="0.35">
      <c r="B16" t="s">
        <v>80</v>
      </c>
      <c r="G16" s="26"/>
      <c r="H16" s="26"/>
      <c r="I16" s="26"/>
      <c r="J16" s="26"/>
      <c r="K16" s="26"/>
      <c r="L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4:L1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8"/>
  <sheetViews>
    <sheetView showGridLines="0" workbookViewId="0">
      <pane xSplit="2" topLeftCell="C1" activePane="topRight" state="frozen"/>
      <selection activeCell="B18" sqref="B18"/>
      <selection pane="topRight" activeCell="BD9" sqref="BD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165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0.12426108673957501</v>
      </c>
      <c r="D9" s="14">
        <v>0.115328498360886</v>
      </c>
      <c r="E9" s="14">
        <v>0.13230394373728199</v>
      </c>
      <c r="F9" s="14"/>
      <c r="G9" s="14">
        <v>0.14661342456822599</v>
      </c>
      <c r="H9" s="14">
        <v>0.15621895395561</v>
      </c>
      <c r="I9" s="14">
        <v>0.12934074242482799</v>
      </c>
      <c r="J9" s="14">
        <v>0.140729783996181</v>
      </c>
      <c r="K9" s="14">
        <v>8.7370215918585695E-2</v>
      </c>
      <c r="L9" s="14">
        <v>9.3537561926541807E-2</v>
      </c>
      <c r="M9" s="14"/>
      <c r="N9" s="14">
        <v>0.11848651506444299</v>
      </c>
      <c r="O9" s="14">
        <v>0.12751600835148899</v>
      </c>
      <c r="P9" s="14"/>
      <c r="Q9" s="14">
        <v>0.11643046170822299</v>
      </c>
      <c r="R9" s="14">
        <v>0.113756185200794</v>
      </c>
      <c r="S9" s="14">
        <v>0.17199243842105999</v>
      </c>
      <c r="T9" s="14"/>
      <c r="U9" s="14">
        <v>0.121000762196785</v>
      </c>
      <c r="V9" s="14">
        <v>0.138268510498647</v>
      </c>
      <c r="W9" s="14"/>
      <c r="X9" s="14">
        <v>0.105179898325715</v>
      </c>
      <c r="Y9" s="14">
        <v>9.8105190953178906E-2</v>
      </c>
      <c r="Z9" s="14">
        <v>0.165123131136173</v>
      </c>
      <c r="AA9" s="14"/>
      <c r="AB9" s="14">
        <v>0.10636591403561001</v>
      </c>
      <c r="AC9" s="14">
        <v>0.120276685045496</v>
      </c>
      <c r="AD9" s="14">
        <v>0.16396290931478399</v>
      </c>
      <c r="AE9" s="14"/>
      <c r="AF9" s="14">
        <v>0.115355749327903</v>
      </c>
      <c r="AG9" s="14">
        <v>9.8671097857332593E-2</v>
      </c>
      <c r="AH9" s="14">
        <v>0.17043574066202599</v>
      </c>
      <c r="AI9" s="14"/>
      <c r="AJ9" s="14">
        <v>0.111276906699263</v>
      </c>
      <c r="AK9" s="14">
        <v>0.13292487163789601</v>
      </c>
      <c r="AL9" s="14"/>
      <c r="AM9" s="14">
        <v>9.1090388729261895E-2</v>
      </c>
      <c r="AN9" s="14">
        <v>9.5103071235362699E-2</v>
      </c>
      <c r="AO9" s="14">
        <v>0.12318810352206</v>
      </c>
      <c r="AP9" s="14">
        <v>0.12567881601047901</v>
      </c>
      <c r="AQ9" s="14">
        <v>0.12528426833126399</v>
      </c>
      <c r="AR9" s="14">
        <v>0.13902518112217799</v>
      </c>
      <c r="AS9" s="14">
        <v>0.137762355874364</v>
      </c>
      <c r="AT9" s="14">
        <v>0.137643730357532</v>
      </c>
      <c r="AU9" s="14">
        <v>0.16896954649873899</v>
      </c>
      <c r="AV9" s="14"/>
      <c r="AW9" s="14">
        <v>8.8433475647100093E-2</v>
      </c>
      <c r="AX9" s="14">
        <v>9.70497128462494E-2</v>
      </c>
      <c r="AY9" s="14">
        <v>0.20037470680351699</v>
      </c>
      <c r="AZ9" s="14">
        <v>0.14214687232540499</v>
      </c>
      <c r="BA9" s="14">
        <v>0.15541619910221399</v>
      </c>
      <c r="BB9" s="14">
        <v>0.14024229909871</v>
      </c>
      <c r="BC9" s="14">
        <v>0.10561664506688</v>
      </c>
      <c r="BD9" s="14">
        <v>8.9309810553053495E-2</v>
      </c>
      <c r="BE9" s="14">
        <v>2.88743253463178E-2</v>
      </c>
      <c r="BF9" s="14">
        <v>0.18104629187118701</v>
      </c>
      <c r="BG9" s="14"/>
      <c r="BH9" s="14">
        <v>0.122086178473703</v>
      </c>
      <c r="BI9" s="14">
        <v>0.131703208732287</v>
      </c>
    </row>
    <row r="10" spans="2:61" x14ac:dyDescent="0.35">
      <c r="B10" s="15" t="s">
        <v>159</v>
      </c>
      <c r="C10" s="14">
        <v>0.14801282340461</v>
      </c>
      <c r="D10" s="14">
        <v>0.164112029466118</v>
      </c>
      <c r="E10" s="14">
        <v>0.13120641212331299</v>
      </c>
      <c r="F10" s="14"/>
      <c r="G10" s="14">
        <v>0.14468089144740201</v>
      </c>
      <c r="H10" s="14">
        <v>0.152237968494598</v>
      </c>
      <c r="I10" s="14">
        <v>0.18185335612185399</v>
      </c>
      <c r="J10" s="14">
        <v>9.3351098314641598E-2</v>
      </c>
      <c r="K10" s="14">
        <v>0.14315044170448801</v>
      </c>
      <c r="L10" s="14">
        <v>0.16643090815738801</v>
      </c>
      <c r="M10" s="14"/>
      <c r="N10" s="14">
        <v>0.16440876588717801</v>
      </c>
      <c r="O10" s="14">
        <v>0.13877101110465301</v>
      </c>
      <c r="P10" s="14"/>
      <c r="Q10" s="14">
        <v>0.144903517450168</v>
      </c>
      <c r="R10" s="14">
        <v>0.16330631298859399</v>
      </c>
      <c r="S10" s="14">
        <v>0.11742545339987601</v>
      </c>
      <c r="T10" s="14"/>
      <c r="U10" s="14">
        <v>0.15877262998165301</v>
      </c>
      <c r="V10" s="14">
        <v>0.101785164681615</v>
      </c>
      <c r="W10" s="14"/>
      <c r="X10" s="14">
        <v>0.23051994153229699</v>
      </c>
      <c r="Y10" s="14">
        <v>0.17742437725924101</v>
      </c>
      <c r="Z10" s="14">
        <v>8.9608862805503203E-2</v>
      </c>
      <c r="AA10" s="14"/>
      <c r="AB10" s="14">
        <v>0.14165821040245599</v>
      </c>
      <c r="AC10" s="14">
        <v>0.16290041532008701</v>
      </c>
      <c r="AD10" s="14">
        <v>0.15383351683438401</v>
      </c>
      <c r="AE10" s="14"/>
      <c r="AF10" s="14">
        <v>0.16346172676397899</v>
      </c>
      <c r="AG10" s="14">
        <v>0.16478194610527</v>
      </c>
      <c r="AH10" s="14">
        <v>0.12902540817662</v>
      </c>
      <c r="AI10" s="14"/>
      <c r="AJ10" s="14">
        <v>0.16849177397292001</v>
      </c>
      <c r="AK10" s="14">
        <v>0.130435697296132</v>
      </c>
      <c r="AL10" s="14"/>
      <c r="AM10" s="14">
        <v>0.19469675874523401</v>
      </c>
      <c r="AN10" s="14">
        <v>0.20303825604331699</v>
      </c>
      <c r="AO10" s="14">
        <v>0.12792620435434801</v>
      </c>
      <c r="AP10" s="14">
        <v>0.207310315938604</v>
      </c>
      <c r="AQ10" s="14">
        <v>0.194767692159279</v>
      </c>
      <c r="AR10" s="14">
        <v>0.111704903343261</v>
      </c>
      <c r="AS10" s="14">
        <v>6.4307799585907696E-2</v>
      </c>
      <c r="AT10" s="14">
        <v>9.7024937378549406E-2</v>
      </c>
      <c r="AU10" s="14">
        <v>0.102061580674432</v>
      </c>
      <c r="AV10" s="14"/>
      <c r="AW10" s="14">
        <v>0.22034233150448099</v>
      </c>
      <c r="AX10" s="14">
        <v>0.20656316612634601</v>
      </c>
      <c r="AY10" s="14">
        <v>8.7105542434363595E-2</v>
      </c>
      <c r="AZ10" s="14">
        <v>0.14948420772891199</v>
      </c>
      <c r="BA10" s="14">
        <v>0.19392017491417199</v>
      </c>
      <c r="BB10" s="14">
        <v>0.11503412149691999</v>
      </c>
      <c r="BC10" s="14">
        <v>0.17153502560797801</v>
      </c>
      <c r="BD10" s="14">
        <v>0.180637752991994</v>
      </c>
      <c r="BE10" s="14">
        <v>0.124016226980391</v>
      </c>
      <c r="BF10" s="14">
        <v>3.7803573016534697E-2</v>
      </c>
      <c r="BG10" s="14"/>
      <c r="BH10" s="14">
        <v>0.14181565965833401</v>
      </c>
      <c r="BI10" s="14">
        <v>0.17149324581613901</v>
      </c>
    </row>
    <row r="11" spans="2:61" x14ac:dyDescent="0.35">
      <c r="B11" s="15" t="s">
        <v>160</v>
      </c>
      <c r="C11" s="14">
        <v>0.13048513629127401</v>
      </c>
      <c r="D11" s="14">
        <v>0.148560551103287</v>
      </c>
      <c r="E11" s="14">
        <v>0.11169213391610899</v>
      </c>
      <c r="F11" s="14"/>
      <c r="G11" s="14">
        <v>0.140326695238077</v>
      </c>
      <c r="H11" s="14">
        <v>0.120520119419046</v>
      </c>
      <c r="I11" s="14">
        <v>0.121831543803004</v>
      </c>
      <c r="J11" s="14">
        <v>0.107863353132853</v>
      </c>
      <c r="K11" s="14">
        <v>0.12150206145695901</v>
      </c>
      <c r="L11" s="14">
        <v>0.16840820664754499</v>
      </c>
      <c r="M11" s="14"/>
      <c r="N11" s="14">
        <v>0.108716253294269</v>
      </c>
      <c r="O11" s="14">
        <v>0.142755484937101</v>
      </c>
      <c r="P11" s="14"/>
      <c r="Q11" s="14">
        <v>0.13309389280086101</v>
      </c>
      <c r="R11" s="14">
        <v>0.12878846881985601</v>
      </c>
      <c r="S11" s="14">
        <v>9.2790297762784205E-2</v>
      </c>
      <c r="T11" s="14"/>
      <c r="U11" s="14">
        <v>0.119787708167041</v>
      </c>
      <c r="V11" s="14">
        <v>0.176444796718248</v>
      </c>
      <c r="W11" s="14"/>
      <c r="X11" s="14">
        <v>0.19580285127861599</v>
      </c>
      <c r="Y11" s="14">
        <v>0.14405175124790501</v>
      </c>
      <c r="Z11" s="14">
        <v>5.7557415902565301E-2</v>
      </c>
      <c r="AA11" s="14"/>
      <c r="AB11" s="14">
        <v>0.16985892474628</v>
      </c>
      <c r="AC11" s="14">
        <v>0.11031355030842201</v>
      </c>
      <c r="AD11" s="14">
        <v>8.7842643467248696E-2</v>
      </c>
      <c r="AE11" s="14"/>
      <c r="AF11" s="14">
        <v>0.13433285934268699</v>
      </c>
      <c r="AG11" s="14">
        <v>0.137291321325135</v>
      </c>
      <c r="AH11" s="14">
        <v>6.3883614870829497E-2</v>
      </c>
      <c r="AI11" s="14"/>
      <c r="AJ11" s="14">
        <v>0.123346155155149</v>
      </c>
      <c r="AK11" s="14">
        <v>0.12927626177402499</v>
      </c>
      <c r="AL11" s="14"/>
      <c r="AM11" s="14">
        <v>0.11336760632022599</v>
      </c>
      <c r="AN11" s="14">
        <v>0.12389060962967099</v>
      </c>
      <c r="AO11" s="14">
        <v>0.31527293145687901</v>
      </c>
      <c r="AP11" s="14">
        <v>5.2667444829420401E-2</v>
      </c>
      <c r="AQ11" s="14">
        <v>0.22617405737959501</v>
      </c>
      <c r="AR11" s="14">
        <v>0.10575784546474799</v>
      </c>
      <c r="AS11" s="14">
        <v>0.20090670021932899</v>
      </c>
      <c r="AT11" s="14">
        <v>0.20992485339404701</v>
      </c>
      <c r="AU11" s="14">
        <v>0.120125114173422</v>
      </c>
      <c r="AV11" s="14"/>
      <c r="AW11" s="14">
        <v>0.11827625866616701</v>
      </c>
      <c r="AX11" s="14">
        <v>0.121047087714236</v>
      </c>
      <c r="AY11" s="14">
        <v>0.28792122893803201</v>
      </c>
      <c r="AZ11" s="14">
        <v>7.0881937161243705E-2</v>
      </c>
      <c r="BA11" s="14">
        <v>0.22356492851499701</v>
      </c>
      <c r="BB11" s="14">
        <v>9.9815445037141404E-2</v>
      </c>
      <c r="BC11" s="14">
        <v>0.15051777519755399</v>
      </c>
      <c r="BD11" s="14">
        <v>4.32876972691724E-2</v>
      </c>
      <c r="BE11" s="14">
        <v>0.33555917119289802</v>
      </c>
      <c r="BF11" s="14">
        <v>9.8533465925418603E-2</v>
      </c>
      <c r="BG11" s="14"/>
      <c r="BH11" s="14">
        <v>0.12912174543985</v>
      </c>
      <c r="BI11" s="14">
        <v>0.101783927894219</v>
      </c>
    </row>
    <row r="12" spans="2:61" x14ac:dyDescent="0.35">
      <c r="B12" s="15" t="s">
        <v>161</v>
      </c>
      <c r="C12" s="14">
        <v>0.34970888877911799</v>
      </c>
      <c r="D12" s="14">
        <v>0.35342314529998198</v>
      </c>
      <c r="E12" s="14">
        <v>0.34821132844055303</v>
      </c>
      <c r="F12" s="14"/>
      <c r="G12" s="14">
        <v>0.39080489096397603</v>
      </c>
      <c r="H12" s="14">
        <v>0.34871688656009497</v>
      </c>
      <c r="I12" s="14">
        <v>0.29211157548442301</v>
      </c>
      <c r="J12" s="14">
        <v>0.38951815203977702</v>
      </c>
      <c r="K12" s="14">
        <v>0.35851158655781101</v>
      </c>
      <c r="L12" s="14">
        <v>0.34119527328181198</v>
      </c>
      <c r="M12" s="14"/>
      <c r="N12" s="14">
        <v>0.39408044830822903</v>
      </c>
      <c r="O12" s="14">
        <v>0.324698211591125</v>
      </c>
      <c r="P12" s="14"/>
      <c r="Q12" s="14">
        <v>0.39472778845226703</v>
      </c>
      <c r="R12" s="14">
        <v>0.33764940804571703</v>
      </c>
      <c r="S12" s="14">
        <v>0.31493208459580901</v>
      </c>
      <c r="T12" s="14"/>
      <c r="U12" s="14">
        <v>0.341111633960336</v>
      </c>
      <c r="V12" s="14">
        <v>0.38664551574091</v>
      </c>
      <c r="W12" s="14"/>
      <c r="X12" s="14">
        <v>0.28926223389738398</v>
      </c>
      <c r="Y12" s="14">
        <v>0.40085493593403898</v>
      </c>
      <c r="Z12" s="14">
        <v>0.31139457462953701</v>
      </c>
      <c r="AA12" s="14"/>
      <c r="AB12" s="14">
        <v>0.38529785396782901</v>
      </c>
      <c r="AC12" s="14">
        <v>0.36352620356006099</v>
      </c>
      <c r="AD12" s="14">
        <v>0.24634300922636401</v>
      </c>
      <c r="AE12" s="14"/>
      <c r="AF12" s="14">
        <v>0.396127264153042</v>
      </c>
      <c r="AG12" s="14">
        <v>0.34886715015346298</v>
      </c>
      <c r="AH12" s="14">
        <v>0.34198408613303399</v>
      </c>
      <c r="AI12" s="14"/>
      <c r="AJ12" s="14">
        <v>0.36759919700878202</v>
      </c>
      <c r="AK12" s="14">
        <v>0.344362200360739</v>
      </c>
      <c r="AL12" s="14"/>
      <c r="AM12" s="14">
        <v>0.431679647391292</v>
      </c>
      <c r="AN12" s="14">
        <v>0.35981460262213799</v>
      </c>
      <c r="AO12" s="14">
        <v>0.323219129184666</v>
      </c>
      <c r="AP12" s="14">
        <v>0.32990889316545402</v>
      </c>
      <c r="AQ12" s="14">
        <v>0.33839908811819602</v>
      </c>
      <c r="AR12" s="14">
        <v>0.32714515746698503</v>
      </c>
      <c r="AS12" s="14">
        <v>0.33243795436968598</v>
      </c>
      <c r="AT12" s="14">
        <v>0.21625291328558499</v>
      </c>
      <c r="AU12" s="14">
        <v>0.35693556218933797</v>
      </c>
      <c r="AV12" s="14"/>
      <c r="AW12" s="14">
        <v>0.40158417178419997</v>
      </c>
      <c r="AX12" s="14">
        <v>0.37152113946607701</v>
      </c>
      <c r="AY12" s="14">
        <v>0.28688919003084701</v>
      </c>
      <c r="AZ12" s="14">
        <v>0.36114857269794198</v>
      </c>
      <c r="BA12" s="14">
        <v>0.31313052627832599</v>
      </c>
      <c r="BB12" s="14">
        <v>0.341526775303855</v>
      </c>
      <c r="BC12" s="14">
        <v>0.36067443986462799</v>
      </c>
      <c r="BD12" s="14">
        <v>0.294595467691048</v>
      </c>
      <c r="BE12" s="14">
        <v>0.455579430780574</v>
      </c>
      <c r="BF12" s="14">
        <v>0.28025821563314701</v>
      </c>
      <c r="BG12" s="14"/>
      <c r="BH12" s="14">
        <v>0.35059640653027002</v>
      </c>
      <c r="BI12" s="14">
        <v>0.35746771608850197</v>
      </c>
    </row>
    <row r="13" spans="2:61" x14ac:dyDescent="0.35">
      <c r="B13" s="15" t="s">
        <v>104</v>
      </c>
      <c r="C13" s="20">
        <v>0.247532064785423</v>
      </c>
      <c r="D13" s="20">
        <v>0.218575775769727</v>
      </c>
      <c r="E13" s="20">
        <v>0.27658618178274302</v>
      </c>
      <c r="F13" s="20"/>
      <c r="G13" s="20">
        <v>0.177574097782318</v>
      </c>
      <c r="H13" s="20">
        <v>0.22230607157065099</v>
      </c>
      <c r="I13" s="20">
        <v>0.27486278216589</v>
      </c>
      <c r="J13" s="20">
        <v>0.26853761251654701</v>
      </c>
      <c r="K13" s="20">
        <v>0.28946569436215602</v>
      </c>
      <c r="L13" s="20">
        <v>0.23042804998671301</v>
      </c>
      <c r="M13" s="20"/>
      <c r="N13" s="20">
        <v>0.21430801744587999</v>
      </c>
      <c r="O13" s="20">
        <v>0.26625928401563198</v>
      </c>
      <c r="P13" s="20"/>
      <c r="Q13" s="20">
        <v>0.21084433958848101</v>
      </c>
      <c r="R13" s="20">
        <v>0.25649962494503897</v>
      </c>
      <c r="S13" s="20">
        <v>0.30285972582047099</v>
      </c>
      <c r="T13" s="20"/>
      <c r="U13" s="20">
        <v>0.25932726569418502</v>
      </c>
      <c r="V13" s="20">
        <v>0.19685601236058001</v>
      </c>
      <c r="W13" s="20"/>
      <c r="X13" s="20">
        <v>0.17923507496598801</v>
      </c>
      <c r="Y13" s="20">
        <v>0.17956374460563701</v>
      </c>
      <c r="Z13" s="20">
        <v>0.37631601552622101</v>
      </c>
      <c r="AA13" s="20"/>
      <c r="AB13" s="20">
        <v>0.196819096847825</v>
      </c>
      <c r="AC13" s="20">
        <v>0.24298314576593399</v>
      </c>
      <c r="AD13" s="20">
        <v>0.34801792115721902</v>
      </c>
      <c r="AE13" s="20"/>
      <c r="AF13" s="20">
        <v>0.19072240041239</v>
      </c>
      <c r="AG13" s="20">
        <v>0.25038848455879897</v>
      </c>
      <c r="AH13" s="20">
        <v>0.29467115015749001</v>
      </c>
      <c r="AI13" s="20"/>
      <c r="AJ13" s="20">
        <v>0.229285967163886</v>
      </c>
      <c r="AK13" s="20">
        <v>0.263000968931208</v>
      </c>
      <c r="AL13" s="20"/>
      <c r="AM13" s="20">
        <v>0.16916559881398699</v>
      </c>
      <c r="AN13" s="20">
        <v>0.21815346046951101</v>
      </c>
      <c r="AO13" s="20">
        <v>0.110393631482048</v>
      </c>
      <c r="AP13" s="20">
        <v>0.28443453005604302</v>
      </c>
      <c r="AQ13" s="20">
        <v>0.11537489401166599</v>
      </c>
      <c r="AR13" s="20">
        <v>0.31636691260282901</v>
      </c>
      <c r="AS13" s="20">
        <v>0.26458518995071201</v>
      </c>
      <c r="AT13" s="20">
        <v>0.339153565584286</v>
      </c>
      <c r="AU13" s="20">
        <v>0.25190819646406898</v>
      </c>
      <c r="AV13" s="20"/>
      <c r="AW13" s="20">
        <v>0.17136376239805101</v>
      </c>
      <c r="AX13" s="20">
        <v>0.20381889384709101</v>
      </c>
      <c r="AY13" s="20">
        <v>0.13770933179323999</v>
      </c>
      <c r="AZ13" s="20">
        <v>0.27633841008649701</v>
      </c>
      <c r="BA13" s="20">
        <v>0.113968171190291</v>
      </c>
      <c r="BB13" s="20">
        <v>0.30338135906337399</v>
      </c>
      <c r="BC13" s="20">
        <v>0.21165611426295999</v>
      </c>
      <c r="BD13" s="20">
        <v>0.39216927149473202</v>
      </c>
      <c r="BE13" s="20">
        <v>5.5970845699819E-2</v>
      </c>
      <c r="BF13" s="20">
        <v>0.40235845355371203</v>
      </c>
      <c r="BG13" s="20"/>
      <c r="BH13" s="20">
        <v>0.25638000989784299</v>
      </c>
      <c r="BI13" s="20">
        <v>0.23755190146885299</v>
      </c>
    </row>
    <row r="14" spans="2:61" x14ac:dyDescent="0.35">
      <c r="B14" s="16"/>
      <c r="G14" s="26"/>
      <c r="H14" s="26"/>
      <c r="I14" s="26"/>
      <c r="J14" s="26"/>
      <c r="K14" s="26"/>
      <c r="L14" s="26"/>
    </row>
    <row r="15" spans="2:61" x14ac:dyDescent="0.35">
      <c r="B15" t="s">
        <v>79</v>
      </c>
      <c r="G15" s="26"/>
      <c r="H15" s="26"/>
      <c r="I15" s="26"/>
      <c r="J15" s="26"/>
      <c r="K15" s="26"/>
      <c r="L15" s="26"/>
    </row>
    <row r="16" spans="2:61" x14ac:dyDescent="0.35">
      <c r="B16" t="s">
        <v>80</v>
      </c>
      <c r="G16" s="26"/>
      <c r="H16" s="26"/>
      <c r="I16" s="26"/>
      <c r="J16" s="26"/>
      <c r="K16" s="26"/>
      <c r="L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4:L1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I18"/>
  <sheetViews>
    <sheetView showGridLines="0" workbookViewId="0">
      <pane xSplit="2" topLeftCell="C1" activePane="topRight" state="frozen"/>
      <selection activeCell="B18" sqref="B18"/>
      <selection pane="topRight" activeCell="AU9" sqref="AU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166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0.34758046714726598</v>
      </c>
      <c r="D9" s="14">
        <v>0.32625291331522299</v>
      </c>
      <c r="E9" s="14">
        <v>0.366423954993009</v>
      </c>
      <c r="F9" s="14"/>
      <c r="G9" s="14">
        <v>0.248319391977466</v>
      </c>
      <c r="H9" s="14">
        <v>0.33986446410851701</v>
      </c>
      <c r="I9" s="14">
        <v>0.36140119363704698</v>
      </c>
      <c r="J9" s="14">
        <v>0.37558142030006397</v>
      </c>
      <c r="K9" s="14">
        <v>0.40349167160493399</v>
      </c>
      <c r="L9" s="14">
        <v>0.32972199812908398</v>
      </c>
      <c r="M9" s="14"/>
      <c r="N9" s="14">
        <v>0.321007302521858</v>
      </c>
      <c r="O9" s="14">
        <v>0.36255881925755101</v>
      </c>
      <c r="P9" s="14"/>
      <c r="Q9" s="14">
        <v>0.37414806741114898</v>
      </c>
      <c r="R9" s="14">
        <v>0.32884798202802601</v>
      </c>
      <c r="S9" s="14">
        <v>0.369019131542483</v>
      </c>
      <c r="T9" s="14"/>
      <c r="U9" s="14">
        <v>0.37085662214600901</v>
      </c>
      <c r="V9" s="14">
        <v>0.24757846971720501</v>
      </c>
      <c r="W9" s="14"/>
      <c r="X9" s="14">
        <v>0.27122514368443401</v>
      </c>
      <c r="Y9" s="14">
        <v>0.27333236081232298</v>
      </c>
      <c r="Z9" s="14">
        <v>0.49282448475704499</v>
      </c>
      <c r="AA9" s="14"/>
      <c r="AB9" s="14">
        <v>0.29754713442296199</v>
      </c>
      <c r="AC9" s="14">
        <v>0.34817951947555997</v>
      </c>
      <c r="AD9" s="14">
        <v>0.437228246049297</v>
      </c>
      <c r="AE9" s="14"/>
      <c r="AF9" s="14">
        <v>0.33874717666248599</v>
      </c>
      <c r="AG9" s="14">
        <v>0.32971478990609299</v>
      </c>
      <c r="AH9" s="14">
        <v>0.40755054702872601</v>
      </c>
      <c r="AI9" s="14"/>
      <c r="AJ9" s="14">
        <v>0.31803028517550003</v>
      </c>
      <c r="AK9" s="14">
        <v>0.37128065088482298</v>
      </c>
      <c r="AL9" s="14"/>
      <c r="AM9" s="14">
        <v>0.225602833934617</v>
      </c>
      <c r="AN9" s="14">
        <v>0.29555762120839002</v>
      </c>
      <c r="AO9" s="14">
        <v>0.205156658683596</v>
      </c>
      <c r="AP9" s="14">
        <v>0.29462536454339799</v>
      </c>
      <c r="AQ9" s="14">
        <v>0.28000018076664002</v>
      </c>
      <c r="AR9" s="14">
        <v>0.464885303634539</v>
      </c>
      <c r="AS9" s="14">
        <v>0.40569921214823301</v>
      </c>
      <c r="AT9" s="14">
        <v>0.39592632339213402</v>
      </c>
      <c r="AU9" s="14">
        <v>0.37155816371987599</v>
      </c>
      <c r="AV9" s="14"/>
      <c r="AW9" s="14">
        <v>0.23287094342543599</v>
      </c>
      <c r="AX9" s="14">
        <v>0.28093260558480798</v>
      </c>
      <c r="AY9" s="14">
        <v>0.25980076199393498</v>
      </c>
      <c r="AZ9" s="14">
        <v>0.35786144154079602</v>
      </c>
      <c r="BA9" s="14">
        <v>0.27935916613497203</v>
      </c>
      <c r="BB9" s="14">
        <v>0.44461314387428902</v>
      </c>
      <c r="BC9" s="14">
        <v>0.34392015688712801</v>
      </c>
      <c r="BD9" s="14">
        <v>0.40086598865800599</v>
      </c>
      <c r="BE9" s="14">
        <v>0.19529253796544399</v>
      </c>
      <c r="BF9" s="14">
        <v>0.42914991686743498</v>
      </c>
      <c r="BG9" s="14"/>
      <c r="BH9" s="14">
        <v>0.34967954107522697</v>
      </c>
      <c r="BI9" s="14">
        <v>0.34806016991159799</v>
      </c>
    </row>
    <row r="10" spans="2:61" x14ac:dyDescent="0.35">
      <c r="B10" s="15" t="s">
        <v>159</v>
      </c>
      <c r="C10" s="14">
        <v>0.39733081050103802</v>
      </c>
      <c r="D10" s="14">
        <v>0.39737843624240898</v>
      </c>
      <c r="E10" s="14">
        <v>0.39728532798009097</v>
      </c>
      <c r="F10" s="14"/>
      <c r="G10" s="14">
        <v>0.43974105406345498</v>
      </c>
      <c r="H10" s="14">
        <v>0.32409054057224301</v>
      </c>
      <c r="I10" s="14">
        <v>0.33556195978557801</v>
      </c>
      <c r="J10" s="14">
        <v>0.42716047911840999</v>
      </c>
      <c r="K10" s="14">
        <v>0.39335841959350498</v>
      </c>
      <c r="L10" s="14">
        <v>0.46801739345886401</v>
      </c>
      <c r="M10" s="14"/>
      <c r="N10" s="14">
        <v>0.43312223934585697</v>
      </c>
      <c r="O10" s="14">
        <v>0.37715644921117902</v>
      </c>
      <c r="P10" s="14"/>
      <c r="Q10" s="14">
        <v>0.36008076556588398</v>
      </c>
      <c r="R10" s="14">
        <v>0.42541074876546398</v>
      </c>
      <c r="S10" s="14">
        <v>0.39580919005309101</v>
      </c>
      <c r="T10" s="14"/>
      <c r="U10" s="14">
        <v>0.37816885802954903</v>
      </c>
      <c r="V10" s="14">
        <v>0.47965684424296801</v>
      </c>
      <c r="W10" s="14"/>
      <c r="X10" s="14">
        <v>0.41661475079043803</v>
      </c>
      <c r="Y10" s="14">
        <v>0.47256177808842798</v>
      </c>
      <c r="Z10" s="14">
        <v>0.30051728339955602</v>
      </c>
      <c r="AA10" s="14"/>
      <c r="AB10" s="14">
        <v>0.44604968780876902</v>
      </c>
      <c r="AC10" s="14">
        <v>0.40724009315515902</v>
      </c>
      <c r="AD10" s="14">
        <v>0.29317845527090902</v>
      </c>
      <c r="AE10" s="14"/>
      <c r="AF10" s="14">
        <v>0.36632575835820702</v>
      </c>
      <c r="AG10" s="14">
        <v>0.41086447785837998</v>
      </c>
      <c r="AH10" s="14">
        <v>0.38044225011292598</v>
      </c>
      <c r="AI10" s="14"/>
      <c r="AJ10" s="14">
        <v>0.39413287436389399</v>
      </c>
      <c r="AK10" s="14">
        <v>0.39766593900805097</v>
      </c>
      <c r="AL10" s="14"/>
      <c r="AM10" s="14">
        <v>0.47055487251539502</v>
      </c>
      <c r="AN10" s="14">
        <v>0.41543120414328799</v>
      </c>
      <c r="AO10" s="14">
        <v>0.31227470886550601</v>
      </c>
      <c r="AP10" s="14">
        <v>0.45958745590891698</v>
      </c>
      <c r="AQ10" s="14">
        <v>0.45986707499921498</v>
      </c>
      <c r="AR10" s="14">
        <v>0.30647892510099001</v>
      </c>
      <c r="AS10" s="14">
        <v>0.44523749190740097</v>
      </c>
      <c r="AT10" s="14">
        <v>0.51601822295761202</v>
      </c>
      <c r="AU10" s="14">
        <v>0.40644649163136998</v>
      </c>
      <c r="AV10" s="14"/>
      <c r="AW10" s="14">
        <v>0.41356016325844802</v>
      </c>
      <c r="AX10" s="14">
        <v>0.44438432913619602</v>
      </c>
      <c r="AY10" s="14">
        <v>0.415788597670883</v>
      </c>
      <c r="AZ10" s="14">
        <v>0.39990890616691599</v>
      </c>
      <c r="BA10" s="14">
        <v>0.45058608928155702</v>
      </c>
      <c r="BB10" s="14">
        <v>0.31464008372144497</v>
      </c>
      <c r="BC10" s="14">
        <v>0.45488244135549299</v>
      </c>
      <c r="BD10" s="14">
        <v>0.45192740178728102</v>
      </c>
      <c r="BE10" s="14">
        <v>0.52869878825849803</v>
      </c>
      <c r="BF10" s="14">
        <v>0.362934720619217</v>
      </c>
      <c r="BG10" s="14"/>
      <c r="BH10" s="14">
        <v>0.40784824945352199</v>
      </c>
      <c r="BI10" s="14">
        <v>0.39465538288652802</v>
      </c>
    </row>
    <row r="11" spans="2:61" x14ac:dyDescent="0.35">
      <c r="B11" s="15" t="s">
        <v>160</v>
      </c>
      <c r="C11" s="14">
        <v>0.11350342116237599</v>
      </c>
      <c r="D11" s="14">
        <v>0.12811983969905899</v>
      </c>
      <c r="E11" s="14">
        <v>0.100231126833507</v>
      </c>
      <c r="F11" s="14"/>
      <c r="G11" s="14">
        <v>0.152420798108444</v>
      </c>
      <c r="H11" s="14">
        <v>0.11037806123963501</v>
      </c>
      <c r="I11" s="14">
        <v>0.11258844729744701</v>
      </c>
      <c r="J11" s="14">
        <v>0.10694213295617799</v>
      </c>
      <c r="K11" s="14">
        <v>0.14161955540360199</v>
      </c>
      <c r="L11" s="14">
        <v>8.0121981772931894E-2</v>
      </c>
      <c r="M11" s="14"/>
      <c r="N11" s="14">
        <v>0.112091150710219</v>
      </c>
      <c r="O11" s="14">
        <v>0.114299468016619</v>
      </c>
      <c r="P11" s="14"/>
      <c r="Q11" s="14">
        <v>9.6264383053168895E-2</v>
      </c>
      <c r="R11" s="14">
        <v>0.132498692427031</v>
      </c>
      <c r="S11" s="14">
        <v>7.0138851665656907E-2</v>
      </c>
      <c r="T11" s="14"/>
      <c r="U11" s="14">
        <v>0.102576640999793</v>
      </c>
      <c r="V11" s="14">
        <v>0.16044845318319101</v>
      </c>
      <c r="W11" s="14"/>
      <c r="X11" s="14">
        <v>0.13337147560569099</v>
      </c>
      <c r="Y11" s="14">
        <v>0.12354996366420901</v>
      </c>
      <c r="Z11" s="14">
        <v>6.19814951515947E-2</v>
      </c>
      <c r="AA11" s="14"/>
      <c r="AB11" s="14">
        <v>0.1238637175958</v>
      </c>
      <c r="AC11" s="14">
        <v>9.4634517742786695E-2</v>
      </c>
      <c r="AD11" s="14">
        <v>0.13038636999483399</v>
      </c>
      <c r="AE11" s="14"/>
      <c r="AF11" s="14">
        <v>0.132836088041762</v>
      </c>
      <c r="AG11" s="14">
        <v>0.12123359407923801</v>
      </c>
      <c r="AH11" s="14">
        <v>7.0694888995528699E-2</v>
      </c>
      <c r="AI11" s="14"/>
      <c r="AJ11" s="14">
        <v>0.13323988017812199</v>
      </c>
      <c r="AK11" s="14">
        <v>9.5649750961884702E-2</v>
      </c>
      <c r="AL11" s="14"/>
      <c r="AM11" s="14">
        <v>0.15763771538947999</v>
      </c>
      <c r="AN11" s="14">
        <v>0.13248650492092101</v>
      </c>
      <c r="AO11" s="14">
        <v>0.226076835714211</v>
      </c>
      <c r="AP11" s="14">
        <v>8.0302365782314603E-2</v>
      </c>
      <c r="AQ11" s="14">
        <v>0.13184568391307799</v>
      </c>
      <c r="AR11" s="14">
        <v>6.0516422201168797E-2</v>
      </c>
      <c r="AS11" s="14">
        <v>5.8782998504495601E-2</v>
      </c>
      <c r="AT11" s="14">
        <v>7.0777513259917907E-2</v>
      </c>
      <c r="AU11" s="14">
        <v>0.15211168196472299</v>
      </c>
      <c r="AV11" s="14"/>
      <c r="AW11" s="14">
        <v>0.17155947695002599</v>
      </c>
      <c r="AX11" s="14">
        <v>0.13179047428349699</v>
      </c>
      <c r="AY11" s="14">
        <v>0.161403882847824</v>
      </c>
      <c r="AZ11" s="14">
        <v>7.7462841568527105E-2</v>
      </c>
      <c r="BA11" s="14">
        <v>0.123170190464614</v>
      </c>
      <c r="BB11" s="14">
        <v>6.7315223574307401E-2</v>
      </c>
      <c r="BC11" s="14">
        <v>5.0993575777434297E-2</v>
      </c>
      <c r="BD11" s="14">
        <v>0.12340216740276801</v>
      </c>
      <c r="BE11" s="14">
        <v>0.21674668663941499</v>
      </c>
      <c r="BF11" s="14">
        <v>0.11601616733888399</v>
      </c>
      <c r="BG11" s="14"/>
      <c r="BH11" s="14">
        <v>0.102676967809886</v>
      </c>
      <c r="BI11" s="14">
        <v>0.12046609698093801</v>
      </c>
    </row>
    <row r="12" spans="2:61" x14ac:dyDescent="0.35">
      <c r="B12" s="15" t="s">
        <v>161</v>
      </c>
      <c r="C12" s="14">
        <v>0.115817881950599</v>
      </c>
      <c r="D12" s="14">
        <v>0.123014470572213</v>
      </c>
      <c r="E12" s="14">
        <v>0.109633337732237</v>
      </c>
      <c r="F12" s="14"/>
      <c r="G12" s="14">
        <v>0.13997719905040301</v>
      </c>
      <c r="H12" s="14">
        <v>0.17325955340315299</v>
      </c>
      <c r="I12" s="14">
        <v>0.16675143671864501</v>
      </c>
      <c r="J12" s="14">
        <v>6.7907075302546305E-2</v>
      </c>
      <c r="K12" s="14">
        <v>3.7787404518164099E-2</v>
      </c>
      <c r="L12" s="14">
        <v>0.10746614297425</v>
      </c>
      <c r="M12" s="14"/>
      <c r="N12" s="14">
        <v>0.108233838696753</v>
      </c>
      <c r="O12" s="14">
        <v>0.120092738629398</v>
      </c>
      <c r="P12" s="14"/>
      <c r="Q12" s="14">
        <v>0.14136841704396799</v>
      </c>
      <c r="R12" s="14">
        <v>9.0277090937954996E-2</v>
      </c>
      <c r="S12" s="14">
        <v>0.13471833086592</v>
      </c>
      <c r="T12" s="14"/>
      <c r="U12" s="14">
        <v>0.121474363056792</v>
      </c>
      <c r="V12" s="14">
        <v>9.1515783555255095E-2</v>
      </c>
      <c r="W12" s="14"/>
      <c r="X12" s="14">
        <v>0.14802141670621299</v>
      </c>
      <c r="Y12" s="14">
        <v>0.115848609036213</v>
      </c>
      <c r="Z12" s="14">
        <v>0.10700664101386</v>
      </c>
      <c r="AA12" s="14"/>
      <c r="AB12" s="14">
        <v>0.103614077167406</v>
      </c>
      <c r="AC12" s="14">
        <v>0.131670358553206</v>
      </c>
      <c r="AD12" s="14">
        <v>9.7891364620085505E-2</v>
      </c>
      <c r="AE12" s="14"/>
      <c r="AF12" s="14">
        <v>0.121800441499367</v>
      </c>
      <c r="AG12" s="14">
        <v>0.115479674465958</v>
      </c>
      <c r="AH12" s="14">
        <v>0.113622470032694</v>
      </c>
      <c r="AI12" s="14"/>
      <c r="AJ12" s="14">
        <v>0.13029573914953099</v>
      </c>
      <c r="AK12" s="14">
        <v>0.10706845998068</v>
      </c>
      <c r="AL12" s="14"/>
      <c r="AM12" s="14">
        <v>0.12101847973647099</v>
      </c>
      <c r="AN12" s="14">
        <v>0.140077359346402</v>
      </c>
      <c r="AO12" s="14">
        <v>0.25649179673668798</v>
      </c>
      <c r="AP12" s="14">
        <v>9.9932146064744501E-2</v>
      </c>
      <c r="AQ12" s="14">
        <v>0.11246177949160099</v>
      </c>
      <c r="AR12" s="14">
        <v>0.13466494120804601</v>
      </c>
      <c r="AS12" s="14">
        <v>6.6186217744599096E-2</v>
      </c>
      <c r="AT12" s="14">
        <v>1.7277940390336002E-2</v>
      </c>
      <c r="AU12" s="14">
        <v>5.2949966778673301E-2</v>
      </c>
      <c r="AV12" s="14"/>
      <c r="AW12" s="14">
        <v>0.16018419489775501</v>
      </c>
      <c r="AX12" s="14">
        <v>0.124049817591234</v>
      </c>
      <c r="AY12" s="14">
        <v>0.16300675748735699</v>
      </c>
      <c r="AZ12" s="14">
        <v>0.123719549466943</v>
      </c>
      <c r="BA12" s="14">
        <v>0.13004153154716</v>
      </c>
      <c r="BB12" s="14">
        <v>0.138317039199471</v>
      </c>
      <c r="BC12" s="14">
        <v>0.12263851239036801</v>
      </c>
      <c r="BD12" s="14">
        <v>0</v>
      </c>
      <c r="BE12" s="14">
        <v>5.9261987136643497E-2</v>
      </c>
      <c r="BF12" s="14">
        <v>7.2402141808783696E-2</v>
      </c>
      <c r="BG12" s="14"/>
      <c r="BH12" s="14">
        <v>0.116225436279321</v>
      </c>
      <c r="BI12" s="14">
        <v>0.107326129181046</v>
      </c>
    </row>
    <row r="13" spans="2:61" x14ac:dyDescent="0.35">
      <c r="B13" s="15" t="s">
        <v>104</v>
      </c>
      <c r="C13" s="20">
        <v>2.5767419238720699E-2</v>
      </c>
      <c r="D13" s="20">
        <v>2.52343401710966E-2</v>
      </c>
      <c r="E13" s="20">
        <v>2.6426252461156201E-2</v>
      </c>
      <c r="F13" s="20"/>
      <c r="G13" s="20">
        <v>1.9541556800232899E-2</v>
      </c>
      <c r="H13" s="20">
        <v>5.2407380676451801E-2</v>
      </c>
      <c r="I13" s="20">
        <v>2.3696962561282502E-2</v>
      </c>
      <c r="J13" s="20">
        <v>2.2408892322801199E-2</v>
      </c>
      <c r="K13" s="20">
        <v>2.3742948879795299E-2</v>
      </c>
      <c r="L13" s="20">
        <v>1.46724836648707E-2</v>
      </c>
      <c r="M13" s="20"/>
      <c r="N13" s="20">
        <v>2.5545468725312499E-2</v>
      </c>
      <c r="O13" s="20">
        <v>2.58925248852536E-2</v>
      </c>
      <c r="P13" s="20"/>
      <c r="Q13" s="20">
        <v>2.8138366925829501E-2</v>
      </c>
      <c r="R13" s="20">
        <v>2.2965485841524101E-2</v>
      </c>
      <c r="S13" s="20">
        <v>3.03144958728499E-2</v>
      </c>
      <c r="T13" s="20"/>
      <c r="U13" s="20">
        <v>2.6923515767857401E-2</v>
      </c>
      <c r="V13" s="20">
        <v>2.0800449301380499E-2</v>
      </c>
      <c r="W13" s="20"/>
      <c r="X13" s="20">
        <v>3.07672132132236E-2</v>
      </c>
      <c r="Y13" s="20">
        <v>1.4707288398826599E-2</v>
      </c>
      <c r="Z13" s="20">
        <v>3.76700956779445E-2</v>
      </c>
      <c r="AA13" s="20"/>
      <c r="AB13" s="20">
        <v>2.8925383005063199E-2</v>
      </c>
      <c r="AC13" s="20">
        <v>1.82755110732894E-2</v>
      </c>
      <c r="AD13" s="20">
        <v>4.1315564064875299E-2</v>
      </c>
      <c r="AE13" s="20"/>
      <c r="AF13" s="20">
        <v>4.0290535438178003E-2</v>
      </c>
      <c r="AG13" s="20">
        <v>2.2707463690331602E-2</v>
      </c>
      <c r="AH13" s="20">
        <v>2.7689843830125301E-2</v>
      </c>
      <c r="AI13" s="20"/>
      <c r="AJ13" s="20">
        <v>2.4301221132953299E-2</v>
      </c>
      <c r="AK13" s="20">
        <v>2.83351991645607E-2</v>
      </c>
      <c r="AL13" s="20"/>
      <c r="AM13" s="20">
        <v>2.5186098424036001E-2</v>
      </c>
      <c r="AN13" s="20">
        <v>1.6447310380998299E-2</v>
      </c>
      <c r="AO13" s="20">
        <v>0</v>
      </c>
      <c r="AP13" s="20">
        <v>6.5552667700625705E-2</v>
      </c>
      <c r="AQ13" s="20">
        <v>1.5825280829466101E-2</v>
      </c>
      <c r="AR13" s="20">
        <v>3.3454407855257301E-2</v>
      </c>
      <c r="AS13" s="20">
        <v>2.40940796952708E-2</v>
      </c>
      <c r="AT13" s="20">
        <v>0</v>
      </c>
      <c r="AU13" s="20">
        <v>1.69336959053571E-2</v>
      </c>
      <c r="AV13" s="20"/>
      <c r="AW13" s="20">
        <v>2.1825221468336001E-2</v>
      </c>
      <c r="AX13" s="20">
        <v>1.8842773404265298E-2</v>
      </c>
      <c r="AY13" s="20">
        <v>0</v>
      </c>
      <c r="AZ13" s="20">
        <v>4.1047261256817402E-2</v>
      </c>
      <c r="BA13" s="20">
        <v>1.6843022571697001E-2</v>
      </c>
      <c r="BB13" s="20">
        <v>3.5114509630487199E-2</v>
      </c>
      <c r="BC13" s="20">
        <v>2.7565313589576299E-2</v>
      </c>
      <c r="BD13" s="20">
        <v>2.3804442151944601E-2</v>
      </c>
      <c r="BE13" s="20">
        <v>0</v>
      </c>
      <c r="BF13" s="20">
        <v>1.9497053365679601E-2</v>
      </c>
      <c r="BG13" s="20"/>
      <c r="BH13" s="20">
        <v>2.3569805382043101E-2</v>
      </c>
      <c r="BI13" s="20">
        <v>2.9492221039889702E-2</v>
      </c>
    </row>
    <row r="14" spans="2:61" x14ac:dyDescent="0.35">
      <c r="B14" s="16"/>
      <c r="G14" s="26"/>
      <c r="H14" s="26"/>
      <c r="I14" s="26"/>
      <c r="J14" s="26"/>
      <c r="K14" s="26"/>
      <c r="L14" s="26"/>
    </row>
    <row r="15" spans="2:61" x14ac:dyDescent="0.35">
      <c r="B15" t="s">
        <v>79</v>
      </c>
      <c r="G15" s="26"/>
      <c r="H15" s="26"/>
      <c r="I15" s="26"/>
      <c r="J15" s="26"/>
      <c r="K15" s="26"/>
      <c r="L15" s="26"/>
    </row>
    <row r="16" spans="2:61" x14ac:dyDescent="0.35">
      <c r="B16" t="s">
        <v>80</v>
      </c>
      <c r="G16" s="26"/>
      <c r="H16" s="26"/>
      <c r="I16" s="26"/>
      <c r="J16" s="26"/>
      <c r="K16" s="26"/>
      <c r="L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4:L1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18"/>
  <sheetViews>
    <sheetView showGridLines="0" workbookViewId="0">
      <pane xSplit="2" topLeftCell="C1" activePane="topRight" state="frozen"/>
      <selection activeCell="B18" sqref="B18"/>
      <selection pane="topRight" activeCell="AX9" sqref="AX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167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0.39057389931543601</v>
      </c>
      <c r="D9" s="14">
        <v>0.38668496957241799</v>
      </c>
      <c r="E9" s="14">
        <v>0.39304228287012999</v>
      </c>
      <c r="F9" s="14"/>
      <c r="G9" s="14">
        <v>0.37257346895231602</v>
      </c>
      <c r="H9" s="14">
        <v>0.36642932773331799</v>
      </c>
      <c r="I9" s="14">
        <v>0.41950646116944901</v>
      </c>
      <c r="J9" s="14">
        <v>0.40320188102086002</v>
      </c>
      <c r="K9" s="14">
        <v>0.40243213931112398</v>
      </c>
      <c r="L9" s="14">
        <v>0.37142671349959699</v>
      </c>
      <c r="M9" s="14"/>
      <c r="N9" s="14">
        <v>0.37799582184782898</v>
      </c>
      <c r="O9" s="14">
        <v>0.39766371627310898</v>
      </c>
      <c r="P9" s="14"/>
      <c r="Q9" s="14">
        <v>0.45518525941957899</v>
      </c>
      <c r="R9" s="14">
        <v>0.36729422987091398</v>
      </c>
      <c r="S9" s="14">
        <v>0.37860263497399999</v>
      </c>
      <c r="T9" s="14"/>
      <c r="U9" s="14">
        <v>0.40816093398076603</v>
      </c>
      <c r="V9" s="14">
        <v>0.31501422910789101</v>
      </c>
      <c r="W9" s="14"/>
      <c r="X9" s="14">
        <v>0.35272086667578501</v>
      </c>
      <c r="Y9" s="14">
        <v>0.32619452578802499</v>
      </c>
      <c r="Z9" s="14">
        <v>0.510118629662345</v>
      </c>
      <c r="AA9" s="14"/>
      <c r="AB9" s="14">
        <v>0.368679733582503</v>
      </c>
      <c r="AC9" s="14">
        <v>0.39728001627950199</v>
      </c>
      <c r="AD9" s="14">
        <v>0.41228257042518401</v>
      </c>
      <c r="AE9" s="14"/>
      <c r="AF9" s="14">
        <v>0.45411171484851198</v>
      </c>
      <c r="AG9" s="14">
        <v>0.37423409504461003</v>
      </c>
      <c r="AH9" s="14">
        <v>0.42273114988219501</v>
      </c>
      <c r="AI9" s="14"/>
      <c r="AJ9" s="14">
        <v>0.35145534789931199</v>
      </c>
      <c r="AK9" s="14">
        <v>0.424770793663239</v>
      </c>
      <c r="AL9" s="14"/>
      <c r="AM9" s="14">
        <v>0.25119333587478998</v>
      </c>
      <c r="AN9" s="14">
        <v>0.35779036699664302</v>
      </c>
      <c r="AO9" s="14">
        <v>0.30451449034188999</v>
      </c>
      <c r="AP9" s="14">
        <v>0.345044260441148</v>
      </c>
      <c r="AQ9" s="14">
        <v>0.33680822820911699</v>
      </c>
      <c r="AR9" s="14">
        <v>0.46421969022915599</v>
      </c>
      <c r="AS9" s="14">
        <v>0.56508492339938898</v>
      </c>
      <c r="AT9" s="14">
        <v>0.426348810607451</v>
      </c>
      <c r="AU9" s="14">
        <v>0.42272513998627298</v>
      </c>
      <c r="AV9" s="14"/>
      <c r="AW9" s="14">
        <v>0.24658892565105001</v>
      </c>
      <c r="AX9" s="14">
        <v>0.34094366841250501</v>
      </c>
      <c r="AY9" s="14">
        <v>0.37282233001508702</v>
      </c>
      <c r="AZ9" s="14">
        <v>0.352059073311975</v>
      </c>
      <c r="BA9" s="14">
        <v>0.33982060347933302</v>
      </c>
      <c r="BB9" s="14">
        <v>0.45738756093701699</v>
      </c>
      <c r="BC9" s="14">
        <v>0.49470840341938999</v>
      </c>
      <c r="BD9" s="14">
        <v>0.36184806401185399</v>
      </c>
      <c r="BE9" s="14">
        <v>0.33701411688669403</v>
      </c>
      <c r="BF9" s="14">
        <v>0.50487716290217</v>
      </c>
      <c r="BG9" s="14"/>
      <c r="BH9" s="14">
        <v>0.378795313813654</v>
      </c>
      <c r="BI9" s="14">
        <v>0.39784465151681098</v>
      </c>
    </row>
    <row r="10" spans="2:61" x14ac:dyDescent="0.35">
      <c r="B10" s="15" t="s">
        <v>159</v>
      </c>
      <c r="C10" s="14">
        <v>0.388215473750115</v>
      </c>
      <c r="D10" s="14">
        <v>0.39526423124543603</v>
      </c>
      <c r="E10" s="14">
        <v>0.38144169272290601</v>
      </c>
      <c r="F10" s="14"/>
      <c r="G10" s="14">
        <v>0.39902287028815903</v>
      </c>
      <c r="H10" s="14">
        <v>0.37300714862008399</v>
      </c>
      <c r="I10" s="14">
        <v>0.29903739729082301</v>
      </c>
      <c r="J10" s="14">
        <v>0.40242931840227197</v>
      </c>
      <c r="K10" s="14">
        <v>0.40676989725777701</v>
      </c>
      <c r="L10" s="14">
        <v>0.45502072675643901</v>
      </c>
      <c r="M10" s="14"/>
      <c r="N10" s="14">
        <v>0.43127943574600802</v>
      </c>
      <c r="O10" s="14">
        <v>0.36394184299777199</v>
      </c>
      <c r="P10" s="14"/>
      <c r="Q10" s="14">
        <v>0.34251333894380698</v>
      </c>
      <c r="R10" s="14">
        <v>0.40378817278879903</v>
      </c>
      <c r="S10" s="14">
        <v>0.42725568922559698</v>
      </c>
      <c r="T10" s="14"/>
      <c r="U10" s="14">
        <v>0.37924133521065201</v>
      </c>
      <c r="V10" s="14">
        <v>0.42677131680962699</v>
      </c>
      <c r="W10" s="14"/>
      <c r="X10" s="14">
        <v>0.42494207447655002</v>
      </c>
      <c r="Y10" s="14">
        <v>0.43170978552419198</v>
      </c>
      <c r="Z10" s="14">
        <v>0.32284828113507702</v>
      </c>
      <c r="AA10" s="14"/>
      <c r="AB10" s="14">
        <v>0.44569402028299299</v>
      </c>
      <c r="AC10" s="14">
        <v>0.370643481404</v>
      </c>
      <c r="AD10" s="14">
        <v>0.355327926557857</v>
      </c>
      <c r="AE10" s="14"/>
      <c r="AF10" s="14">
        <v>0.32247457955002001</v>
      </c>
      <c r="AG10" s="14">
        <v>0.40174559699954598</v>
      </c>
      <c r="AH10" s="14">
        <v>0.38775197752752899</v>
      </c>
      <c r="AI10" s="14"/>
      <c r="AJ10" s="14">
        <v>0.40454628893429601</v>
      </c>
      <c r="AK10" s="14">
        <v>0.377111034780373</v>
      </c>
      <c r="AL10" s="14"/>
      <c r="AM10" s="14">
        <v>0.48209704579260398</v>
      </c>
      <c r="AN10" s="14">
        <v>0.42005243968097999</v>
      </c>
      <c r="AO10" s="14">
        <v>0.46478655248323097</v>
      </c>
      <c r="AP10" s="14">
        <v>0.467891575314967</v>
      </c>
      <c r="AQ10" s="14">
        <v>0.27419956700546</v>
      </c>
      <c r="AR10" s="14">
        <v>0.31058576401409499</v>
      </c>
      <c r="AS10" s="14">
        <v>0.24804017428707101</v>
      </c>
      <c r="AT10" s="14">
        <v>0.47221351202887601</v>
      </c>
      <c r="AU10" s="14">
        <v>0.393308078574099</v>
      </c>
      <c r="AV10" s="14"/>
      <c r="AW10" s="14">
        <v>0.43912783546316603</v>
      </c>
      <c r="AX10" s="14">
        <v>0.44282424844803098</v>
      </c>
      <c r="AY10" s="14">
        <v>0.48501454207837802</v>
      </c>
      <c r="AZ10" s="14">
        <v>0.43865306338379201</v>
      </c>
      <c r="BA10" s="14">
        <v>0.26819517708419299</v>
      </c>
      <c r="BB10" s="14">
        <v>0.33789437922869298</v>
      </c>
      <c r="BC10" s="14">
        <v>0.31292308419346099</v>
      </c>
      <c r="BD10" s="14">
        <v>0.45172736459268598</v>
      </c>
      <c r="BE10" s="14">
        <v>0.38771986572922101</v>
      </c>
      <c r="BF10" s="14">
        <v>0.31579290607840599</v>
      </c>
      <c r="BG10" s="14"/>
      <c r="BH10" s="14">
        <v>0.396721718747643</v>
      </c>
      <c r="BI10" s="14">
        <v>0.390154465690425</v>
      </c>
    </row>
    <row r="11" spans="2:61" x14ac:dyDescent="0.35">
      <c r="B11" s="15" t="s">
        <v>160</v>
      </c>
      <c r="C11" s="14">
        <v>0.101797802487814</v>
      </c>
      <c r="D11" s="14">
        <v>0.117042168683978</v>
      </c>
      <c r="E11" s="14">
        <v>8.7858402053204596E-2</v>
      </c>
      <c r="F11" s="14"/>
      <c r="G11" s="14">
        <v>8.8803793336051096E-2</v>
      </c>
      <c r="H11" s="14">
        <v>0.109198224279418</v>
      </c>
      <c r="I11" s="14">
        <v>0.104953970126841</v>
      </c>
      <c r="J11" s="14">
        <v>0.101601537259916</v>
      </c>
      <c r="K11" s="14">
        <v>0.104280267792353</v>
      </c>
      <c r="L11" s="14">
        <v>9.8514392272124704E-2</v>
      </c>
      <c r="M11" s="14"/>
      <c r="N11" s="14">
        <v>9.8088532810758702E-2</v>
      </c>
      <c r="O11" s="14">
        <v>0.1038885864828</v>
      </c>
      <c r="P11" s="14"/>
      <c r="Q11" s="14">
        <v>9.3488231800508803E-2</v>
      </c>
      <c r="R11" s="14">
        <v>0.108098731223168</v>
      </c>
      <c r="S11" s="14">
        <v>6.9440535746325596E-2</v>
      </c>
      <c r="T11" s="14"/>
      <c r="U11" s="14">
        <v>8.3797926669059497E-2</v>
      </c>
      <c r="V11" s="14">
        <v>0.17913117371969201</v>
      </c>
      <c r="W11" s="14"/>
      <c r="X11" s="14">
        <v>7.2888182250527303E-2</v>
      </c>
      <c r="Y11" s="14">
        <v>0.115394710277905</v>
      </c>
      <c r="Z11" s="14">
        <v>6.1637263116101397E-2</v>
      </c>
      <c r="AA11" s="14"/>
      <c r="AB11" s="14">
        <v>7.3666925007304596E-2</v>
      </c>
      <c r="AC11" s="14">
        <v>0.102541070704961</v>
      </c>
      <c r="AD11" s="14">
        <v>0.10719147488241999</v>
      </c>
      <c r="AE11" s="14"/>
      <c r="AF11" s="14">
        <v>0.103769606495678</v>
      </c>
      <c r="AG11" s="14">
        <v>0.109643431574711</v>
      </c>
      <c r="AH11" s="14">
        <v>5.4392924291350897E-2</v>
      </c>
      <c r="AI11" s="14"/>
      <c r="AJ11" s="14">
        <v>0.116800276985891</v>
      </c>
      <c r="AK11" s="14">
        <v>8.7412698537079003E-2</v>
      </c>
      <c r="AL11" s="14"/>
      <c r="AM11" s="14">
        <v>9.2192772930965505E-2</v>
      </c>
      <c r="AN11" s="14">
        <v>9.4998172388170696E-2</v>
      </c>
      <c r="AO11" s="14">
        <v>7.9473242088377805E-2</v>
      </c>
      <c r="AP11" s="14">
        <v>7.065804918759E-2</v>
      </c>
      <c r="AQ11" s="14">
        <v>0.170647508451017</v>
      </c>
      <c r="AR11" s="14">
        <v>9.7944798298141497E-2</v>
      </c>
      <c r="AS11" s="14">
        <v>5.8782998504495601E-2</v>
      </c>
      <c r="AT11" s="14">
        <v>0.101437677363673</v>
      </c>
      <c r="AU11" s="14">
        <v>0.12868315386788801</v>
      </c>
      <c r="AV11" s="14"/>
      <c r="AW11" s="14">
        <v>0.101538227261423</v>
      </c>
      <c r="AX11" s="14">
        <v>0.10632725199103001</v>
      </c>
      <c r="AY11" s="14">
        <v>6.8200398474107998E-2</v>
      </c>
      <c r="AZ11" s="14">
        <v>6.0939082480209003E-2</v>
      </c>
      <c r="BA11" s="14">
        <v>0.16446740430606799</v>
      </c>
      <c r="BB11" s="14">
        <v>9.4137364628173306E-2</v>
      </c>
      <c r="BC11" s="14">
        <v>5.6064136995129098E-2</v>
      </c>
      <c r="BD11" s="14">
        <v>0.14251116114288401</v>
      </c>
      <c r="BE11" s="14">
        <v>0.24709853993022399</v>
      </c>
      <c r="BF11" s="14">
        <v>9.5904653221209807E-2</v>
      </c>
      <c r="BG11" s="14"/>
      <c r="BH11" s="14">
        <v>9.2969457774319003E-2</v>
      </c>
      <c r="BI11" s="14">
        <v>0.105952269130966</v>
      </c>
    </row>
    <row r="12" spans="2:61" x14ac:dyDescent="0.35">
      <c r="B12" s="15" t="s">
        <v>161</v>
      </c>
      <c r="C12" s="14">
        <v>8.3275176772715703E-2</v>
      </c>
      <c r="D12" s="14">
        <v>7.5874308756673406E-2</v>
      </c>
      <c r="E12" s="14">
        <v>9.0817980886710101E-2</v>
      </c>
      <c r="F12" s="14"/>
      <c r="G12" s="14">
        <v>0.12323659357188201</v>
      </c>
      <c r="H12" s="14">
        <v>0.102837099642191</v>
      </c>
      <c r="I12" s="14">
        <v>0.128285672627277</v>
      </c>
      <c r="J12" s="14">
        <v>7.0398580200671607E-2</v>
      </c>
      <c r="K12" s="14">
        <v>2.6573529941439501E-2</v>
      </c>
      <c r="L12" s="14">
        <v>5.4487856070009798E-2</v>
      </c>
      <c r="M12" s="14"/>
      <c r="N12" s="14">
        <v>7.25010966828388E-2</v>
      </c>
      <c r="O12" s="14">
        <v>8.9348144276792302E-2</v>
      </c>
      <c r="P12" s="14"/>
      <c r="Q12" s="14">
        <v>8.3377289758885295E-2</v>
      </c>
      <c r="R12" s="14">
        <v>8.0667620202349605E-2</v>
      </c>
      <c r="S12" s="14">
        <v>9.5118976898947605E-2</v>
      </c>
      <c r="T12" s="14"/>
      <c r="U12" s="14">
        <v>8.8369200702919204E-2</v>
      </c>
      <c r="V12" s="14">
        <v>6.1389578914977101E-2</v>
      </c>
      <c r="W12" s="14"/>
      <c r="X12" s="14">
        <v>0.104375324429793</v>
      </c>
      <c r="Y12" s="14">
        <v>9.5292772505922593E-2</v>
      </c>
      <c r="Z12" s="14">
        <v>6.55897126256208E-2</v>
      </c>
      <c r="AA12" s="14"/>
      <c r="AB12" s="14">
        <v>7.7272403089529207E-2</v>
      </c>
      <c r="AC12" s="14">
        <v>9.5584567016882005E-2</v>
      </c>
      <c r="AD12" s="14">
        <v>7.4564685009398696E-2</v>
      </c>
      <c r="AE12" s="14"/>
      <c r="AF12" s="14">
        <v>7.0935526610673497E-2</v>
      </c>
      <c r="AG12" s="14">
        <v>7.9354180103743302E-2</v>
      </c>
      <c r="AH12" s="14">
        <v>9.7265936526986493E-2</v>
      </c>
      <c r="AI12" s="14"/>
      <c r="AJ12" s="14">
        <v>9.64947473460009E-2</v>
      </c>
      <c r="AK12" s="14">
        <v>7.2635863036876205E-2</v>
      </c>
      <c r="AL12" s="14"/>
      <c r="AM12" s="14">
        <v>0.13059482203015699</v>
      </c>
      <c r="AN12" s="14">
        <v>9.9238887916425197E-2</v>
      </c>
      <c r="AO12" s="14">
        <v>0.15122571508650101</v>
      </c>
      <c r="AP12" s="14">
        <v>7.2679949945909206E-2</v>
      </c>
      <c r="AQ12" s="14">
        <v>0.20357783157925999</v>
      </c>
      <c r="AR12" s="14">
        <v>7.1618657479050093E-2</v>
      </c>
      <c r="AS12" s="14">
        <v>5.5867886069230099E-2</v>
      </c>
      <c r="AT12" s="14">
        <v>0</v>
      </c>
      <c r="AU12" s="14">
        <v>3.4480942332770902E-2</v>
      </c>
      <c r="AV12" s="14"/>
      <c r="AW12" s="14">
        <v>0.17529113630364801</v>
      </c>
      <c r="AX12" s="14">
        <v>7.1439425739880796E-2</v>
      </c>
      <c r="AY12" s="14">
        <v>7.3962729432426697E-2</v>
      </c>
      <c r="AZ12" s="14">
        <v>8.9174964240275198E-2</v>
      </c>
      <c r="BA12" s="14">
        <v>0.21180027657009101</v>
      </c>
      <c r="BB12" s="14">
        <v>7.4614950416767703E-2</v>
      </c>
      <c r="BC12" s="14">
        <v>6.7260382340357E-2</v>
      </c>
      <c r="BD12" s="14">
        <v>4.39134102525758E-2</v>
      </c>
      <c r="BE12" s="14">
        <v>2.81674774538609E-2</v>
      </c>
      <c r="BF12" s="14">
        <v>5.1289241827944303E-2</v>
      </c>
      <c r="BG12" s="14"/>
      <c r="BH12" s="14">
        <v>9.8526864295299402E-2</v>
      </c>
      <c r="BI12" s="14">
        <v>6.2988488556093999E-2</v>
      </c>
    </row>
    <row r="13" spans="2:61" x14ac:dyDescent="0.35">
      <c r="B13" s="15" t="s">
        <v>104</v>
      </c>
      <c r="C13" s="20">
        <v>3.61376476739192E-2</v>
      </c>
      <c r="D13" s="20">
        <v>2.5134321741494201E-2</v>
      </c>
      <c r="E13" s="20">
        <v>4.68396414670487E-2</v>
      </c>
      <c r="F13" s="20"/>
      <c r="G13" s="20">
        <v>1.6363273851591299E-2</v>
      </c>
      <c r="H13" s="20">
        <v>4.85281997249883E-2</v>
      </c>
      <c r="I13" s="20">
        <v>4.8216498785610198E-2</v>
      </c>
      <c r="J13" s="20">
        <v>2.2368683116280701E-2</v>
      </c>
      <c r="K13" s="20">
        <v>5.9944165697306998E-2</v>
      </c>
      <c r="L13" s="20">
        <v>2.0550311401830001E-2</v>
      </c>
      <c r="M13" s="20"/>
      <c r="N13" s="20">
        <v>2.0135112912565901E-2</v>
      </c>
      <c r="O13" s="20">
        <v>4.5157709969526699E-2</v>
      </c>
      <c r="P13" s="20"/>
      <c r="Q13" s="20">
        <v>2.5435880077220099E-2</v>
      </c>
      <c r="R13" s="20">
        <v>4.0151245914770303E-2</v>
      </c>
      <c r="S13" s="20">
        <v>2.9582163155130001E-2</v>
      </c>
      <c r="T13" s="20"/>
      <c r="U13" s="20">
        <v>4.0430603436603499E-2</v>
      </c>
      <c r="V13" s="20">
        <v>1.7693701447813098E-2</v>
      </c>
      <c r="W13" s="20"/>
      <c r="X13" s="20">
        <v>4.50735521673453E-2</v>
      </c>
      <c r="Y13" s="20">
        <v>3.1408205903954697E-2</v>
      </c>
      <c r="Z13" s="20">
        <v>3.98061134608561E-2</v>
      </c>
      <c r="AA13" s="20"/>
      <c r="AB13" s="20">
        <v>3.4686918037669802E-2</v>
      </c>
      <c r="AC13" s="20">
        <v>3.3950864594653699E-2</v>
      </c>
      <c r="AD13" s="20">
        <v>5.0633343125139799E-2</v>
      </c>
      <c r="AE13" s="20"/>
      <c r="AF13" s="20">
        <v>4.8708572495116099E-2</v>
      </c>
      <c r="AG13" s="20">
        <v>3.5022696277390901E-2</v>
      </c>
      <c r="AH13" s="20">
        <v>3.7858011771937997E-2</v>
      </c>
      <c r="AI13" s="20"/>
      <c r="AJ13" s="20">
        <v>3.07033388345005E-2</v>
      </c>
      <c r="AK13" s="20">
        <v>3.8069609982432903E-2</v>
      </c>
      <c r="AL13" s="20"/>
      <c r="AM13" s="20">
        <v>4.39220233714828E-2</v>
      </c>
      <c r="AN13" s="20">
        <v>2.7920133017780999E-2</v>
      </c>
      <c r="AO13" s="20">
        <v>0</v>
      </c>
      <c r="AP13" s="20">
        <v>4.3726165110386302E-2</v>
      </c>
      <c r="AQ13" s="20">
        <v>1.47668647551451E-2</v>
      </c>
      <c r="AR13" s="20">
        <v>5.5631089979556798E-2</v>
      </c>
      <c r="AS13" s="20">
        <v>7.2224017739814003E-2</v>
      </c>
      <c r="AT13" s="20">
        <v>0</v>
      </c>
      <c r="AU13" s="20">
        <v>2.08026852389697E-2</v>
      </c>
      <c r="AV13" s="20"/>
      <c r="AW13" s="20">
        <v>3.7453875320712801E-2</v>
      </c>
      <c r="AX13" s="20">
        <v>3.84654054085539E-2</v>
      </c>
      <c r="AY13" s="20">
        <v>0</v>
      </c>
      <c r="AZ13" s="20">
        <v>5.9173816583748901E-2</v>
      </c>
      <c r="BA13" s="20">
        <v>1.5716538560314301E-2</v>
      </c>
      <c r="BB13" s="20">
        <v>3.5965744789348698E-2</v>
      </c>
      <c r="BC13" s="20">
        <v>6.9043993051663102E-2</v>
      </c>
      <c r="BD13" s="20">
        <v>0</v>
      </c>
      <c r="BE13" s="20">
        <v>0</v>
      </c>
      <c r="BF13" s="20">
        <v>3.2136035970269497E-2</v>
      </c>
      <c r="BG13" s="20"/>
      <c r="BH13" s="20">
        <v>3.2986645369084598E-2</v>
      </c>
      <c r="BI13" s="20">
        <v>4.3060125105703402E-2</v>
      </c>
    </row>
    <row r="14" spans="2:61" x14ac:dyDescent="0.35">
      <c r="B14" s="16"/>
      <c r="G14" s="26"/>
      <c r="H14" s="26"/>
      <c r="I14" s="26"/>
      <c r="J14" s="26"/>
      <c r="K14" s="26"/>
      <c r="L14" s="26"/>
    </row>
    <row r="15" spans="2:61" x14ac:dyDescent="0.35">
      <c r="B15" t="s">
        <v>79</v>
      </c>
      <c r="G15" s="26"/>
      <c r="H15" s="26"/>
      <c r="I15" s="26"/>
      <c r="J15" s="26"/>
      <c r="K15" s="26"/>
      <c r="L15" s="26"/>
    </row>
    <row r="16" spans="2:61" x14ac:dyDescent="0.35">
      <c r="B16" t="s">
        <v>80</v>
      </c>
      <c r="G16" s="26"/>
      <c r="H16" s="26"/>
      <c r="I16" s="26"/>
      <c r="J16" s="26"/>
      <c r="K16" s="26"/>
      <c r="L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4:L1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F19"/>
  <sheetViews>
    <sheetView showGridLines="0" workbookViewId="0">
      <pane xSplit="2" topLeftCell="C1" activePane="topRight" state="frozen"/>
      <selection activeCell="B18" sqref="B18"/>
      <selection pane="topRight" activeCell="B19" sqref="B19"/>
    </sheetView>
  </sheetViews>
  <sheetFormatPr defaultColWidth="11.54296875" defaultRowHeight="14.5" x14ac:dyDescent="0.35"/>
  <cols>
    <col min="2" max="2" width="25.6328125" customWidth="1"/>
    <col min="3" max="7" width="20.6328125" customWidth="1"/>
  </cols>
  <sheetData>
    <row r="2" spans="2:58" ht="40" customHeight="1" x14ac:dyDescent="0.35">
      <c r="D2" s="33" t="s">
        <v>176</v>
      </c>
      <c r="E2" s="30"/>
      <c r="F2" s="30"/>
      <c r="G2" s="30"/>
    </row>
    <row r="6" spans="2:58" ht="50" customHeight="1" x14ac:dyDescent="0.35">
      <c r="B6" s="17" t="s">
        <v>13</v>
      </c>
      <c r="C6" s="17" t="s">
        <v>168</v>
      </c>
      <c r="D6" s="17" t="s">
        <v>169</v>
      </c>
      <c r="E6" s="17" t="s">
        <v>170</v>
      </c>
      <c r="F6" s="17" t="s">
        <v>171</v>
      </c>
      <c r="AO6" s="25"/>
      <c r="AP6" s="25"/>
      <c r="AQ6" s="25"/>
      <c r="AS6" s="25"/>
      <c r="AT6" s="25"/>
      <c r="AY6" s="25"/>
      <c r="AZ6" s="25"/>
      <c r="BA6" s="25"/>
      <c r="BC6" s="25"/>
      <c r="BD6" s="25"/>
      <c r="BE6" s="25"/>
      <c r="BF6" s="25"/>
    </row>
    <row r="7" spans="2:58" x14ac:dyDescent="0.35">
      <c r="B7" s="15" t="s">
        <v>172</v>
      </c>
      <c r="C7" s="14">
        <v>0.23892554648765901</v>
      </c>
      <c r="D7" s="14">
        <v>5.0197832299472597E-2</v>
      </c>
      <c r="E7" s="14">
        <v>5.9723768234879002E-2</v>
      </c>
      <c r="F7" s="14">
        <v>0.26528407184556202</v>
      </c>
      <c r="AO7" s="25"/>
      <c r="AP7" s="25"/>
      <c r="AQ7" s="25"/>
      <c r="AS7" s="25"/>
      <c r="AT7" s="25"/>
      <c r="AY7" s="25"/>
      <c r="AZ7" s="25"/>
      <c r="BA7" s="25"/>
      <c r="BC7" s="25"/>
      <c r="BD7" s="25"/>
      <c r="BE7" s="25"/>
      <c r="BF7" s="25"/>
    </row>
    <row r="8" spans="2:58" x14ac:dyDescent="0.35">
      <c r="B8" s="15" t="s">
        <v>173</v>
      </c>
      <c r="C8" s="14">
        <v>0.36455558706420699</v>
      </c>
      <c r="D8" s="14">
        <v>0.145332575995825</v>
      </c>
      <c r="E8" s="14">
        <v>0.177276435396237</v>
      </c>
      <c r="F8" s="14">
        <v>0.361215630031128</v>
      </c>
      <c r="AO8" s="25"/>
      <c r="AP8" s="25"/>
      <c r="AQ8" s="25"/>
      <c r="AS8" s="25"/>
      <c r="AT8" s="25"/>
      <c r="AY8" s="25"/>
      <c r="AZ8" s="25"/>
      <c r="BA8" s="25"/>
      <c r="BC8" s="25"/>
      <c r="BD8" s="25"/>
      <c r="BE8" s="25"/>
      <c r="BF8" s="25"/>
    </row>
    <row r="9" spans="2:58" x14ac:dyDescent="0.35">
      <c r="B9" s="15" t="s">
        <v>73</v>
      </c>
      <c r="C9" s="14">
        <v>0.221451870622563</v>
      </c>
      <c r="D9" s="14">
        <v>0.19141829668242</v>
      </c>
      <c r="E9" s="14">
        <v>0.23770279922472701</v>
      </c>
      <c r="F9" s="14">
        <v>0.18687248286578201</v>
      </c>
    </row>
    <row r="10" spans="2:58" x14ac:dyDescent="0.35">
      <c r="B10" s="15" t="s">
        <v>174</v>
      </c>
      <c r="C10" s="14">
        <v>0.104241115156029</v>
      </c>
      <c r="D10" s="14">
        <v>0.26386087285983301</v>
      </c>
      <c r="E10" s="14">
        <v>0.281375354839209</v>
      </c>
      <c r="F10" s="14">
        <v>0.104103734283771</v>
      </c>
    </row>
    <row r="11" spans="2:58" x14ac:dyDescent="0.35">
      <c r="B11" s="15" t="s">
        <v>175</v>
      </c>
      <c r="C11" s="14">
        <v>5.6584480373820301E-2</v>
      </c>
      <c r="D11" s="14">
        <v>0.33867703187249198</v>
      </c>
      <c r="E11" s="14">
        <v>0.23196952067869001</v>
      </c>
      <c r="F11" s="14">
        <v>7.3052843420321298E-2</v>
      </c>
    </row>
    <row r="12" spans="2:58" x14ac:dyDescent="0.35">
      <c r="B12" s="15" t="s">
        <v>77</v>
      </c>
      <c r="C12" s="14">
        <v>1.4241400295721299E-2</v>
      </c>
      <c r="D12" s="14">
        <v>1.0513390289958201E-2</v>
      </c>
      <c r="E12" s="14">
        <v>1.1952121626258701E-2</v>
      </c>
      <c r="F12" s="14">
        <v>9.4712375534355096E-3</v>
      </c>
    </row>
    <row r="13" spans="2:58" x14ac:dyDescent="0.35">
      <c r="B13" s="16"/>
      <c r="C13" s="16"/>
      <c r="D13" s="16"/>
      <c r="E13" s="16"/>
      <c r="F13" s="16"/>
    </row>
    <row r="14" spans="2:58" x14ac:dyDescent="0.35">
      <c r="B14" t="s">
        <v>79</v>
      </c>
    </row>
    <row r="15" spans="2:58" x14ac:dyDescent="0.35">
      <c r="B15" t="s">
        <v>80</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19"/>
  <sheetViews>
    <sheetView showGridLines="0" workbookViewId="0">
      <pane xSplit="2" topLeftCell="C1" activePane="topRight" state="frozen"/>
      <selection activeCell="B18" sqref="B18"/>
      <selection pane="topRight" activeCell="AT10" sqref="AT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177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172</v>
      </c>
      <c r="C9" s="14">
        <v>0.23892554648765901</v>
      </c>
      <c r="D9" s="14">
        <v>0.27481647737420201</v>
      </c>
      <c r="E9" s="14">
        <v>0.20378057367814101</v>
      </c>
      <c r="F9" s="14"/>
      <c r="G9" s="14">
        <v>0.27702482683243301</v>
      </c>
      <c r="H9" s="14">
        <v>0.29383606056841799</v>
      </c>
      <c r="I9" s="14">
        <v>0.20770792256066201</v>
      </c>
      <c r="J9" s="14">
        <v>0.23931478413329699</v>
      </c>
      <c r="K9" s="14">
        <v>0.23441286546319501</v>
      </c>
      <c r="L9" s="14">
        <v>0.20731752132185599</v>
      </c>
      <c r="M9" s="14"/>
      <c r="N9" s="14">
        <v>0.25713149831934201</v>
      </c>
      <c r="O9" s="14">
        <v>0.22866349599868199</v>
      </c>
      <c r="P9" s="14"/>
      <c r="Q9" s="14">
        <v>0.29497365930637498</v>
      </c>
      <c r="R9" s="14">
        <v>0.208751678393479</v>
      </c>
      <c r="S9" s="14">
        <v>0.249931081611453</v>
      </c>
      <c r="T9" s="14"/>
      <c r="U9" s="14">
        <v>0.24035500230342199</v>
      </c>
      <c r="V9" s="14">
        <v>0.23278413538165699</v>
      </c>
      <c r="W9" s="14"/>
      <c r="X9" s="14">
        <v>0.31436731498124298</v>
      </c>
      <c r="Y9" s="14">
        <v>0.17708783944346701</v>
      </c>
      <c r="Z9" s="14">
        <v>0.30432982883778997</v>
      </c>
      <c r="AA9" s="14"/>
      <c r="AB9" s="14">
        <v>0.26928826000652401</v>
      </c>
      <c r="AC9" s="14">
        <v>0.229153261168629</v>
      </c>
      <c r="AD9" s="14">
        <v>0.239871835517491</v>
      </c>
      <c r="AE9" s="14"/>
      <c r="AF9" s="14">
        <v>0.29186259609147802</v>
      </c>
      <c r="AG9" s="14">
        <v>0.25642355741365702</v>
      </c>
      <c r="AH9" s="14">
        <v>0.199371998420806</v>
      </c>
      <c r="AI9" s="14"/>
      <c r="AJ9" s="14">
        <v>0.24095157888355201</v>
      </c>
      <c r="AK9" s="14">
        <v>0.24088545599224601</v>
      </c>
      <c r="AL9" s="14"/>
      <c r="AM9" s="14">
        <v>0.110279664749909</v>
      </c>
      <c r="AN9" s="14">
        <v>0.238809310130671</v>
      </c>
      <c r="AO9" s="14">
        <v>0.20194586121966099</v>
      </c>
      <c r="AP9" s="14">
        <v>0.18911532285087099</v>
      </c>
      <c r="AQ9" s="14">
        <v>0.24612204761306</v>
      </c>
      <c r="AR9" s="14">
        <v>0.30298779733009601</v>
      </c>
      <c r="AS9" s="14">
        <v>0.29245888829866901</v>
      </c>
      <c r="AT9" s="14">
        <v>0.261507000760622</v>
      </c>
      <c r="AU9" s="14">
        <v>0.28058559721177601</v>
      </c>
      <c r="AV9" s="14"/>
      <c r="AW9" s="14">
        <v>0.12901979945627101</v>
      </c>
      <c r="AX9" s="14">
        <v>0.26674807286105401</v>
      </c>
      <c r="AY9" s="14">
        <v>0.232088673059411</v>
      </c>
      <c r="AZ9" s="14">
        <v>0.22450677092924301</v>
      </c>
      <c r="BA9" s="14">
        <v>0.23660479348171701</v>
      </c>
      <c r="BB9" s="14">
        <v>0.31428655149265</v>
      </c>
      <c r="BC9" s="14">
        <v>0.29598329708902299</v>
      </c>
      <c r="BD9" s="14">
        <v>0.372515101571189</v>
      </c>
      <c r="BE9" s="14">
        <v>0.20333124113210699</v>
      </c>
      <c r="BF9" s="14">
        <v>0.27021091018318999</v>
      </c>
      <c r="BG9" s="14"/>
      <c r="BH9" s="14">
        <v>0.26916854233006499</v>
      </c>
      <c r="BI9" s="14">
        <v>0.210822798492595</v>
      </c>
    </row>
    <row r="10" spans="2:61" x14ac:dyDescent="0.35">
      <c r="B10" s="15" t="s">
        <v>173</v>
      </c>
      <c r="C10" s="14">
        <v>0.36455558706420699</v>
      </c>
      <c r="D10" s="14">
        <v>0.36855341473452702</v>
      </c>
      <c r="E10" s="14">
        <v>0.35935251705198701</v>
      </c>
      <c r="F10" s="14"/>
      <c r="G10" s="14">
        <v>0.29787509838820198</v>
      </c>
      <c r="H10" s="14">
        <v>0.32068218433192203</v>
      </c>
      <c r="I10" s="14">
        <v>0.38181042867673998</v>
      </c>
      <c r="J10" s="14">
        <v>0.35028335918263898</v>
      </c>
      <c r="K10" s="14">
        <v>0.34526128979651199</v>
      </c>
      <c r="L10" s="14">
        <v>0.44731641336283101</v>
      </c>
      <c r="M10" s="14"/>
      <c r="N10" s="14">
        <v>0.317025533609054</v>
      </c>
      <c r="O10" s="14">
        <v>0.39134659545585398</v>
      </c>
      <c r="P10" s="14"/>
      <c r="Q10" s="14">
        <v>0.40669861423716502</v>
      </c>
      <c r="R10" s="14">
        <v>0.363953550796484</v>
      </c>
      <c r="S10" s="14">
        <v>0.31780328510147299</v>
      </c>
      <c r="T10" s="14"/>
      <c r="U10" s="14">
        <v>0.38648559783832298</v>
      </c>
      <c r="V10" s="14">
        <v>0.27033706681493103</v>
      </c>
      <c r="W10" s="14"/>
      <c r="X10" s="14">
        <v>0.34624293441656301</v>
      </c>
      <c r="Y10" s="14">
        <v>0.41808236461338399</v>
      </c>
      <c r="Z10" s="14">
        <v>0.31244702986365502</v>
      </c>
      <c r="AA10" s="14"/>
      <c r="AB10" s="14">
        <v>0.44225498230572902</v>
      </c>
      <c r="AC10" s="14">
        <v>0.37878600983861199</v>
      </c>
      <c r="AD10" s="14">
        <v>0.21042379691187099</v>
      </c>
      <c r="AE10" s="14"/>
      <c r="AF10" s="14">
        <v>0.35462396726303902</v>
      </c>
      <c r="AG10" s="14">
        <v>0.355597519535157</v>
      </c>
      <c r="AH10" s="14">
        <v>0.39396383562487503</v>
      </c>
      <c r="AI10" s="14"/>
      <c r="AJ10" s="14">
        <v>0.33277233592780597</v>
      </c>
      <c r="AK10" s="14">
        <v>0.38551661829661898</v>
      </c>
      <c r="AL10" s="14"/>
      <c r="AM10" s="14">
        <v>0.450525779978181</v>
      </c>
      <c r="AN10" s="14">
        <v>0.33670021198067102</v>
      </c>
      <c r="AO10" s="14">
        <v>0.42857279540828402</v>
      </c>
      <c r="AP10" s="14">
        <v>0.30754836275973502</v>
      </c>
      <c r="AQ10" s="14">
        <v>0.48489525998230099</v>
      </c>
      <c r="AR10" s="14">
        <v>0.39676723959126098</v>
      </c>
      <c r="AS10" s="14">
        <v>0.48215224487394498</v>
      </c>
      <c r="AT10" s="14">
        <v>0.32866594149508599</v>
      </c>
      <c r="AU10" s="14">
        <v>0.20377614564537999</v>
      </c>
      <c r="AV10" s="14"/>
      <c r="AW10" s="14">
        <v>0.41367779837487301</v>
      </c>
      <c r="AX10" s="14">
        <v>0.31705626746939503</v>
      </c>
      <c r="AY10" s="14">
        <v>0.38531284942326299</v>
      </c>
      <c r="AZ10" s="14">
        <v>0.29725091362026401</v>
      </c>
      <c r="BA10" s="14">
        <v>0.54768473517015803</v>
      </c>
      <c r="BB10" s="14">
        <v>0.40164986816195603</v>
      </c>
      <c r="BC10" s="14">
        <v>0.42941345749083198</v>
      </c>
      <c r="BD10" s="14">
        <v>0.27019212808089599</v>
      </c>
      <c r="BE10" s="14">
        <v>0.191553505272054</v>
      </c>
      <c r="BF10" s="14">
        <v>0.298868532021837</v>
      </c>
      <c r="BG10" s="14"/>
      <c r="BH10" s="14">
        <v>0.362330467891186</v>
      </c>
      <c r="BI10" s="14">
        <v>0.368267247317553</v>
      </c>
    </row>
    <row r="11" spans="2:61" x14ac:dyDescent="0.35">
      <c r="B11" s="15" t="s">
        <v>73</v>
      </c>
      <c r="C11" s="14">
        <v>0.221451870622563</v>
      </c>
      <c r="D11" s="14">
        <v>0.20672616573640101</v>
      </c>
      <c r="E11" s="14">
        <v>0.23678583241602799</v>
      </c>
      <c r="F11" s="14"/>
      <c r="G11" s="14">
        <v>0.16449168859127</v>
      </c>
      <c r="H11" s="14">
        <v>0.17866624391670699</v>
      </c>
      <c r="I11" s="14">
        <v>0.227092922144674</v>
      </c>
      <c r="J11" s="14">
        <v>0.24721171723468199</v>
      </c>
      <c r="K11" s="14">
        <v>0.25485996977533698</v>
      </c>
      <c r="L11" s="14">
        <v>0.23418482709848301</v>
      </c>
      <c r="M11" s="14"/>
      <c r="N11" s="14">
        <v>0.23124591778509099</v>
      </c>
      <c r="O11" s="14">
        <v>0.21593131298281601</v>
      </c>
      <c r="P11" s="14"/>
      <c r="Q11" s="14">
        <v>0.15950246609524099</v>
      </c>
      <c r="R11" s="14">
        <v>0.266943826029236</v>
      </c>
      <c r="S11" s="14">
        <v>0.17955404932910701</v>
      </c>
      <c r="T11" s="14"/>
      <c r="U11" s="14">
        <v>0.208997699247986</v>
      </c>
      <c r="V11" s="14">
        <v>0.27495907633850902</v>
      </c>
      <c r="W11" s="14"/>
      <c r="X11" s="14">
        <v>0.21650190076474299</v>
      </c>
      <c r="Y11" s="14">
        <v>0.21203020698942701</v>
      </c>
      <c r="Z11" s="14">
        <v>0.21453192339559299</v>
      </c>
      <c r="AA11" s="14"/>
      <c r="AB11" s="14">
        <v>0.15958618435453201</v>
      </c>
      <c r="AC11" s="14">
        <v>0.23430124267330599</v>
      </c>
      <c r="AD11" s="14">
        <v>0.25129394452173698</v>
      </c>
      <c r="AE11" s="14"/>
      <c r="AF11" s="14">
        <v>0.21752900721197699</v>
      </c>
      <c r="AG11" s="14">
        <v>0.20289306038602301</v>
      </c>
      <c r="AH11" s="14">
        <v>0.22769731694983</v>
      </c>
      <c r="AI11" s="14"/>
      <c r="AJ11" s="14">
        <v>0.214974632116431</v>
      </c>
      <c r="AK11" s="14">
        <v>0.22745725171515799</v>
      </c>
      <c r="AL11" s="14"/>
      <c r="AM11" s="14">
        <v>0.25063113531535802</v>
      </c>
      <c r="AN11" s="14">
        <v>0.22997971881506299</v>
      </c>
      <c r="AO11" s="14">
        <v>0.200272656865946</v>
      </c>
      <c r="AP11" s="14">
        <v>0.270526104083955</v>
      </c>
      <c r="AQ11" s="14">
        <v>0.114536824197774</v>
      </c>
      <c r="AR11" s="14">
        <v>0.15334159261782601</v>
      </c>
      <c r="AS11" s="14">
        <v>9.8998439481596298E-2</v>
      </c>
      <c r="AT11" s="14">
        <v>0.27283934259623699</v>
      </c>
      <c r="AU11" s="14">
        <v>0.36133320523300499</v>
      </c>
      <c r="AV11" s="14"/>
      <c r="AW11" s="14">
        <v>0.26318923733577199</v>
      </c>
      <c r="AX11" s="14">
        <v>0.205454503755093</v>
      </c>
      <c r="AY11" s="14">
        <v>0.21026437503805201</v>
      </c>
      <c r="AZ11" s="14">
        <v>0.26298045755447602</v>
      </c>
      <c r="BA11" s="14">
        <v>0.105375207439659</v>
      </c>
      <c r="BB11" s="14">
        <v>0.15518571163197301</v>
      </c>
      <c r="BC11" s="14">
        <v>0.108819824655148</v>
      </c>
      <c r="BD11" s="14">
        <v>0.25124530860413902</v>
      </c>
      <c r="BE11" s="14">
        <v>0.49128004288961702</v>
      </c>
      <c r="BF11" s="14">
        <v>0.24642848661852901</v>
      </c>
      <c r="BG11" s="14"/>
      <c r="BH11" s="14">
        <v>0.22398601118425299</v>
      </c>
      <c r="BI11" s="14">
        <v>0.214834086269482</v>
      </c>
    </row>
    <row r="12" spans="2:61" x14ac:dyDescent="0.35">
      <c r="B12" s="15" t="s">
        <v>174</v>
      </c>
      <c r="C12" s="14">
        <v>0.104241115156029</v>
      </c>
      <c r="D12" s="14">
        <v>9.7235775633405602E-2</v>
      </c>
      <c r="E12" s="14">
        <v>0.11152933844245499</v>
      </c>
      <c r="F12" s="14"/>
      <c r="G12" s="14">
        <v>0.16925302861153099</v>
      </c>
      <c r="H12" s="14">
        <v>0.109497459523894</v>
      </c>
      <c r="I12" s="14">
        <v>9.7742733823639003E-2</v>
      </c>
      <c r="J12" s="14">
        <v>0.10549726029075</v>
      </c>
      <c r="K12" s="14">
        <v>9.4374686686616693E-2</v>
      </c>
      <c r="L12" s="14">
        <v>7.5835201336362498E-2</v>
      </c>
      <c r="M12" s="14"/>
      <c r="N12" s="14">
        <v>9.9597112395366699E-2</v>
      </c>
      <c r="O12" s="14">
        <v>0.10685877509720999</v>
      </c>
      <c r="P12" s="14"/>
      <c r="Q12" s="14">
        <v>8.3828627799816299E-2</v>
      </c>
      <c r="R12" s="14">
        <v>9.6415318589802304E-2</v>
      </c>
      <c r="S12" s="14">
        <v>0.15632144807982601</v>
      </c>
      <c r="T12" s="14"/>
      <c r="U12" s="14">
        <v>9.6599190129540505E-2</v>
      </c>
      <c r="V12" s="14">
        <v>0.13707333194187499</v>
      </c>
      <c r="W12" s="14"/>
      <c r="X12" s="14">
        <v>9.4840785191202301E-2</v>
      </c>
      <c r="Y12" s="14">
        <v>0.124289582100625</v>
      </c>
      <c r="Z12" s="14">
        <v>8.8107429735571105E-2</v>
      </c>
      <c r="AA12" s="14"/>
      <c r="AB12" s="14">
        <v>8.3773390704019304E-2</v>
      </c>
      <c r="AC12" s="14">
        <v>0.10227263680528099</v>
      </c>
      <c r="AD12" s="14">
        <v>0.160124889491946</v>
      </c>
      <c r="AE12" s="14"/>
      <c r="AF12" s="14">
        <v>0.10741261905497</v>
      </c>
      <c r="AG12" s="14">
        <v>0.12084476955196299</v>
      </c>
      <c r="AH12" s="14">
        <v>8.1770035125190293E-2</v>
      </c>
      <c r="AI12" s="14"/>
      <c r="AJ12" s="14">
        <v>0.127985434003694</v>
      </c>
      <c r="AK12" s="14">
        <v>9.0095888389760306E-2</v>
      </c>
      <c r="AL12" s="14"/>
      <c r="AM12" s="14">
        <v>0.11432329124589299</v>
      </c>
      <c r="AN12" s="14">
        <v>0.13897213974161701</v>
      </c>
      <c r="AO12" s="14">
        <v>0.111835314168986</v>
      </c>
      <c r="AP12" s="14">
        <v>0.12189364268017</v>
      </c>
      <c r="AQ12" s="14">
        <v>0.12763388593574099</v>
      </c>
      <c r="AR12" s="14">
        <v>8.3928367619102995E-2</v>
      </c>
      <c r="AS12" s="14">
        <v>8.4522126750643897E-2</v>
      </c>
      <c r="AT12" s="14">
        <v>1.6458647008927602E-2</v>
      </c>
      <c r="AU12" s="14">
        <v>8.4204288084235301E-2</v>
      </c>
      <c r="AV12" s="14"/>
      <c r="AW12" s="14">
        <v>0.123903914547477</v>
      </c>
      <c r="AX12" s="14">
        <v>0.14280208363324001</v>
      </c>
      <c r="AY12" s="14">
        <v>0.121048952362023</v>
      </c>
      <c r="AZ12" s="14">
        <v>0.12933715771986101</v>
      </c>
      <c r="BA12" s="14">
        <v>9.3492241336768894E-2</v>
      </c>
      <c r="BB12" s="14">
        <v>7.8104196421520694E-2</v>
      </c>
      <c r="BC12" s="14">
        <v>9.5161453213825395E-2</v>
      </c>
      <c r="BD12" s="14">
        <v>4.3075967005205003E-2</v>
      </c>
      <c r="BE12" s="14">
        <v>5.2388847732630098E-2</v>
      </c>
      <c r="BF12" s="14">
        <v>0.102671079844808</v>
      </c>
      <c r="BG12" s="14"/>
      <c r="BH12" s="14">
        <v>8.9180947697580795E-2</v>
      </c>
      <c r="BI12" s="14">
        <v>0.11631866285351999</v>
      </c>
    </row>
    <row r="13" spans="2:61" x14ac:dyDescent="0.35">
      <c r="B13" s="15" t="s">
        <v>175</v>
      </c>
      <c r="C13" s="14">
        <v>5.6584480373820301E-2</v>
      </c>
      <c r="D13" s="14">
        <v>4.6326858643741101E-2</v>
      </c>
      <c r="E13" s="14">
        <v>6.6694994690488493E-2</v>
      </c>
      <c r="F13" s="14"/>
      <c r="G13" s="14">
        <v>8.4991452015319796E-2</v>
      </c>
      <c r="H13" s="14">
        <v>7.6691280561756101E-2</v>
      </c>
      <c r="I13" s="14">
        <v>6.2058276787543498E-2</v>
      </c>
      <c r="J13" s="14">
        <v>4.7300733450414301E-2</v>
      </c>
      <c r="K13" s="14">
        <v>5.4810096346591702E-2</v>
      </c>
      <c r="L13" s="14">
        <v>2.89038373529216E-2</v>
      </c>
      <c r="M13" s="14"/>
      <c r="N13" s="14">
        <v>7.8475487151927106E-2</v>
      </c>
      <c r="O13" s="14">
        <v>4.42452948762228E-2</v>
      </c>
      <c r="P13" s="14"/>
      <c r="Q13" s="14">
        <v>3.9263012889412099E-2</v>
      </c>
      <c r="R13" s="14">
        <v>4.9802382851715198E-2</v>
      </c>
      <c r="S13" s="14">
        <v>8.3766420390833707E-2</v>
      </c>
      <c r="T13" s="14"/>
      <c r="U13" s="14">
        <v>5.0731748371430102E-2</v>
      </c>
      <c r="V13" s="14">
        <v>8.1729736997754696E-2</v>
      </c>
      <c r="W13" s="14"/>
      <c r="X13" s="14">
        <v>2.8047064646249099E-2</v>
      </c>
      <c r="Y13" s="14">
        <v>6.2453029887598203E-2</v>
      </c>
      <c r="Z13" s="14">
        <v>5.7819255885637903E-2</v>
      </c>
      <c r="AA13" s="14"/>
      <c r="AB13" s="14">
        <v>3.4333525339445899E-2</v>
      </c>
      <c r="AC13" s="14">
        <v>4.9582286087678E-2</v>
      </c>
      <c r="AD13" s="14">
        <v>0.11849530282426</v>
      </c>
      <c r="AE13" s="14"/>
      <c r="AF13" s="14">
        <v>2.1123951233412701E-2</v>
      </c>
      <c r="AG13" s="14">
        <v>5.2328312544727099E-2</v>
      </c>
      <c r="AH13" s="14">
        <v>7.8196860487909706E-2</v>
      </c>
      <c r="AI13" s="14"/>
      <c r="AJ13" s="14">
        <v>7.0786466231552894E-2</v>
      </c>
      <c r="AK13" s="14">
        <v>4.7613195358113501E-2</v>
      </c>
      <c r="AL13" s="14"/>
      <c r="AM13" s="14">
        <v>7.4240128710658201E-2</v>
      </c>
      <c r="AN13" s="14">
        <v>5.1732592248525701E-2</v>
      </c>
      <c r="AO13" s="14">
        <v>3.8111874552639799E-2</v>
      </c>
      <c r="AP13" s="14">
        <v>0.110916567625268</v>
      </c>
      <c r="AQ13" s="14">
        <v>2.6811982271124399E-2</v>
      </c>
      <c r="AR13" s="14">
        <v>4.0437285578023403E-2</v>
      </c>
      <c r="AS13" s="14">
        <v>1.4134559389904501E-2</v>
      </c>
      <c r="AT13" s="14">
        <v>6.6509247694482701E-2</v>
      </c>
      <c r="AU13" s="14">
        <v>6.3236836475005706E-2</v>
      </c>
      <c r="AV13" s="14"/>
      <c r="AW13" s="14">
        <v>7.02092502856069E-2</v>
      </c>
      <c r="AX13" s="14">
        <v>6.3501971370279006E-2</v>
      </c>
      <c r="AY13" s="14">
        <v>3.2457912253710898E-2</v>
      </c>
      <c r="AZ13" s="14">
        <v>7.4843352127073298E-2</v>
      </c>
      <c r="BA13" s="14">
        <v>1.6843022571697001E-2</v>
      </c>
      <c r="BB13" s="14">
        <v>3.8277297701048901E-2</v>
      </c>
      <c r="BC13" s="14">
        <v>5.1826793169354998E-2</v>
      </c>
      <c r="BD13" s="14">
        <v>6.2971494738570097E-2</v>
      </c>
      <c r="BE13" s="14">
        <v>3.1094509682782601E-2</v>
      </c>
      <c r="BF13" s="14">
        <v>8.1820991331635395E-2</v>
      </c>
      <c r="BG13" s="14"/>
      <c r="BH13" s="14">
        <v>4.02211876341056E-2</v>
      </c>
      <c r="BI13" s="14">
        <v>7.9319852936588095E-2</v>
      </c>
    </row>
    <row r="14" spans="2:61" x14ac:dyDescent="0.35">
      <c r="B14" s="15" t="s">
        <v>77</v>
      </c>
      <c r="C14" s="20">
        <v>1.4241400295721299E-2</v>
      </c>
      <c r="D14" s="20">
        <v>6.3413078777231104E-3</v>
      </c>
      <c r="E14" s="20">
        <v>2.18567437209004E-2</v>
      </c>
      <c r="F14" s="20"/>
      <c r="G14" s="20">
        <v>6.3639055612442702E-3</v>
      </c>
      <c r="H14" s="20">
        <v>2.0626771097301599E-2</v>
      </c>
      <c r="I14" s="20">
        <v>2.3587716006741501E-2</v>
      </c>
      <c r="J14" s="20">
        <v>1.0392145708217801E-2</v>
      </c>
      <c r="K14" s="20">
        <v>1.62810919317475E-2</v>
      </c>
      <c r="L14" s="20">
        <v>6.4421995275449799E-3</v>
      </c>
      <c r="M14" s="20"/>
      <c r="N14" s="20">
        <v>1.65244507392188E-2</v>
      </c>
      <c r="O14" s="20">
        <v>1.29545255892157E-2</v>
      </c>
      <c r="P14" s="20"/>
      <c r="Q14" s="20">
        <v>1.5733619671990301E-2</v>
      </c>
      <c r="R14" s="20">
        <v>1.41332433392836E-2</v>
      </c>
      <c r="S14" s="20">
        <v>1.26237154873069E-2</v>
      </c>
      <c r="T14" s="20"/>
      <c r="U14" s="20">
        <v>1.68307621092985E-2</v>
      </c>
      <c r="V14" s="20">
        <v>3.1166525252739399E-3</v>
      </c>
      <c r="W14" s="20"/>
      <c r="X14" s="20">
        <v>0</v>
      </c>
      <c r="Y14" s="20">
        <v>6.0569769654997101E-3</v>
      </c>
      <c r="Z14" s="20">
        <v>2.2764532281753E-2</v>
      </c>
      <c r="AA14" s="20"/>
      <c r="AB14" s="20">
        <v>1.0763657289751E-2</v>
      </c>
      <c r="AC14" s="20">
        <v>5.9045634264941497E-3</v>
      </c>
      <c r="AD14" s="20">
        <v>1.97902307326943E-2</v>
      </c>
      <c r="AE14" s="20"/>
      <c r="AF14" s="20">
        <v>7.4478591451224204E-3</v>
      </c>
      <c r="AG14" s="20">
        <v>1.19127805684734E-2</v>
      </c>
      <c r="AH14" s="20">
        <v>1.8999953391389601E-2</v>
      </c>
      <c r="AI14" s="20"/>
      <c r="AJ14" s="20">
        <v>1.25295528369633E-2</v>
      </c>
      <c r="AK14" s="20">
        <v>8.4315902481028292E-3</v>
      </c>
      <c r="AL14" s="20"/>
      <c r="AM14" s="20">
        <v>0</v>
      </c>
      <c r="AN14" s="20">
        <v>3.8060270834517399E-3</v>
      </c>
      <c r="AO14" s="20">
        <v>1.9261497784482499E-2</v>
      </c>
      <c r="AP14" s="20">
        <v>0</v>
      </c>
      <c r="AQ14" s="20">
        <v>0</v>
      </c>
      <c r="AR14" s="20">
        <v>2.2537717263690499E-2</v>
      </c>
      <c r="AS14" s="20">
        <v>2.7733741205241701E-2</v>
      </c>
      <c r="AT14" s="20">
        <v>5.4019820444644998E-2</v>
      </c>
      <c r="AU14" s="20">
        <v>6.8639273505985803E-3</v>
      </c>
      <c r="AV14" s="20"/>
      <c r="AW14" s="20">
        <v>0</v>
      </c>
      <c r="AX14" s="20">
        <v>4.4371009109382504E-3</v>
      </c>
      <c r="AY14" s="20">
        <v>1.88272378635395E-2</v>
      </c>
      <c r="AZ14" s="20">
        <v>1.1081348049082999E-2</v>
      </c>
      <c r="BA14" s="20">
        <v>0</v>
      </c>
      <c r="BB14" s="20">
        <v>1.24963745908514E-2</v>
      </c>
      <c r="BC14" s="20">
        <v>1.8795174381816101E-2</v>
      </c>
      <c r="BD14" s="20">
        <v>0</v>
      </c>
      <c r="BE14" s="20">
        <v>3.0351853290809E-2</v>
      </c>
      <c r="BF14" s="20">
        <v>0</v>
      </c>
      <c r="BG14" s="20"/>
      <c r="BH14" s="20">
        <v>1.51128432628091E-2</v>
      </c>
      <c r="BI14" s="20">
        <v>1.04373521302612E-2</v>
      </c>
    </row>
    <row r="15" spans="2:61" x14ac:dyDescent="0.35">
      <c r="B15" s="16"/>
      <c r="G15" s="26"/>
      <c r="H15" s="26"/>
      <c r="I15" s="26"/>
      <c r="J15" s="26"/>
      <c r="K15" s="26"/>
      <c r="L15" s="26"/>
    </row>
    <row r="16" spans="2:61" x14ac:dyDescent="0.35">
      <c r="B16" t="s">
        <v>79</v>
      </c>
      <c r="G16" s="26"/>
      <c r="H16" s="26"/>
      <c r="I16" s="26"/>
      <c r="J16" s="26"/>
      <c r="K16" s="26"/>
      <c r="L16" s="26"/>
    </row>
    <row r="17" spans="2:12" x14ac:dyDescent="0.35">
      <c r="B17" t="s">
        <v>80</v>
      </c>
      <c r="G17" s="26"/>
      <c r="H17" s="26"/>
      <c r="I17" s="26"/>
      <c r="J17" s="26"/>
      <c r="K17" s="26"/>
      <c r="L17" s="26"/>
    </row>
    <row r="19" spans="2:1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5:L17">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I19"/>
  <sheetViews>
    <sheetView showGridLines="0" workbookViewId="0">
      <pane xSplit="2" topLeftCell="C1" activePane="topRight" state="frozen"/>
      <selection activeCell="B18" sqref="B18"/>
      <selection pane="topRight" activeCell="AW10" sqref="AW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178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172</v>
      </c>
      <c r="C9" s="14">
        <v>5.0197832299472597E-2</v>
      </c>
      <c r="D9" s="14">
        <v>4.9579915350795097E-2</v>
      </c>
      <c r="E9" s="14">
        <v>5.1080322579859699E-2</v>
      </c>
      <c r="F9" s="14"/>
      <c r="G9" s="14">
        <v>5.0315098165234703E-2</v>
      </c>
      <c r="H9" s="14">
        <v>7.7212696165469205E-2</v>
      </c>
      <c r="I9" s="14">
        <v>5.7951235231920403E-2</v>
      </c>
      <c r="J9" s="14">
        <v>2.9725030422168602E-2</v>
      </c>
      <c r="K9" s="14">
        <v>3.5807508192600999E-2</v>
      </c>
      <c r="L9" s="14">
        <v>5.0194237786688599E-2</v>
      </c>
      <c r="M9" s="14"/>
      <c r="N9" s="14">
        <v>8.1877036414074705E-2</v>
      </c>
      <c r="O9" s="14">
        <v>3.2341386501956199E-2</v>
      </c>
      <c r="P9" s="14"/>
      <c r="Q9" s="14">
        <v>6.0866475665155899E-2</v>
      </c>
      <c r="R9" s="14">
        <v>3.7969007146724298E-2</v>
      </c>
      <c r="S9" s="14">
        <v>7.4514719353178396E-2</v>
      </c>
      <c r="T9" s="14"/>
      <c r="U9" s="14">
        <v>5.4219130160250102E-2</v>
      </c>
      <c r="V9" s="14">
        <v>3.2921017535147902E-2</v>
      </c>
      <c r="W9" s="14"/>
      <c r="X9" s="14">
        <v>8.7429454195936798E-2</v>
      </c>
      <c r="Y9" s="14">
        <v>5.6684897167098999E-2</v>
      </c>
      <c r="Z9" s="14">
        <v>2.8561898326809301E-2</v>
      </c>
      <c r="AA9" s="14"/>
      <c r="AB9" s="14">
        <v>4.2846719448716701E-2</v>
      </c>
      <c r="AC9" s="14">
        <v>5.5752311509719002E-2</v>
      </c>
      <c r="AD9" s="14">
        <v>5.6079701707672E-2</v>
      </c>
      <c r="AE9" s="14"/>
      <c r="AF9" s="14">
        <v>9.3724194386365797E-2</v>
      </c>
      <c r="AG9" s="14">
        <v>4.9014092772001201E-2</v>
      </c>
      <c r="AH9" s="14">
        <v>3.9623311357559497E-2</v>
      </c>
      <c r="AI9" s="14"/>
      <c r="AJ9" s="14">
        <v>7.0080677392564503E-2</v>
      </c>
      <c r="AK9" s="14">
        <v>3.7138520011790202E-2</v>
      </c>
      <c r="AL9" s="14"/>
      <c r="AM9" s="14">
        <v>6.8787342416076896E-2</v>
      </c>
      <c r="AN9" s="14">
        <v>7.1210390093558701E-2</v>
      </c>
      <c r="AO9" s="14">
        <v>2.0617061406150598E-2</v>
      </c>
      <c r="AP9" s="14">
        <v>5.3819976625349999E-2</v>
      </c>
      <c r="AQ9" s="14">
        <v>4.8886854101719501E-2</v>
      </c>
      <c r="AR9" s="14">
        <v>2.7469696247867999E-2</v>
      </c>
      <c r="AS9" s="14">
        <v>9.9636788088746805E-2</v>
      </c>
      <c r="AT9" s="14">
        <v>4.4229720775390502E-2</v>
      </c>
      <c r="AU9" s="14">
        <v>5.2974989428837403E-2</v>
      </c>
      <c r="AV9" s="14"/>
      <c r="AW9" s="14">
        <v>8.2437358491019103E-2</v>
      </c>
      <c r="AX9" s="14">
        <v>7.0621233177472403E-2</v>
      </c>
      <c r="AY9" s="14">
        <v>2.0152239638057099E-2</v>
      </c>
      <c r="AZ9" s="14">
        <v>5.0400033850582102E-2</v>
      </c>
      <c r="BA9" s="14">
        <v>7.0057719013190398E-2</v>
      </c>
      <c r="BB9" s="14">
        <v>3.6123979361914499E-2</v>
      </c>
      <c r="BC9" s="14">
        <v>3.2158316639281599E-2</v>
      </c>
      <c r="BD9" s="14">
        <v>6.6550880378103597E-2</v>
      </c>
      <c r="BE9" s="14">
        <v>2.6232561092799499E-2</v>
      </c>
      <c r="BF9" s="14">
        <v>6.6003558418759406E-2</v>
      </c>
      <c r="BG9" s="14"/>
      <c r="BH9" s="14">
        <v>4.6219069711358599E-2</v>
      </c>
      <c r="BI9" s="14">
        <v>5.8464240021061202E-2</v>
      </c>
    </row>
    <row r="10" spans="2:61" x14ac:dyDescent="0.35">
      <c r="B10" s="15" t="s">
        <v>173</v>
      </c>
      <c r="C10" s="14">
        <v>0.145332575995825</v>
      </c>
      <c r="D10" s="14">
        <v>0.142918900636027</v>
      </c>
      <c r="E10" s="14">
        <v>0.146161078294994</v>
      </c>
      <c r="F10" s="14"/>
      <c r="G10" s="14">
        <v>0.151025309524355</v>
      </c>
      <c r="H10" s="14">
        <v>0.13664889183401699</v>
      </c>
      <c r="I10" s="14">
        <v>0.15376768506602401</v>
      </c>
      <c r="J10" s="14">
        <v>0.16233899962988499</v>
      </c>
      <c r="K10" s="14">
        <v>0.120900139624395</v>
      </c>
      <c r="L10" s="14">
        <v>0.14336620104787501</v>
      </c>
      <c r="M10" s="14"/>
      <c r="N10" s="14">
        <v>0.143802560262074</v>
      </c>
      <c r="O10" s="14">
        <v>0.14619499169668199</v>
      </c>
      <c r="P10" s="14"/>
      <c r="Q10" s="14">
        <v>0.13365277026922601</v>
      </c>
      <c r="R10" s="14">
        <v>0.14720858898026601</v>
      </c>
      <c r="S10" s="14">
        <v>0.19251049810378901</v>
      </c>
      <c r="T10" s="14"/>
      <c r="U10" s="14">
        <v>0.141960828144095</v>
      </c>
      <c r="V10" s="14">
        <v>0.159818710841624</v>
      </c>
      <c r="W10" s="14"/>
      <c r="X10" s="14">
        <v>0.23636330363572899</v>
      </c>
      <c r="Y10" s="14">
        <v>0.18340283884604</v>
      </c>
      <c r="Z10" s="14">
        <v>7.4066725942970493E-2</v>
      </c>
      <c r="AA10" s="14"/>
      <c r="AB10" s="14">
        <v>0.15276344637304601</v>
      </c>
      <c r="AC10" s="14">
        <v>0.15349327734520701</v>
      </c>
      <c r="AD10" s="14">
        <v>0.13565799003984799</v>
      </c>
      <c r="AE10" s="14"/>
      <c r="AF10" s="14">
        <v>0.162147983564949</v>
      </c>
      <c r="AG10" s="14">
        <v>0.16850796755747199</v>
      </c>
      <c r="AH10" s="14">
        <v>0.11074873104234199</v>
      </c>
      <c r="AI10" s="14"/>
      <c r="AJ10" s="14">
        <v>0.18340865031061701</v>
      </c>
      <c r="AK10" s="14">
        <v>0.119479127464745</v>
      </c>
      <c r="AL10" s="14"/>
      <c r="AM10" s="14">
        <v>0.22022141796825501</v>
      </c>
      <c r="AN10" s="14">
        <v>0.18606426366010101</v>
      </c>
      <c r="AO10" s="14">
        <v>0.25430465325217599</v>
      </c>
      <c r="AP10" s="14">
        <v>6.4151637113266297E-2</v>
      </c>
      <c r="AQ10" s="14">
        <v>0.15933107242318301</v>
      </c>
      <c r="AR10" s="14">
        <v>0.10843138803727299</v>
      </c>
      <c r="AS10" s="14">
        <v>0.14668124187169301</v>
      </c>
      <c r="AT10" s="14">
        <v>9.7609074121907502E-2</v>
      </c>
      <c r="AU10" s="14">
        <v>0.12584292437186601</v>
      </c>
      <c r="AV10" s="14"/>
      <c r="AW10" s="14">
        <v>0.24110851229796701</v>
      </c>
      <c r="AX10" s="14">
        <v>0.176484156476375</v>
      </c>
      <c r="AY10" s="14">
        <v>0.23589491291172399</v>
      </c>
      <c r="AZ10" s="14">
        <v>8.0288044121279198E-2</v>
      </c>
      <c r="BA10" s="14">
        <v>0.197952073048593</v>
      </c>
      <c r="BB10" s="14">
        <v>0.122437721736725</v>
      </c>
      <c r="BC10" s="14">
        <v>0.17790671170547101</v>
      </c>
      <c r="BD10" s="14">
        <v>0.14376875143759199</v>
      </c>
      <c r="BE10" s="14">
        <v>0.162220232106218</v>
      </c>
      <c r="BF10" s="14">
        <v>9.7918297955075104E-2</v>
      </c>
      <c r="BG10" s="14"/>
      <c r="BH10" s="14">
        <v>0.147900487358092</v>
      </c>
      <c r="BI10" s="14">
        <v>0.14840854247715099</v>
      </c>
    </row>
    <row r="11" spans="2:61" x14ac:dyDescent="0.35">
      <c r="B11" s="15" t="s">
        <v>73</v>
      </c>
      <c r="C11" s="14">
        <v>0.19141829668242</v>
      </c>
      <c r="D11" s="14">
        <v>0.21040473345962901</v>
      </c>
      <c r="E11" s="14">
        <v>0.17443486640428099</v>
      </c>
      <c r="F11" s="14"/>
      <c r="G11" s="14">
        <v>0.241884736140975</v>
      </c>
      <c r="H11" s="14">
        <v>0.17119510856929099</v>
      </c>
      <c r="I11" s="14">
        <v>0.17911619034430901</v>
      </c>
      <c r="J11" s="14">
        <v>0.17558571397173001</v>
      </c>
      <c r="K11" s="14">
        <v>0.143393087010107</v>
      </c>
      <c r="L11" s="14">
        <v>0.24073702847317499</v>
      </c>
      <c r="M11" s="14"/>
      <c r="N11" s="14">
        <v>0.18878944819329199</v>
      </c>
      <c r="O11" s="14">
        <v>0.192900085504708</v>
      </c>
      <c r="P11" s="14"/>
      <c r="Q11" s="14">
        <v>0.155569662069864</v>
      </c>
      <c r="R11" s="14">
        <v>0.22055483760676201</v>
      </c>
      <c r="S11" s="14">
        <v>0.164055205733592</v>
      </c>
      <c r="T11" s="14"/>
      <c r="U11" s="14">
        <v>0.19393874232996899</v>
      </c>
      <c r="V11" s="14">
        <v>0.18058963536862399</v>
      </c>
      <c r="W11" s="14"/>
      <c r="X11" s="14">
        <v>0.25393713293628201</v>
      </c>
      <c r="Y11" s="14">
        <v>0.21358797410663199</v>
      </c>
      <c r="Z11" s="14">
        <v>0.109592251233556</v>
      </c>
      <c r="AA11" s="14"/>
      <c r="AB11" s="14">
        <v>0.23820187734044301</v>
      </c>
      <c r="AC11" s="14">
        <v>0.16317409821475901</v>
      </c>
      <c r="AD11" s="14">
        <v>0.16565654681035799</v>
      </c>
      <c r="AE11" s="14"/>
      <c r="AF11" s="14">
        <v>0.27380880475206198</v>
      </c>
      <c r="AG11" s="14">
        <v>0.17291694157149701</v>
      </c>
      <c r="AH11" s="14">
        <v>0.165672014134151</v>
      </c>
      <c r="AI11" s="14"/>
      <c r="AJ11" s="14">
        <v>0.20047567028471699</v>
      </c>
      <c r="AK11" s="14">
        <v>0.183701798467614</v>
      </c>
      <c r="AL11" s="14"/>
      <c r="AM11" s="14">
        <v>0.220729816605401</v>
      </c>
      <c r="AN11" s="14">
        <v>0.26821165473147901</v>
      </c>
      <c r="AO11" s="14">
        <v>0.21680071915509899</v>
      </c>
      <c r="AP11" s="14">
        <v>0.146727593570665</v>
      </c>
      <c r="AQ11" s="14">
        <v>0.28836538514244903</v>
      </c>
      <c r="AR11" s="14">
        <v>0.14123265827328799</v>
      </c>
      <c r="AS11" s="14">
        <v>0.17475254559773701</v>
      </c>
      <c r="AT11" s="14">
        <v>0.11851572057773201</v>
      </c>
      <c r="AU11" s="14">
        <v>0.18240605307988</v>
      </c>
      <c r="AV11" s="14"/>
      <c r="AW11" s="14">
        <v>0.21243539878557299</v>
      </c>
      <c r="AX11" s="14">
        <v>0.26303586989899502</v>
      </c>
      <c r="AY11" s="14">
        <v>0.230548061632386</v>
      </c>
      <c r="AZ11" s="14">
        <v>0.14670524200257401</v>
      </c>
      <c r="BA11" s="14">
        <v>0.31468207681111399</v>
      </c>
      <c r="BB11" s="14">
        <v>0.14004172990164701</v>
      </c>
      <c r="BC11" s="14">
        <v>0.14704624198183899</v>
      </c>
      <c r="BD11" s="14">
        <v>0.13032388629911701</v>
      </c>
      <c r="BE11" s="14">
        <v>0.33700648622839202</v>
      </c>
      <c r="BF11" s="14">
        <v>0.191668746029692</v>
      </c>
      <c r="BG11" s="14"/>
      <c r="BH11" s="14">
        <v>0.19447483564490001</v>
      </c>
      <c r="BI11" s="14">
        <v>0.18091610560479601</v>
      </c>
    </row>
    <row r="12" spans="2:61" x14ac:dyDescent="0.35">
      <c r="B12" s="15" t="s">
        <v>174</v>
      </c>
      <c r="C12" s="14">
        <v>0.26386087285983301</v>
      </c>
      <c r="D12" s="14">
        <v>0.271088201633366</v>
      </c>
      <c r="E12" s="14">
        <v>0.25499026971557298</v>
      </c>
      <c r="F12" s="14"/>
      <c r="G12" s="14">
        <v>0.31279296672450202</v>
      </c>
      <c r="H12" s="14">
        <v>0.22428565445877199</v>
      </c>
      <c r="I12" s="14">
        <v>0.25153541346821501</v>
      </c>
      <c r="J12" s="14">
        <v>0.24404406311358601</v>
      </c>
      <c r="K12" s="14">
        <v>0.28525101860101199</v>
      </c>
      <c r="L12" s="14">
        <v>0.28191469721769102</v>
      </c>
      <c r="M12" s="14"/>
      <c r="N12" s="14">
        <v>0.26961452741912201</v>
      </c>
      <c r="O12" s="14">
        <v>0.26061774148557498</v>
      </c>
      <c r="P12" s="14"/>
      <c r="Q12" s="14">
        <v>0.29478040178026799</v>
      </c>
      <c r="R12" s="14">
        <v>0.24564564918492299</v>
      </c>
      <c r="S12" s="14">
        <v>0.23321929129048299</v>
      </c>
      <c r="T12" s="14"/>
      <c r="U12" s="14">
        <v>0.26038934847973999</v>
      </c>
      <c r="V12" s="14">
        <v>0.278775680402368</v>
      </c>
      <c r="W12" s="14"/>
      <c r="X12" s="14">
        <v>0.27573818868463301</v>
      </c>
      <c r="Y12" s="14">
        <v>0.29532281186075798</v>
      </c>
      <c r="Z12" s="14">
        <v>0.21039216719239301</v>
      </c>
      <c r="AA12" s="14"/>
      <c r="AB12" s="14">
        <v>0.247403069662536</v>
      </c>
      <c r="AC12" s="14">
        <v>0.30490783055026499</v>
      </c>
      <c r="AD12" s="14">
        <v>0.18053331891222699</v>
      </c>
      <c r="AE12" s="14"/>
      <c r="AF12" s="14">
        <v>0.27865265724903598</v>
      </c>
      <c r="AG12" s="14">
        <v>0.264218343866988</v>
      </c>
      <c r="AH12" s="14">
        <v>0.244840784380295</v>
      </c>
      <c r="AI12" s="14"/>
      <c r="AJ12" s="14">
        <v>0.23147427741944401</v>
      </c>
      <c r="AK12" s="14">
        <v>0.29108935774463901</v>
      </c>
      <c r="AL12" s="14"/>
      <c r="AM12" s="14">
        <v>0.25551517598051499</v>
      </c>
      <c r="AN12" s="14">
        <v>0.26290964278517998</v>
      </c>
      <c r="AO12" s="14">
        <v>0.33201538586856699</v>
      </c>
      <c r="AP12" s="14">
        <v>0.240395812733943</v>
      </c>
      <c r="AQ12" s="14">
        <v>0.24623366651077899</v>
      </c>
      <c r="AR12" s="14">
        <v>0.244168044051884</v>
      </c>
      <c r="AS12" s="14">
        <v>0.32272734316783203</v>
      </c>
      <c r="AT12" s="14">
        <v>0.27089327938413099</v>
      </c>
      <c r="AU12" s="14">
        <v>0.29597808339979598</v>
      </c>
      <c r="AV12" s="14"/>
      <c r="AW12" s="14">
        <v>0.240824473786237</v>
      </c>
      <c r="AX12" s="14">
        <v>0.28215230773878403</v>
      </c>
      <c r="AY12" s="14">
        <v>0.26194063704010001</v>
      </c>
      <c r="AZ12" s="14">
        <v>0.29329290101074501</v>
      </c>
      <c r="BA12" s="14">
        <v>0.15444247023600099</v>
      </c>
      <c r="BB12" s="14">
        <v>0.25827374537508602</v>
      </c>
      <c r="BC12" s="14">
        <v>0.27988033811794399</v>
      </c>
      <c r="BD12" s="14">
        <v>0.26303716415873302</v>
      </c>
      <c r="BE12" s="14">
        <v>0.30278442638247599</v>
      </c>
      <c r="BF12" s="14">
        <v>0.15167760775707401</v>
      </c>
      <c r="BG12" s="14"/>
      <c r="BH12" s="14">
        <v>0.254147465154823</v>
      </c>
      <c r="BI12" s="14">
        <v>0.27647928235616998</v>
      </c>
    </row>
    <row r="13" spans="2:61" x14ac:dyDescent="0.35">
      <c r="B13" s="15" t="s">
        <v>175</v>
      </c>
      <c r="C13" s="14">
        <v>0.33867703187249198</v>
      </c>
      <c r="D13" s="14">
        <v>0.31731814532774</v>
      </c>
      <c r="E13" s="14">
        <v>0.361020272175544</v>
      </c>
      <c r="F13" s="14"/>
      <c r="G13" s="14">
        <v>0.22589085319477201</v>
      </c>
      <c r="H13" s="14">
        <v>0.36409301176097703</v>
      </c>
      <c r="I13" s="14">
        <v>0.34202327736365201</v>
      </c>
      <c r="J13" s="14">
        <v>0.38830619286263102</v>
      </c>
      <c r="K13" s="14">
        <v>0.406848133317953</v>
      </c>
      <c r="L13" s="14">
        <v>0.28378783547456998</v>
      </c>
      <c r="M13" s="14"/>
      <c r="N13" s="14">
        <v>0.30122844524509401</v>
      </c>
      <c r="O13" s="14">
        <v>0.35978547433482999</v>
      </c>
      <c r="P13" s="14"/>
      <c r="Q13" s="14">
        <v>0.349391709857441</v>
      </c>
      <c r="R13" s="14">
        <v>0.33869644279551703</v>
      </c>
      <c r="S13" s="14">
        <v>0.32579965419533102</v>
      </c>
      <c r="T13" s="14"/>
      <c r="U13" s="14">
        <v>0.34079290357662401</v>
      </c>
      <c r="V13" s="14">
        <v>0.32958655293684302</v>
      </c>
      <c r="W13" s="14"/>
      <c r="X13" s="14">
        <v>0.14653192054742001</v>
      </c>
      <c r="Y13" s="14">
        <v>0.240185413372492</v>
      </c>
      <c r="Z13" s="14">
        <v>0.56716268664365199</v>
      </c>
      <c r="AA13" s="14"/>
      <c r="AB13" s="14">
        <v>0.30521536033531699</v>
      </c>
      <c r="AC13" s="14">
        <v>0.31799160263217102</v>
      </c>
      <c r="AD13" s="14">
        <v>0.45461590225450699</v>
      </c>
      <c r="AE13" s="14"/>
      <c r="AF13" s="14">
        <v>0.17856367107601301</v>
      </c>
      <c r="AG13" s="14">
        <v>0.336927863688885</v>
      </c>
      <c r="AH13" s="14">
        <v>0.43117092975860799</v>
      </c>
      <c r="AI13" s="14"/>
      <c r="AJ13" s="14">
        <v>0.30923798183957302</v>
      </c>
      <c r="AK13" s="14">
        <v>0.35873217487724501</v>
      </c>
      <c r="AL13" s="14"/>
      <c r="AM13" s="14">
        <v>0.234746247029752</v>
      </c>
      <c r="AN13" s="14">
        <v>0.205490390593046</v>
      </c>
      <c r="AO13" s="14">
        <v>0.176262180318008</v>
      </c>
      <c r="AP13" s="14">
        <v>0.49490497995677502</v>
      </c>
      <c r="AQ13" s="14">
        <v>0.25718302182186797</v>
      </c>
      <c r="AR13" s="14">
        <v>0.46929013028483202</v>
      </c>
      <c r="AS13" s="14">
        <v>0.25620208127399102</v>
      </c>
      <c r="AT13" s="14">
        <v>0.45078494178767298</v>
      </c>
      <c r="AU13" s="14">
        <v>0.32420318536952702</v>
      </c>
      <c r="AV13" s="14"/>
      <c r="AW13" s="14">
        <v>0.223194256639204</v>
      </c>
      <c r="AX13" s="14">
        <v>0.20057907457548499</v>
      </c>
      <c r="AY13" s="14">
        <v>0.25146414877773299</v>
      </c>
      <c r="AZ13" s="14">
        <v>0.42931377901481999</v>
      </c>
      <c r="BA13" s="14">
        <v>0.26286566089110103</v>
      </c>
      <c r="BB13" s="14">
        <v>0.432538840327306</v>
      </c>
      <c r="BC13" s="14">
        <v>0.33903829541990799</v>
      </c>
      <c r="BD13" s="14">
        <v>0.39631931772645501</v>
      </c>
      <c r="BE13" s="14">
        <v>0.117053099465508</v>
      </c>
      <c r="BF13" s="14">
        <v>0.49273178983939903</v>
      </c>
      <c r="BG13" s="14"/>
      <c r="BH13" s="14">
        <v>0.343883909309605</v>
      </c>
      <c r="BI13" s="14">
        <v>0.33145276502629001</v>
      </c>
    </row>
    <row r="14" spans="2:61" x14ac:dyDescent="0.35">
      <c r="B14" s="15" t="s">
        <v>77</v>
      </c>
      <c r="C14" s="20">
        <v>1.0513390289958201E-2</v>
      </c>
      <c r="D14" s="20">
        <v>8.6901035924413107E-3</v>
      </c>
      <c r="E14" s="20">
        <v>1.23131908297493E-2</v>
      </c>
      <c r="F14" s="20"/>
      <c r="G14" s="20">
        <v>1.8091036250161299E-2</v>
      </c>
      <c r="H14" s="20">
        <v>2.6564637211474802E-2</v>
      </c>
      <c r="I14" s="20">
        <v>1.56061985258802E-2</v>
      </c>
      <c r="J14" s="20">
        <v>0</v>
      </c>
      <c r="K14" s="20">
        <v>7.8001132539316899E-3</v>
      </c>
      <c r="L14" s="20">
        <v>0</v>
      </c>
      <c r="M14" s="20"/>
      <c r="N14" s="20">
        <v>1.4687982466344399E-2</v>
      </c>
      <c r="O14" s="20">
        <v>8.1603204762498195E-3</v>
      </c>
      <c r="P14" s="20"/>
      <c r="Q14" s="20">
        <v>5.7389803580449802E-3</v>
      </c>
      <c r="R14" s="20">
        <v>9.9254742858082695E-3</v>
      </c>
      <c r="S14" s="20">
        <v>9.9006313236259195E-3</v>
      </c>
      <c r="T14" s="20"/>
      <c r="U14" s="20">
        <v>8.69904730932251E-3</v>
      </c>
      <c r="V14" s="20">
        <v>1.8308402915392999E-2</v>
      </c>
      <c r="W14" s="20"/>
      <c r="X14" s="20">
        <v>0</v>
      </c>
      <c r="Y14" s="20">
        <v>1.08160646469789E-2</v>
      </c>
      <c r="Z14" s="20">
        <v>1.02242706606194E-2</v>
      </c>
      <c r="AA14" s="20"/>
      <c r="AB14" s="20">
        <v>1.3569526839941899E-2</v>
      </c>
      <c r="AC14" s="20">
        <v>4.6808797478787804E-3</v>
      </c>
      <c r="AD14" s="20">
        <v>7.4565402753889098E-3</v>
      </c>
      <c r="AE14" s="20"/>
      <c r="AF14" s="20">
        <v>1.3102688971573601E-2</v>
      </c>
      <c r="AG14" s="20">
        <v>8.4147905431565806E-3</v>
      </c>
      <c r="AH14" s="20">
        <v>7.9442293270441302E-3</v>
      </c>
      <c r="AI14" s="20"/>
      <c r="AJ14" s="20">
        <v>5.3227427530847301E-3</v>
      </c>
      <c r="AK14" s="20">
        <v>9.8590214339664608E-3</v>
      </c>
      <c r="AL14" s="20"/>
      <c r="AM14" s="20">
        <v>0</v>
      </c>
      <c r="AN14" s="20">
        <v>6.1136581366354999E-3</v>
      </c>
      <c r="AO14" s="20">
        <v>0</v>
      </c>
      <c r="AP14" s="20">
        <v>0</v>
      </c>
      <c r="AQ14" s="20">
        <v>0</v>
      </c>
      <c r="AR14" s="20">
        <v>9.4080831048543503E-3</v>
      </c>
      <c r="AS14" s="20">
        <v>0</v>
      </c>
      <c r="AT14" s="20">
        <v>1.7967263353166001E-2</v>
      </c>
      <c r="AU14" s="20">
        <v>1.8594764350094599E-2</v>
      </c>
      <c r="AV14" s="20"/>
      <c r="AW14" s="20">
        <v>0</v>
      </c>
      <c r="AX14" s="20">
        <v>7.1273581328876604E-3</v>
      </c>
      <c r="AY14" s="20">
        <v>0</v>
      </c>
      <c r="AZ14" s="20">
        <v>0</v>
      </c>
      <c r="BA14" s="20">
        <v>0</v>
      </c>
      <c r="BB14" s="20">
        <v>1.05839832973223E-2</v>
      </c>
      <c r="BC14" s="20">
        <v>2.3970096135556201E-2</v>
      </c>
      <c r="BD14" s="20">
        <v>0</v>
      </c>
      <c r="BE14" s="20">
        <v>5.4703194724607801E-2</v>
      </c>
      <c r="BF14" s="20">
        <v>0</v>
      </c>
      <c r="BG14" s="20"/>
      <c r="BH14" s="20">
        <v>1.3374232821220701E-2</v>
      </c>
      <c r="BI14" s="20">
        <v>4.2790645145320202E-3</v>
      </c>
    </row>
    <row r="15" spans="2:61" x14ac:dyDescent="0.35">
      <c r="B15" s="16"/>
      <c r="G15" s="26"/>
      <c r="H15" s="26"/>
      <c r="I15" s="26"/>
      <c r="J15" s="26"/>
      <c r="K15" s="26"/>
      <c r="L15" s="26"/>
    </row>
    <row r="16" spans="2:61" x14ac:dyDescent="0.35">
      <c r="B16" t="s">
        <v>79</v>
      </c>
      <c r="G16" s="26"/>
      <c r="H16" s="26"/>
      <c r="I16" s="26"/>
      <c r="J16" s="26"/>
      <c r="K16" s="26"/>
      <c r="L16" s="26"/>
    </row>
    <row r="17" spans="2:12" x14ac:dyDescent="0.35">
      <c r="B17" t="s">
        <v>80</v>
      </c>
      <c r="G17" s="26"/>
      <c r="H17" s="26"/>
      <c r="I17" s="26"/>
      <c r="J17" s="26"/>
      <c r="K17" s="26"/>
      <c r="L17" s="26"/>
    </row>
    <row r="18" spans="2:12" x14ac:dyDescent="0.35">
      <c r="G18" s="26"/>
      <c r="H18" s="26"/>
      <c r="I18" s="26"/>
      <c r="J18" s="26"/>
      <c r="K18" s="26"/>
      <c r="L18" s="26"/>
    </row>
    <row r="19" spans="2:1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5:L17">
    <cfRule type="colorScale" priority="1">
      <colorScale>
        <cfvo type="min"/>
        <cfvo type="percentile" val="50"/>
        <cfvo type="max"/>
        <color rgb="FFF8696B"/>
        <color rgb="FFFFEB84"/>
        <color rgb="FF63BE7B"/>
      </colorScale>
    </cfRule>
  </conditionalFormatting>
  <conditionalFormatting sqref="G18:L18">
    <cfRule type="colorScale" priority="2">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19"/>
  <sheetViews>
    <sheetView showGridLines="0" workbookViewId="0">
      <pane xSplit="2" topLeftCell="C1" activePane="topRight" state="frozen"/>
      <selection activeCell="B18" sqref="B18"/>
      <selection pane="topRight" activeCell="AU8" sqref="AU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172</v>
      </c>
      <c r="C9" s="14">
        <v>5.9723768234879002E-2</v>
      </c>
      <c r="D9" s="14">
        <v>7.6527240783996905E-2</v>
      </c>
      <c r="E9" s="14">
        <v>4.4052002723561599E-2</v>
      </c>
      <c r="F9" s="14"/>
      <c r="G9" s="14">
        <v>6.3293121002518396E-2</v>
      </c>
      <c r="H9" s="14">
        <v>8.1754781821832406E-2</v>
      </c>
      <c r="I9" s="14">
        <v>8.2504138485963802E-2</v>
      </c>
      <c r="J9" s="14">
        <v>3.02777099370913E-2</v>
      </c>
      <c r="K9" s="14">
        <v>4.5968770687969403E-2</v>
      </c>
      <c r="L9" s="14">
        <v>5.4662195277213201E-2</v>
      </c>
      <c r="M9" s="14"/>
      <c r="N9" s="14">
        <v>5.9600209895550003E-2</v>
      </c>
      <c r="O9" s="14">
        <v>5.9793413696333099E-2</v>
      </c>
      <c r="P9" s="14"/>
      <c r="Q9" s="14">
        <v>6.5270764920894606E-2</v>
      </c>
      <c r="R9" s="14">
        <v>4.2991836297156499E-2</v>
      </c>
      <c r="S9" s="14">
        <v>9.4949864500258496E-2</v>
      </c>
      <c r="T9" s="14"/>
      <c r="U9" s="14">
        <v>7.1149073730410697E-2</v>
      </c>
      <c r="V9" s="14">
        <v>1.0636907846488301E-2</v>
      </c>
      <c r="W9" s="14"/>
      <c r="X9" s="14">
        <v>9.8088039959795995E-2</v>
      </c>
      <c r="Y9" s="14">
        <v>5.9845916715465901E-2</v>
      </c>
      <c r="Z9" s="14">
        <v>4.5385379713333701E-2</v>
      </c>
      <c r="AA9" s="14"/>
      <c r="AB9" s="14">
        <v>7.8029508180626095E-2</v>
      </c>
      <c r="AC9" s="14">
        <v>5.5334951582336103E-2</v>
      </c>
      <c r="AD9" s="14">
        <v>5.0257793127623997E-2</v>
      </c>
      <c r="AE9" s="14"/>
      <c r="AF9" s="14">
        <v>6.6614641149194603E-2</v>
      </c>
      <c r="AG9" s="14">
        <v>6.1786782404314601E-2</v>
      </c>
      <c r="AH9" s="14">
        <v>5.91592355485933E-2</v>
      </c>
      <c r="AI9" s="14"/>
      <c r="AJ9" s="14">
        <v>8.2142618684327207E-2</v>
      </c>
      <c r="AK9" s="14">
        <v>3.8120200218975803E-2</v>
      </c>
      <c r="AL9" s="14"/>
      <c r="AM9" s="14">
        <v>0.100829561369885</v>
      </c>
      <c r="AN9" s="14">
        <v>5.87000279971336E-2</v>
      </c>
      <c r="AO9" s="14">
        <v>4.0543680171185502E-2</v>
      </c>
      <c r="AP9" s="14">
        <v>3.1291027264222303E-2</v>
      </c>
      <c r="AQ9" s="14">
        <v>0.13210510370002501</v>
      </c>
      <c r="AR9" s="14">
        <v>5.1926763964651297E-2</v>
      </c>
      <c r="AS9" s="14">
        <v>9.3064998273830093E-2</v>
      </c>
      <c r="AT9" s="14">
        <v>5.5840060847176201E-2</v>
      </c>
      <c r="AU9" s="14">
        <v>3.2722942603656803E-2</v>
      </c>
      <c r="AV9" s="14"/>
      <c r="AW9" s="14">
        <v>9.7471341014816706E-2</v>
      </c>
      <c r="AX9" s="14">
        <v>4.9384150803531798E-2</v>
      </c>
      <c r="AY9" s="14">
        <v>3.9629603003206101E-2</v>
      </c>
      <c r="AZ9" s="14">
        <v>2.28522992438909E-2</v>
      </c>
      <c r="BA9" s="14">
        <v>0.126068267408181</v>
      </c>
      <c r="BB9" s="14">
        <v>5.8408569816503303E-2</v>
      </c>
      <c r="BC9" s="14">
        <v>7.2414385667196102E-2</v>
      </c>
      <c r="BD9" s="14">
        <v>0.127143991276922</v>
      </c>
      <c r="BE9" s="14">
        <v>3.0351853290809E-2</v>
      </c>
      <c r="BF9" s="14">
        <v>4.8938483929496603E-2</v>
      </c>
      <c r="BG9" s="14"/>
      <c r="BH9" s="14">
        <v>5.9837746941944298E-2</v>
      </c>
      <c r="BI9" s="14">
        <v>5.8724017863835798E-2</v>
      </c>
    </row>
    <row r="10" spans="2:61" x14ac:dyDescent="0.35">
      <c r="B10" s="15" t="s">
        <v>173</v>
      </c>
      <c r="C10" s="14">
        <v>0.177276435396237</v>
      </c>
      <c r="D10" s="14">
        <v>0.20589722652304801</v>
      </c>
      <c r="E10" s="14">
        <v>0.14870269316457299</v>
      </c>
      <c r="F10" s="14"/>
      <c r="G10" s="14">
        <v>0.182266363066408</v>
      </c>
      <c r="H10" s="14">
        <v>0.106122946157012</v>
      </c>
      <c r="I10" s="14">
        <v>0.14168086041362901</v>
      </c>
      <c r="J10" s="14">
        <v>0.19991385435756701</v>
      </c>
      <c r="K10" s="14">
        <v>0.22787090959293499</v>
      </c>
      <c r="L10" s="14">
        <v>0.20811406725093401</v>
      </c>
      <c r="M10" s="14"/>
      <c r="N10" s="14">
        <v>0.213355236316977</v>
      </c>
      <c r="O10" s="14">
        <v>0.15694009264122299</v>
      </c>
      <c r="P10" s="14"/>
      <c r="Q10" s="14">
        <v>0.23436267890483301</v>
      </c>
      <c r="R10" s="14">
        <v>0.17747284081644699</v>
      </c>
      <c r="S10" s="14">
        <v>0.111800899457148</v>
      </c>
      <c r="T10" s="14"/>
      <c r="U10" s="14">
        <v>0.181160309136153</v>
      </c>
      <c r="V10" s="14">
        <v>0.16059003973601099</v>
      </c>
      <c r="W10" s="14"/>
      <c r="X10" s="14">
        <v>0.25861800070147101</v>
      </c>
      <c r="Y10" s="14">
        <v>0.23313185688885499</v>
      </c>
      <c r="Z10" s="14">
        <v>8.5740131153320201E-2</v>
      </c>
      <c r="AA10" s="14"/>
      <c r="AB10" s="14">
        <v>0.199206370835424</v>
      </c>
      <c r="AC10" s="14">
        <v>0.18032212787841501</v>
      </c>
      <c r="AD10" s="14">
        <v>0.172045654773815</v>
      </c>
      <c r="AE10" s="14"/>
      <c r="AF10" s="14">
        <v>0.21870512394170599</v>
      </c>
      <c r="AG10" s="14">
        <v>0.217305484649047</v>
      </c>
      <c r="AH10" s="14">
        <v>9.7360623073208405E-2</v>
      </c>
      <c r="AI10" s="14"/>
      <c r="AJ10" s="14">
        <v>0.17747361040173601</v>
      </c>
      <c r="AK10" s="14">
        <v>0.18132644076989701</v>
      </c>
      <c r="AL10" s="14"/>
      <c r="AM10" s="14">
        <v>0.269534506202116</v>
      </c>
      <c r="AN10" s="14">
        <v>0.221154823913006</v>
      </c>
      <c r="AO10" s="14">
        <v>0.27763109975047101</v>
      </c>
      <c r="AP10" s="14">
        <v>7.9287825023187306E-2</v>
      </c>
      <c r="AQ10" s="14">
        <v>0.23418798564632101</v>
      </c>
      <c r="AR10" s="14">
        <v>0.131431722120919</v>
      </c>
      <c r="AS10" s="14">
        <v>0.27664866227116103</v>
      </c>
      <c r="AT10" s="14">
        <v>0.12121824823597201</v>
      </c>
      <c r="AU10" s="14">
        <v>0.133479428333273</v>
      </c>
      <c r="AV10" s="14"/>
      <c r="AW10" s="14">
        <v>0.27559055071326</v>
      </c>
      <c r="AX10" s="14">
        <v>0.25047719220589498</v>
      </c>
      <c r="AY10" s="14">
        <v>0.29028035729820101</v>
      </c>
      <c r="AZ10" s="14">
        <v>0.12513238972802501</v>
      </c>
      <c r="BA10" s="14">
        <v>0.26617388396881297</v>
      </c>
      <c r="BB10" s="14">
        <v>0.126914688048027</v>
      </c>
      <c r="BC10" s="14">
        <v>0.17830848409244501</v>
      </c>
      <c r="BD10" s="14">
        <v>0.102528012712703</v>
      </c>
      <c r="BE10" s="14">
        <v>0.117273058731407</v>
      </c>
      <c r="BF10" s="14">
        <v>0.108204903370205</v>
      </c>
      <c r="BG10" s="14"/>
      <c r="BH10" s="14">
        <v>0.13846448805843101</v>
      </c>
      <c r="BI10" s="14">
        <v>0.236384764742153</v>
      </c>
    </row>
    <row r="11" spans="2:61" x14ac:dyDescent="0.35">
      <c r="B11" s="15" t="s">
        <v>73</v>
      </c>
      <c r="C11" s="14">
        <v>0.23770279922472701</v>
      </c>
      <c r="D11" s="14">
        <v>0.22858483338216601</v>
      </c>
      <c r="E11" s="14">
        <v>0.245463124983159</v>
      </c>
      <c r="F11" s="14"/>
      <c r="G11" s="14">
        <v>0.245155821053401</v>
      </c>
      <c r="H11" s="14">
        <v>0.25511827953340299</v>
      </c>
      <c r="I11" s="14">
        <v>0.17315146906405901</v>
      </c>
      <c r="J11" s="14">
        <v>0.17063320887636299</v>
      </c>
      <c r="K11" s="14">
        <v>0.26721048654128099</v>
      </c>
      <c r="L11" s="14">
        <v>0.32183303804020003</v>
      </c>
      <c r="M11" s="14"/>
      <c r="N11" s="14">
        <v>0.224953978048023</v>
      </c>
      <c r="O11" s="14">
        <v>0.24488885836625399</v>
      </c>
      <c r="P11" s="14"/>
      <c r="Q11" s="14">
        <v>0.20758933973688801</v>
      </c>
      <c r="R11" s="14">
        <v>0.24915489310664399</v>
      </c>
      <c r="S11" s="14">
        <v>0.218176024538593</v>
      </c>
      <c r="T11" s="14"/>
      <c r="U11" s="14">
        <v>0.22639956458355801</v>
      </c>
      <c r="V11" s="14">
        <v>0.28626520317841397</v>
      </c>
      <c r="W11" s="14"/>
      <c r="X11" s="14">
        <v>0.30137788730968601</v>
      </c>
      <c r="Y11" s="14">
        <v>0.24702918421117701</v>
      </c>
      <c r="Z11" s="14">
        <v>0.18091882370731799</v>
      </c>
      <c r="AA11" s="14"/>
      <c r="AB11" s="14">
        <v>0.242452279244635</v>
      </c>
      <c r="AC11" s="14">
        <v>0.22523646206488801</v>
      </c>
      <c r="AD11" s="14">
        <v>0.25209467173917</v>
      </c>
      <c r="AE11" s="14"/>
      <c r="AF11" s="14">
        <v>0.24827984162578601</v>
      </c>
      <c r="AG11" s="14">
        <v>0.221939004333191</v>
      </c>
      <c r="AH11" s="14">
        <v>0.22395998662243199</v>
      </c>
      <c r="AI11" s="14"/>
      <c r="AJ11" s="14">
        <v>0.262743134311136</v>
      </c>
      <c r="AK11" s="14">
        <v>0.22306098386138801</v>
      </c>
      <c r="AL11" s="14"/>
      <c r="AM11" s="14">
        <v>0.25866181189337101</v>
      </c>
      <c r="AN11" s="14">
        <v>0.24582533250365801</v>
      </c>
      <c r="AO11" s="14">
        <v>0.36895100911363798</v>
      </c>
      <c r="AP11" s="14">
        <v>0.24585201122231601</v>
      </c>
      <c r="AQ11" s="14">
        <v>9.9357273628422796E-2</v>
      </c>
      <c r="AR11" s="14">
        <v>0.20092246943831299</v>
      </c>
      <c r="AS11" s="14">
        <v>0.19507384289705201</v>
      </c>
      <c r="AT11" s="14">
        <v>0.20955124792253199</v>
      </c>
      <c r="AU11" s="14">
        <v>0.31952127179010498</v>
      </c>
      <c r="AV11" s="14"/>
      <c r="AW11" s="14">
        <v>0.26625171837058198</v>
      </c>
      <c r="AX11" s="14">
        <v>0.22636032696831701</v>
      </c>
      <c r="AY11" s="14">
        <v>0.32839490063819299</v>
      </c>
      <c r="AZ11" s="14">
        <v>0.226346670429592</v>
      </c>
      <c r="BA11" s="14">
        <v>0.12980147059776101</v>
      </c>
      <c r="BB11" s="14">
        <v>0.16736747105976099</v>
      </c>
      <c r="BC11" s="14">
        <v>0.30364432127499902</v>
      </c>
      <c r="BD11" s="14">
        <v>9.34249863594835E-2</v>
      </c>
      <c r="BE11" s="14">
        <v>0.53212947053219894</v>
      </c>
      <c r="BF11" s="14">
        <v>0.29314207399328701</v>
      </c>
      <c r="BG11" s="14"/>
      <c r="BH11" s="14">
        <v>0.24289466666425899</v>
      </c>
      <c r="BI11" s="14">
        <v>0.22013428278010599</v>
      </c>
    </row>
    <row r="12" spans="2:61" x14ac:dyDescent="0.35">
      <c r="B12" s="15" t="s">
        <v>174</v>
      </c>
      <c r="C12" s="14">
        <v>0.281375354839209</v>
      </c>
      <c r="D12" s="14">
        <v>0.28309652080613101</v>
      </c>
      <c r="E12" s="14">
        <v>0.28017886710768602</v>
      </c>
      <c r="F12" s="14"/>
      <c r="G12" s="14">
        <v>0.32423422584927197</v>
      </c>
      <c r="H12" s="14">
        <v>0.25931047385577599</v>
      </c>
      <c r="I12" s="14">
        <v>0.27955295225967403</v>
      </c>
      <c r="J12" s="14">
        <v>0.289013760401931</v>
      </c>
      <c r="K12" s="14">
        <v>0.22938740639821401</v>
      </c>
      <c r="L12" s="14">
        <v>0.30787172505755001</v>
      </c>
      <c r="M12" s="14"/>
      <c r="N12" s="14">
        <v>0.28395856404414699</v>
      </c>
      <c r="O12" s="14">
        <v>0.27991929126561699</v>
      </c>
      <c r="P12" s="14"/>
      <c r="Q12" s="14">
        <v>0.28637110521986803</v>
      </c>
      <c r="R12" s="14">
        <v>0.27574116198960702</v>
      </c>
      <c r="S12" s="14">
        <v>0.33634749003690401</v>
      </c>
      <c r="T12" s="14"/>
      <c r="U12" s="14">
        <v>0.290047716227675</v>
      </c>
      <c r="V12" s="14">
        <v>0.244116045415946</v>
      </c>
      <c r="W12" s="14"/>
      <c r="X12" s="14">
        <v>0.27857987381785798</v>
      </c>
      <c r="Y12" s="14">
        <v>0.312690984926631</v>
      </c>
      <c r="Z12" s="14">
        <v>0.24834222296517899</v>
      </c>
      <c r="AA12" s="14"/>
      <c r="AB12" s="14">
        <v>0.30664978973433499</v>
      </c>
      <c r="AC12" s="14">
        <v>0.288156960907061</v>
      </c>
      <c r="AD12" s="14">
        <v>0.21970073091343401</v>
      </c>
      <c r="AE12" s="14"/>
      <c r="AF12" s="14">
        <v>0.372211687297545</v>
      </c>
      <c r="AG12" s="14">
        <v>0.27892427132416803</v>
      </c>
      <c r="AH12" s="14">
        <v>0.26982875999475697</v>
      </c>
      <c r="AI12" s="14"/>
      <c r="AJ12" s="14">
        <v>0.27287526026353898</v>
      </c>
      <c r="AK12" s="14">
        <v>0.29031164523018199</v>
      </c>
      <c r="AL12" s="14"/>
      <c r="AM12" s="14">
        <v>0.27768486348550597</v>
      </c>
      <c r="AN12" s="14">
        <v>0.38211619147825698</v>
      </c>
      <c r="AO12" s="14">
        <v>0.256227280134943</v>
      </c>
      <c r="AP12" s="14">
        <v>0.25696829101116397</v>
      </c>
      <c r="AQ12" s="14">
        <v>0.34067856108307398</v>
      </c>
      <c r="AR12" s="14">
        <v>0.242423585378922</v>
      </c>
      <c r="AS12" s="14">
        <v>0.24359119564579601</v>
      </c>
      <c r="AT12" s="14">
        <v>0.310663153083229</v>
      </c>
      <c r="AU12" s="14">
        <v>0.27985434231761602</v>
      </c>
      <c r="AV12" s="14"/>
      <c r="AW12" s="14">
        <v>0.26362743611677503</v>
      </c>
      <c r="AX12" s="14">
        <v>0.393636873995516</v>
      </c>
      <c r="AY12" s="14">
        <v>0.27510559330628698</v>
      </c>
      <c r="AZ12" s="14">
        <v>0.28406127243714302</v>
      </c>
      <c r="BA12" s="14">
        <v>0.30925983758011499</v>
      </c>
      <c r="BB12" s="14">
        <v>0.30501628978491102</v>
      </c>
      <c r="BC12" s="14">
        <v>0.16854190204289701</v>
      </c>
      <c r="BD12" s="14">
        <v>0.335429567309522</v>
      </c>
      <c r="BE12" s="14">
        <v>0.204763325133235</v>
      </c>
      <c r="BF12" s="14">
        <v>0.13089313576199099</v>
      </c>
      <c r="BG12" s="14"/>
      <c r="BH12" s="14">
        <v>0.280508690255309</v>
      </c>
      <c r="BI12" s="14">
        <v>0.29560149981751099</v>
      </c>
    </row>
    <row r="13" spans="2:61" x14ac:dyDescent="0.35">
      <c r="B13" s="15" t="s">
        <v>175</v>
      </c>
      <c r="C13" s="14">
        <v>0.23196952067869001</v>
      </c>
      <c r="D13" s="14">
        <v>0.200180880028481</v>
      </c>
      <c r="E13" s="14">
        <v>0.26363311509714699</v>
      </c>
      <c r="F13" s="14"/>
      <c r="G13" s="14">
        <v>0.17096252247677801</v>
      </c>
      <c r="H13" s="14">
        <v>0.28319893973299998</v>
      </c>
      <c r="I13" s="14">
        <v>0.29820618492666301</v>
      </c>
      <c r="J13" s="14">
        <v>0.296096426677457</v>
      </c>
      <c r="K13" s="14">
        <v>0.22558399562574699</v>
      </c>
      <c r="L13" s="14">
        <v>0.107518974374103</v>
      </c>
      <c r="M13" s="14"/>
      <c r="N13" s="14">
        <v>0.203408835258612</v>
      </c>
      <c r="O13" s="14">
        <v>0.24806816789528699</v>
      </c>
      <c r="P13" s="14"/>
      <c r="Q13" s="14">
        <v>0.201230435631296</v>
      </c>
      <c r="R13" s="14">
        <v>0.24207988745784001</v>
      </c>
      <c r="S13" s="14">
        <v>0.22864016069031501</v>
      </c>
      <c r="T13" s="14"/>
      <c r="U13" s="14">
        <v>0.223131558638889</v>
      </c>
      <c r="V13" s="14">
        <v>0.26994030482405001</v>
      </c>
      <c r="W13" s="14"/>
      <c r="X13" s="14">
        <v>5.8492030380372199E-2</v>
      </c>
      <c r="Y13" s="14">
        <v>0.14416928754505001</v>
      </c>
      <c r="Z13" s="14">
        <v>0.42473679541408199</v>
      </c>
      <c r="AA13" s="14"/>
      <c r="AB13" s="14">
        <v>0.169326688571834</v>
      </c>
      <c r="AC13" s="14">
        <v>0.247927201101659</v>
      </c>
      <c r="AD13" s="14">
        <v>0.29550170103575202</v>
      </c>
      <c r="AE13" s="14"/>
      <c r="AF13" s="14">
        <v>8.6878287298717494E-2</v>
      </c>
      <c r="AG13" s="14">
        <v>0.20805829149015301</v>
      </c>
      <c r="AH13" s="14">
        <v>0.34327081734651299</v>
      </c>
      <c r="AI13" s="14"/>
      <c r="AJ13" s="14">
        <v>0.20279318420472101</v>
      </c>
      <c r="AK13" s="14">
        <v>0.24940297574821499</v>
      </c>
      <c r="AL13" s="14"/>
      <c r="AM13" s="14">
        <v>9.3289257049122096E-2</v>
      </c>
      <c r="AN13" s="14">
        <v>8.8243200110922695E-2</v>
      </c>
      <c r="AO13" s="14">
        <v>5.6646930829763201E-2</v>
      </c>
      <c r="AP13" s="14">
        <v>0.38660084547911</v>
      </c>
      <c r="AQ13" s="14">
        <v>0.17794501303504101</v>
      </c>
      <c r="AR13" s="14">
        <v>0.37045051159958697</v>
      </c>
      <c r="AS13" s="14">
        <v>0.16408609751196601</v>
      </c>
      <c r="AT13" s="14">
        <v>0.28921085964786297</v>
      </c>
      <c r="AU13" s="14">
        <v>0.219971181870312</v>
      </c>
      <c r="AV13" s="14"/>
      <c r="AW13" s="14">
        <v>9.7058953784566096E-2</v>
      </c>
      <c r="AX13" s="14">
        <v>7.5524357792916802E-2</v>
      </c>
      <c r="AY13" s="14">
        <v>6.6589545754112495E-2</v>
      </c>
      <c r="AZ13" s="14">
        <v>0.34160736816135001</v>
      </c>
      <c r="BA13" s="14">
        <v>0.15195911661279701</v>
      </c>
      <c r="BB13" s="14">
        <v>0.34229298129079799</v>
      </c>
      <c r="BC13" s="14">
        <v>0.24569692577517699</v>
      </c>
      <c r="BD13" s="14">
        <v>0.32132696815928802</v>
      </c>
      <c r="BE13" s="14">
        <v>8.5130439021540202E-2</v>
      </c>
      <c r="BF13" s="14">
        <v>0.39242625266896802</v>
      </c>
      <c r="BG13" s="14"/>
      <c r="BH13" s="14">
        <v>0.26656992043699701</v>
      </c>
      <c r="BI13" s="14">
        <v>0.18457061901664901</v>
      </c>
    </row>
    <row r="14" spans="2:61" x14ac:dyDescent="0.35">
      <c r="B14" s="15" t="s">
        <v>77</v>
      </c>
      <c r="C14" s="20">
        <v>1.1952121626258701E-2</v>
      </c>
      <c r="D14" s="20">
        <v>5.7132984761773201E-3</v>
      </c>
      <c r="E14" s="20">
        <v>1.7970196923873499E-2</v>
      </c>
      <c r="F14" s="20"/>
      <c r="G14" s="20">
        <v>1.4087946551622099E-2</v>
      </c>
      <c r="H14" s="20">
        <v>1.44945788989765E-2</v>
      </c>
      <c r="I14" s="20">
        <v>2.4904394850011499E-2</v>
      </c>
      <c r="J14" s="20">
        <v>1.4065039749591401E-2</v>
      </c>
      <c r="K14" s="20">
        <v>3.9784311538535004E-3</v>
      </c>
      <c r="L14" s="20">
        <v>0</v>
      </c>
      <c r="M14" s="20"/>
      <c r="N14" s="20">
        <v>1.4723176436690201E-2</v>
      </c>
      <c r="O14" s="20">
        <v>1.03901761352856E-2</v>
      </c>
      <c r="P14" s="20"/>
      <c r="Q14" s="20">
        <v>5.1756755862201603E-3</v>
      </c>
      <c r="R14" s="20">
        <v>1.25593803323051E-2</v>
      </c>
      <c r="S14" s="20">
        <v>1.00855607767812E-2</v>
      </c>
      <c r="T14" s="20"/>
      <c r="U14" s="20">
        <v>8.1117776833149607E-3</v>
      </c>
      <c r="V14" s="20">
        <v>2.8451498999091499E-2</v>
      </c>
      <c r="W14" s="20"/>
      <c r="X14" s="20">
        <v>4.8441678308166298E-3</v>
      </c>
      <c r="Y14" s="20">
        <v>3.13276971282194E-3</v>
      </c>
      <c r="Z14" s="20">
        <v>1.4876647046767701E-2</v>
      </c>
      <c r="AA14" s="20"/>
      <c r="AB14" s="20">
        <v>4.3353634331456201E-3</v>
      </c>
      <c r="AC14" s="20">
        <v>3.0222964656402098E-3</v>
      </c>
      <c r="AD14" s="20">
        <v>1.03994484102049E-2</v>
      </c>
      <c r="AE14" s="20"/>
      <c r="AF14" s="20">
        <v>7.3104186870512804E-3</v>
      </c>
      <c r="AG14" s="20">
        <v>1.1986165799126199E-2</v>
      </c>
      <c r="AH14" s="20">
        <v>6.4205774144954902E-3</v>
      </c>
      <c r="AI14" s="20"/>
      <c r="AJ14" s="20">
        <v>1.9721921345407E-3</v>
      </c>
      <c r="AK14" s="20">
        <v>1.7777754171342801E-2</v>
      </c>
      <c r="AL14" s="20"/>
      <c r="AM14" s="20">
        <v>0</v>
      </c>
      <c r="AN14" s="20">
        <v>3.96042399702198E-3</v>
      </c>
      <c r="AO14" s="20">
        <v>0</v>
      </c>
      <c r="AP14" s="20">
        <v>0</v>
      </c>
      <c r="AQ14" s="20">
        <v>1.5726062907116201E-2</v>
      </c>
      <c r="AR14" s="20">
        <v>2.8449474976075498E-3</v>
      </c>
      <c r="AS14" s="20">
        <v>2.7535203400194001E-2</v>
      </c>
      <c r="AT14" s="20">
        <v>1.3516430263228499E-2</v>
      </c>
      <c r="AU14" s="20">
        <v>1.4450833085037701E-2</v>
      </c>
      <c r="AV14" s="20"/>
      <c r="AW14" s="20">
        <v>0</v>
      </c>
      <c r="AX14" s="20">
        <v>4.6170982338231102E-3</v>
      </c>
      <c r="AY14" s="20">
        <v>0</v>
      </c>
      <c r="AZ14" s="20">
        <v>0</v>
      </c>
      <c r="BA14" s="20">
        <v>1.6737423832334099E-2</v>
      </c>
      <c r="BB14" s="20">
        <v>0</v>
      </c>
      <c r="BC14" s="20">
        <v>3.1393981147285303E-2</v>
      </c>
      <c r="BD14" s="20">
        <v>2.0146474182082701E-2</v>
      </c>
      <c r="BE14" s="20">
        <v>3.0351853290809E-2</v>
      </c>
      <c r="BF14" s="20">
        <v>2.6395150276052302E-2</v>
      </c>
      <c r="BG14" s="20"/>
      <c r="BH14" s="20">
        <v>1.1724487643060401E-2</v>
      </c>
      <c r="BI14" s="20">
        <v>4.5848157797451798E-3</v>
      </c>
    </row>
    <row r="15" spans="2:61" x14ac:dyDescent="0.35">
      <c r="B15" s="16"/>
      <c r="G15" s="26"/>
      <c r="H15" s="26"/>
      <c r="I15" s="26"/>
      <c r="J15" s="26"/>
      <c r="K15" s="26"/>
      <c r="L15" s="26"/>
    </row>
    <row r="16" spans="2:61" x14ac:dyDescent="0.35">
      <c r="B16" t="s">
        <v>79</v>
      </c>
      <c r="G16" s="26"/>
      <c r="H16" s="26"/>
      <c r="I16" s="26"/>
      <c r="J16" s="26"/>
      <c r="K16" s="26"/>
      <c r="L16" s="26"/>
    </row>
    <row r="17" spans="2:12" x14ac:dyDescent="0.35">
      <c r="B17" t="s">
        <v>80</v>
      </c>
      <c r="G17" s="26"/>
      <c r="H17" s="26"/>
      <c r="I17" s="26"/>
      <c r="J17" s="26"/>
      <c r="K17" s="26"/>
      <c r="L17" s="26"/>
    </row>
    <row r="19" spans="2:1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5:L17">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19"/>
  <sheetViews>
    <sheetView showGridLines="0" workbookViewId="0">
      <pane xSplit="2" topLeftCell="C1" activePane="topRight" state="frozen"/>
      <selection activeCell="B18" sqref="B18"/>
      <selection pane="topRight" activeCell="BE8" sqref="B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172</v>
      </c>
      <c r="C9" s="14">
        <v>0.26528407184556202</v>
      </c>
      <c r="D9" s="14">
        <v>0.30026809209493099</v>
      </c>
      <c r="E9" s="14">
        <v>0.23115780567957001</v>
      </c>
      <c r="F9" s="14"/>
      <c r="G9" s="14">
        <v>0.145220499209059</v>
      </c>
      <c r="H9" s="14">
        <v>0.26262589867050901</v>
      </c>
      <c r="I9" s="14">
        <v>0.17978109601499401</v>
      </c>
      <c r="J9" s="14">
        <v>0.25633595353465799</v>
      </c>
      <c r="K9" s="14">
        <v>0.26319373563541298</v>
      </c>
      <c r="L9" s="14">
        <v>0.42861395713356498</v>
      </c>
      <c r="M9" s="14"/>
      <c r="N9" s="14">
        <v>0.27831745463850699</v>
      </c>
      <c r="O9" s="14">
        <v>0.25793761539550197</v>
      </c>
      <c r="P9" s="14"/>
      <c r="Q9" s="14">
        <v>0.23879671767333399</v>
      </c>
      <c r="R9" s="14">
        <v>0.258293061916407</v>
      </c>
      <c r="S9" s="14">
        <v>0.35668574038380402</v>
      </c>
      <c r="T9" s="14"/>
      <c r="U9" s="14">
        <v>0.27728900499923698</v>
      </c>
      <c r="V9" s="14">
        <v>0.213706940895597</v>
      </c>
      <c r="W9" s="14"/>
      <c r="X9" s="14">
        <v>0.63299711543782999</v>
      </c>
      <c r="Y9" s="14">
        <v>0.243976045516441</v>
      </c>
      <c r="Z9" s="14">
        <v>0.157853708962124</v>
      </c>
      <c r="AA9" s="14"/>
      <c r="AB9" s="14">
        <v>0.34743365102315699</v>
      </c>
      <c r="AC9" s="14">
        <v>0.24972421029925301</v>
      </c>
      <c r="AD9" s="14">
        <v>0.22718118432600001</v>
      </c>
      <c r="AE9" s="14"/>
      <c r="AF9" s="14">
        <v>0.38244019575113303</v>
      </c>
      <c r="AG9" s="14">
        <v>0.295694199882722</v>
      </c>
      <c r="AH9" s="14">
        <v>0.18865698553849999</v>
      </c>
      <c r="AI9" s="14"/>
      <c r="AJ9" s="14">
        <v>0.27643421248650801</v>
      </c>
      <c r="AK9" s="14">
        <v>0.26003004586877199</v>
      </c>
      <c r="AL9" s="14"/>
      <c r="AM9" s="14">
        <v>0.38316098040854102</v>
      </c>
      <c r="AN9" s="14">
        <v>0.43374249037109103</v>
      </c>
      <c r="AO9" s="14">
        <v>0.16879248534448599</v>
      </c>
      <c r="AP9" s="14">
        <v>0.26538011868767097</v>
      </c>
      <c r="AQ9" s="14">
        <v>9.2311655928092595E-2</v>
      </c>
      <c r="AR9" s="14">
        <v>0.18334513378166001</v>
      </c>
      <c r="AS9" s="14">
        <v>0.21649725061633401</v>
      </c>
      <c r="AT9" s="14">
        <v>0.267308428006587</v>
      </c>
      <c r="AU9" s="14">
        <v>0.211536177470565</v>
      </c>
      <c r="AV9" s="14"/>
      <c r="AW9" s="14">
        <v>0.382098968121097</v>
      </c>
      <c r="AX9" s="14">
        <v>0.47189790196848003</v>
      </c>
      <c r="AY9" s="14">
        <v>0.190998065856438</v>
      </c>
      <c r="AZ9" s="14">
        <v>0.28013247412128001</v>
      </c>
      <c r="BA9" s="14">
        <v>0.15919143604255101</v>
      </c>
      <c r="BB9" s="14">
        <v>0.19052483860225899</v>
      </c>
      <c r="BC9" s="14">
        <v>0.23529286906030999</v>
      </c>
      <c r="BD9" s="14">
        <v>0.213968885262806</v>
      </c>
      <c r="BE9" s="14">
        <v>0.14029688933047499</v>
      </c>
      <c r="BF9" s="14">
        <v>0.18451317836193001</v>
      </c>
      <c r="BG9" s="14"/>
      <c r="BH9" s="14">
        <v>0.23985079034438</v>
      </c>
      <c r="BI9" s="14">
        <v>0.31076622720983199</v>
      </c>
    </row>
    <row r="10" spans="2:61" x14ac:dyDescent="0.35">
      <c r="B10" s="15" t="s">
        <v>173</v>
      </c>
      <c r="C10" s="14">
        <v>0.361215630031128</v>
      </c>
      <c r="D10" s="14">
        <v>0.35336766645027601</v>
      </c>
      <c r="E10" s="14">
        <v>0.369609139816935</v>
      </c>
      <c r="F10" s="14"/>
      <c r="G10" s="14">
        <v>0.421305784768717</v>
      </c>
      <c r="H10" s="14">
        <v>0.26491398726112497</v>
      </c>
      <c r="I10" s="14">
        <v>0.36690367964903198</v>
      </c>
      <c r="J10" s="14">
        <v>0.35895698299536299</v>
      </c>
      <c r="K10" s="14">
        <v>0.40024360158213501</v>
      </c>
      <c r="L10" s="14">
        <v>0.37151960727744399</v>
      </c>
      <c r="M10" s="14"/>
      <c r="N10" s="14">
        <v>0.38088533090959997</v>
      </c>
      <c r="O10" s="14">
        <v>0.35012851602664802</v>
      </c>
      <c r="P10" s="14"/>
      <c r="Q10" s="14">
        <v>0.368809513294862</v>
      </c>
      <c r="R10" s="14">
        <v>0.37765642131926302</v>
      </c>
      <c r="S10" s="14">
        <v>0.30561484161883601</v>
      </c>
      <c r="T10" s="14"/>
      <c r="U10" s="14">
        <v>0.35602057930479702</v>
      </c>
      <c r="V10" s="14">
        <v>0.38353527214605998</v>
      </c>
      <c r="W10" s="14"/>
      <c r="X10" s="14">
        <v>0.24389583662169401</v>
      </c>
      <c r="Y10" s="14">
        <v>0.494891089983301</v>
      </c>
      <c r="Z10" s="14">
        <v>0.244083504026753</v>
      </c>
      <c r="AA10" s="14"/>
      <c r="AB10" s="14">
        <v>0.397662924127346</v>
      </c>
      <c r="AC10" s="14">
        <v>0.38446632909984801</v>
      </c>
      <c r="AD10" s="14">
        <v>0.25103291224108798</v>
      </c>
      <c r="AE10" s="14"/>
      <c r="AF10" s="14">
        <v>0.31271268385346601</v>
      </c>
      <c r="AG10" s="14">
        <v>0.40938162440385401</v>
      </c>
      <c r="AH10" s="14">
        <v>0.30895516843015902</v>
      </c>
      <c r="AI10" s="14"/>
      <c r="AJ10" s="14">
        <v>0.37576831919909898</v>
      </c>
      <c r="AK10" s="14">
        <v>0.35073155473482898</v>
      </c>
      <c r="AL10" s="14"/>
      <c r="AM10" s="14">
        <v>0.39165808705692601</v>
      </c>
      <c r="AN10" s="14">
        <v>0.34354651789822499</v>
      </c>
      <c r="AO10" s="14">
        <v>0.36919773491548902</v>
      </c>
      <c r="AP10" s="14">
        <v>0.29573538740664401</v>
      </c>
      <c r="AQ10" s="14">
        <v>0.523968470217825</v>
      </c>
      <c r="AR10" s="14">
        <v>0.413015276087557</v>
      </c>
      <c r="AS10" s="14">
        <v>0.39220730094627498</v>
      </c>
      <c r="AT10" s="14">
        <v>0.289097321825593</v>
      </c>
      <c r="AU10" s="14">
        <v>0.27046091935727601</v>
      </c>
      <c r="AV10" s="14"/>
      <c r="AW10" s="14">
        <v>0.39755204766202201</v>
      </c>
      <c r="AX10" s="14">
        <v>0.33517768711622298</v>
      </c>
      <c r="AY10" s="14">
        <v>0.444846026621596</v>
      </c>
      <c r="AZ10" s="14">
        <v>0.28848308332939698</v>
      </c>
      <c r="BA10" s="14">
        <v>0.52835213128949199</v>
      </c>
      <c r="BB10" s="14">
        <v>0.39550136396836399</v>
      </c>
      <c r="BC10" s="14">
        <v>0.40283411094460198</v>
      </c>
      <c r="BD10" s="14">
        <v>0.33191576067278999</v>
      </c>
      <c r="BE10" s="14">
        <v>0.41797303966478699</v>
      </c>
      <c r="BF10" s="14">
        <v>0.16866317449812299</v>
      </c>
      <c r="BG10" s="14"/>
      <c r="BH10" s="14">
        <v>0.35574934530702801</v>
      </c>
      <c r="BI10" s="14">
        <v>0.37544270757920101</v>
      </c>
    </row>
    <row r="11" spans="2:61" x14ac:dyDescent="0.35">
      <c r="B11" s="15" t="s">
        <v>73</v>
      </c>
      <c r="C11" s="14">
        <v>0.18687248286578201</v>
      </c>
      <c r="D11" s="14">
        <v>0.18240932782799199</v>
      </c>
      <c r="E11" s="14">
        <v>0.192219829057342</v>
      </c>
      <c r="F11" s="14"/>
      <c r="G11" s="14">
        <v>0.16272634847224299</v>
      </c>
      <c r="H11" s="14">
        <v>0.21696774924385501</v>
      </c>
      <c r="I11" s="14">
        <v>0.18150307140543101</v>
      </c>
      <c r="J11" s="14">
        <v>0.24101784861716399</v>
      </c>
      <c r="K11" s="14">
        <v>0.183042377202567</v>
      </c>
      <c r="L11" s="14">
        <v>0.13568504349456301</v>
      </c>
      <c r="M11" s="14"/>
      <c r="N11" s="14">
        <v>0.17489296403808999</v>
      </c>
      <c r="O11" s="14">
        <v>0.193624913509341</v>
      </c>
      <c r="P11" s="14"/>
      <c r="Q11" s="14">
        <v>0.19448023520678401</v>
      </c>
      <c r="R11" s="14">
        <v>0.20609838470035499</v>
      </c>
      <c r="S11" s="14">
        <v>0.10325537828356</v>
      </c>
      <c r="T11" s="14"/>
      <c r="U11" s="14">
        <v>0.17876287587924999</v>
      </c>
      <c r="V11" s="14">
        <v>0.221714014771276</v>
      </c>
      <c r="W11" s="14"/>
      <c r="X11" s="14">
        <v>7.7433845730376996E-2</v>
      </c>
      <c r="Y11" s="14">
        <v>0.170084315390989</v>
      </c>
      <c r="Z11" s="14">
        <v>0.22739990287700401</v>
      </c>
      <c r="AA11" s="14"/>
      <c r="AB11" s="14">
        <v>0.13304148849993599</v>
      </c>
      <c r="AC11" s="14">
        <v>0.20468134379485201</v>
      </c>
      <c r="AD11" s="14">
        <v>0.187829905919594</v>
      </c>
      <c r="AE11" s="14"/>
      <c r="AF11" s="14">
        <v>0.145713847425883</v>
      </c>
      <c r="AG11" s="14">
        <v>0.16916609458266699</v>
      </c>
      <c r="AH11" s="14">
        <v>0.199086945184482</v>
      </c>
      <c r="AI11" s="14"/>
      <c r="AJ11" s="14">
        <v>0.17782795112948499</v>
      </c>
      <c r="AK11" s="14">
        <v>0.19628584921330999</v>
      </c>
      <c r="AL11" s="14"/>
      <c r="AM11" s="14">
        <v>0.13745146708403899</v>
      </c>
      <c r="AN11" s="14">
        <v>0.14326662956984701</v>
      </c>
      <c r="AO11" s="14">
        <v>0.26583406849276098</v>
      </c>
      <c r="AP11" s="14">
        <v>0.14585337577288501</v>
      </c>
      <c r="AQ11" s="14">
        <v>0.25518172456236299</v>
      </c>
      <c r="AR11" s="14">
        <v>0.17647722532985799</v>
      </c>
      <c r="AS11" s="14">
        <v>0.22706224246985299</v>
      </c>
      <c r="AT11" s="14">
        <v>0.24215157556693201</v>
      </c>
      <c r="AU11" s="14">
        <v>0.26267429119164398</v>
      </c>
      <c r="AV11" s="14"/>
      <c r="AW11" s="14">
        <v>0.130749534791543</v>
      </c>
      <c r="AX11" s="14">
        <v>0.14433233436235199</v>
      </c>
      <c r="AY11" s="14">
        <v>0.20588974692777301</v>
      </c>
      <c r="AZ11" s="14">
        <v>0.17386887958187</v>
      </c>
      <c r="BA11" s="14">
        <v>0.239880990061522</v>
      </c>
      <c r="BB11" s="14">
        <v>0.19279509061608599</v>
      </c>
      <c r="BC11" s="14">
        <v>0.11856518850723401</v>
      </c>
      <c r="BD11" s="14">
        <v>0.168882628675362</v>
      </c>
      <c r="BE11" s="14">
        <v>0.14064646308431999</v>
      </c>
      <c r="BF11" s="14">
        <v>0.220060294339297</v>
      </c>
      <c r="BG11" s="14"/>
      <c r="BH11" s="14">
        <v>0.187114721234795</v>
      </c>
      <c r="BI11" s="14">
        <v>0.16272945390770999</v>
      </c>
    </row>
    <row r="12" spans="2:61" x14ac:dyDescent="0.35">
      <c r="B12" s="15" t="s">
        <v>174</v>
      </c>
      <c r="C12" s="14">
        <v>0.104103734283771</v>
      </c>
      <c r="D12" s="14">
        <v>8.0066102605657399E-2</v>
      </c>
      <c r="E12" s="14">
        <v>0.12530803831805901</v>
      </c>
      <c r="F12" s="14"/>
      <c r="G12" s="14">
        <v>0.13346840467360699</v>
      </c>
      <c r="H12" s="14">
        <v>0.13569665965182601</v>
      </c>
      <c r="I12" s="14">
        <v>0.14232189293148101</v>
      </c>
      <c r="J12" s="14">
        <v>8.8767182089140806E-2</v>
      </c>
      <c r="K12" s="14">
        <v>9.7066319950671207E-2</v>
      </c>
      <c r="L12" s="14">
        <v>4.4033312068732101E-2</v>
      </c>
      <c r="M12" s="14"/>
      <c r="N12" s="14">
        <v>9.3417243619720799E-2</v>
      </c>
      <c r="O12" s="14">
        <v>0.110127330729502</v>
      </c>
      <c r="P12" s="14"/>
      <c r="Q12" s="14">
        <v>0.12877033628225701</v>
      </c>
      <c r="R12" s="14">
        <v>8.6836987464777401E-2</v>
      </c>
      <c r="S12" s="14">
        <v>0.106315000823449</v>
      </c>
      <c r="T12" s="14"/>
      <c r="U12" s="14">
        <v>0.10437967556243199</v>
      </c>
      <c r="V12" s="14">
        <v>0.10291820003032801</v>
      </c>
      <c r="W12" s="14"/>
      <c r="X12" s="14">
        <v>2.24813317826415E-2</v>
      </c>
      <c r="Y12" s="14">
        <v>5.8437730259023102E-2</v>
      </c>
      <c r="Z12" s="14">
        <v>0.204535005129448</v>
      </c>
      <c r="AA12" s="14"/>
      <c r="AB12" s="14">
        <v>5.99574521580057E-2</v>
      </c>
      <c r="AC12" s="14">
        <v>0.104629967012245</v>
      </c>
      <c r="AD12" s="14">
        <v>0.15770302841534101</v>
      </c>
      <c r="AE12" s="14"/>
      <c r="AF12" s="14">
        <v>9.0094363166430602E-2</v>
      </c>
      <c r="AG12" s="14">
        <v>7.53017283231871E-2</v>
      </c>
      <c r="AH12" s="14">
        <v>0.163463111743538</v>
      </c>
      <c r="AI12" s="14"/>
      <c r="AJ12" s="14">
        <v>8.9967460861197904E-2</v>
      </c>
      <c r="AK12" s="14">
        <v>0.113575434920209</v>
      </c>
      <c r="AL12" s="14"/>
      <c r="AM12" s="14">
        <v>7.3292025295321001E-2</v>
      </c>
      <c r="AN12" s="14">
        <v>4.9218624894960303E-2</v>
      </c>
      <c r="AO12" s="14">
        <v>7.1583964209669296E-2</v>
      </c>
      <c r="AP12" s="14">
        <v>0.178534968462566</v>
      </c>
      <c r="AQ12" s="14">
        <v>8.5754599747071697E-2</v>
      </c>
      <c r="AR12" s="14">
        <v>0.106112440953936</v>
      </c>
      <c r="AS12" s="14">
        <v>0.12125843641683</v>
      </c>
      <c r="AT12" s="14">
        <v>0.109860127457026</v>
      </c>
      <c r="AU12" s="14">
        <v>0.129475403603065</v>
      </c>
      <c r="AV12" s="14"/>
      <c r="AW12" s="14">
        <v>6.0712777729530903E-2</v>
      </c>
      <c r="AX12" s="14">
        <v>2.22854253820019E-2</v>
      </c>
      <c r="AY12" s="14">
        <v>6.8273352557524397E-2</v>
      </c>
      <c r="AZ12" s="14">
        <v>0.134636963934578</v>
      </c>
      <c r="BA12" s="14">
        <v>5.3046791308334902E-2</v>
      </c>
      <c r="BB12" s="14">
        <v>0.13096880934201999</v>
      </c>
      <c r="BC12" s="14">
        <v>0.13121435805301701</v>
      </c>
      <c r="BD12" s="14">
        <v>0.13633034975296901</v>
      </c>
      <c r="BE12" s="14">
        <v>8.14080327278211E-2</v>
      </c>
      <c r="BF12" s="14">
        <v>0.207360810704975</v>
      </c>
      <c r="BG12" s="14"/>
      <c r="BH12" s="14">
        <v>0.11505776840045399</v>
      </c>
      <c r="BI12" s="14">
        <v>8.9354722712286602E-2</v>
      </c>
    </row>
    <row r="13" spans="2:61" x14ac:dyDescent="0.35">
      <c r="B13" s="15" t="s">
        <v>175</v>
      </c>
      <c r="C13" s="14">
        <v>7.3052843420321298E-2</v>
      </c>
      <c r="D13" s="14">
        <v>7.5164609235349997E-2</v>
      </c>
      <c r="E13" s="14">
        <v>7.1466359996130505E-2</v>
      </c>
      <c r="F13" s="14"/>
      <c r="G13" s="14">
        <v>0.12786411877279599</v>
      </c>
      <c r="H13" s="14">
        <v>0.105394795801554</v>
      </c>
      <c r="I13" s="14">
        <v>0.109885580743359</v>
      </c>
      <c r="J13" s="14">
        <v>5.49220327636738E-2</v>
      </c>
      <c r="K13" s="14">
        <v>4.12420135153631E-2</v>
      </c>
      <c r="L13" s="14">
        <v>2.0148080025695399E-2</v>
      </c>
      <c r="M13" s="14"/>
      <c r="N13" s="14">
        <v>6.1226039189724697E-2</v>
      </c>
      <c r="O13" s="14">
        <v>7.9719194252163797E-2</v>
      </c>
      <c r="P13" s="14"/>
      <c r="Q13" s="14">
        <v>5.7464531629583399E-2</v>
      </c>
      <c r="R13" s="14">
        <v>6.6229845896241299E-2</v>
      </c>
      <c r="S13" s="14">
        <v>0.122276678459546</v>
      </c>
      <c r="T13" s="14"/>
      <c r="U13" s="14">
        <v>7.5611111586134594E-2</v>
      </c>
      <c r="V13" s="14">
        <v>6.2061684160688697E-2</v>
      </c>
      <c r="W13" s="14"/>
      <c r="X13" s="14">
        <v>1.6247917297028E-2</v>
      </c>
      <c r="Y13" s="14">
        <v>2.9456599749016599E-2</v>
      </c>
      <c r="Z13" s="14">
        <v>0.155322887527725</v>
      </c>
      <c r="AA13" s="14"/>
      <c r="AB13" s="14">
        <v>5.3770148517240102E-2</v>
      </c>
      <c r="AC13" s="14">
        <v>5.5134114422232601E-2</v>
      </c>
      <c r="AD13" s="14">
        <v>0.16728919148522201</v>
      </c>
      <c r="AE13" s="14"/>
      <c r="AF13" s="14">
        <v>4.98728978826962E-2</v>
      </c>
      <c r="AG13" s="14">
        <v>4.7291604957183701E-2</v>
      </c>
      <c r="AH13" s="14">
        <v>0.13060229646806201</v>
      </c>
      <c r="AI13" s="14"/>
      <c r="AJ13" s="14">
        <v>7.4358192827418901E-2</v>
      </c>
      <c r="AK13" s="14">
        <v>6.8521784304428304E-2</v>
      </c>
      <c r="AL13" s="14"/>
      <c r="AM13" s="14">
        <v>1.44374401551727E-2</v>
      </c>
      <c r="AN13" s="14">
        <v>3.0225737265877701E-2</v>
      </c>
      <c r="AO13" s="14">
        <v>0.124591747037594</v>
      </c>
      <c r="AP13" s="14">
        <v>0.101886785455124</v>
      </c>
      <c r="AQ13" s="14">
        <v>2.44349194399507E-2</v>
      </c>
      <c r="AR13" s="14">
        <v>0.117563534184197</v>
      </c>
      <c r="AS13" s="14">
        <v>2.8840210160803698E-2</v>
      </c>
      <c r="AT13" s="14">
        <v>9.1582547143861298E-2</v>
      </c>
      <c r="AU13" s="14">
        <v>9.9090459559769098E-2</v>
      </c>
      <c r="AV13" s="14"/>
      <c r="AW13" s="14">
        <v>2.8886671695807602E-2</v>
      </c>
      <c r="AX13" s="14">
        <v>1.54821681166E-2</v>
      </c>
      <c r="AY13" s="14">
        <v>8.9992808036667996E-2</v>
      </c>
      <c r="AZ13" s="14">
        <v>0.122878599032874</v>
      </c>
      <c r="BA13" s="14">
        <v>0</v>
      </c>
      <c r="BB13" s="14">
        <v>9.0209897471271505E-2</v>
      </c>
      <c r="BC13" s="14">
        <v>0.102514473379367</v>
      </c>
      <c r="BD13" s="14">
        <v>0.148902375636073</v>
      </c>
      <c r="BE13" s="14">
        <v>0.100858368101514</v>
      </c>
      <c r="BF13" s="14">
        <v>0.219402542095674</v>
      </c>
      <c r="BG13" s="14"/>
      <c r="BH13" s="14">
        <v>9.3913929596891599E-2</v>
      </c>
      <c r="BI13" s="14">
        <v>5.5215894468007003E-2</v>
      </c>
    </row>
    <row r="14" spans="2:61" x14ac:dyDescent="0.35">
      <c r="B14" s="15" t="s">
        <v>77</v>
      </c>
      <c r="C14" s="20">
        <v>9.4712375534355096E-3</v>
      </c>
      <c r="D14" s="20">
        <v>8.7242017857935908E-3</v>
      </c>
      <c r="E14" s="20">
        <v>1.02388271319638E-2</v>
      </c>
      <c r="F14" s="20"/>
      <c r="G14" s="20">
        <v>9.4148441035788594E-3</v>
      </c>
      <c r="H14" s="20">
        <v>1.44009093711306E-2</v>
      </c>
      <c r="I14" s="20">
        <v>1.96046792557035E-2</v>
      </c>
      <c r="J14" s="20">
        <v>0</v>
      </c>
      <c r="K14" s="20">
        <v>1.5211952113849901E-2</v>
      </c>
      <c r="L14" s="20">
        <v>0</v>
      </c>
      <c r="M14" s="20"/>
      <c r="N14" s="20">
        <v>1.12609676043581E-2</v>
      </c>
      <c r="O14" s="20">
        <v>8.4624300868440198E-3</v>
      </c>
      <c r="P14" s="20"/>
      <c r="Q14" s="20">
        <v>1.16786659131789E-2</v>
      </c>
      <c r="R14" s="20">
        <v>4.8852987029563899E-3</v>
      </c>
      <c r="S14" s="20">
        <v>5.8523604308048901E-3</v>
      </c>
      <c r="T14" s="20"/>
      <c r="U14" s="20">
        <v>7.9367526681495808E-3</v>
      </c>
      <c r="V14" s="20">
        <v>1.60638879960503E-2</v>
      </c>
      <c r="W14" s="20"/>
      <c r="X14" s="20">
        <v>6.9439531304295596E-3</v>
      </c>
      <c r="Y14" s="20">
        <v>3.1542191012291598E-3</v>
      </c>
      <c r="Z14" s="20">
        <v>1.08049914769463E-2</v>
      </c>
      <c r="AA14" s="20"/>
      <c r="AB14" s="20">
        <v>8.1343356743155907E-3</v>
      </c>
      <c r="AC14" s="20">
        <v>1.36403537156896E-3</v>
      </c>
      <c r="AD14" s="20">
        <v>8.9637776127550993E-3</v>
      </c>
      <c r="AE14" s="20"/>
      <c r="AF14" s="20">
        <v>1.9166011920392301E-2</v>
      </c>
      <c r="AG14" s="20">
        <v>3.1647478503863402E-3</v>
      </c>
      <c r="AH14" s="20">
        <v>9.2354926352592407E-3</v>
      </c>
      <c r="AI14" s="20"/>
      <c r="AJ14" s="20">
        <v>5.6438634962917801E-3</v>
      </c>
      <c r="AK14" s="20">
        <v>1.0855330958452199E-2</v>
      </c>
      <c r="AL14" s="20"/>
      <c r="AM14" s="20">
        <v>0</v>
      </c>
      <c r="AN14" s="20">
        <v>0</v>
      </c>
      <c r="AO14" s="20">
        <v>0</v>
      </c>
      <c r="AP14" s="20">
        <v>1.2609364215109701E-2</v>
      </c>
      <c r="AQ14" s="20">
        <v>1.8348630104697401E-2</v>
      </c>
      <c r="AR14" s="20">
        <v>3.4863896627912801E-3</v>
      </c>
      <c r="AS14" s="20">
        <v>1.4134559389904501E-2</v>
      </c>
      <c r="AT14" s="20">
        <v>0</v>
      </c>
      <c r="AU14" s="20">
        <v>2.67627488176806E-2</v>
      </c>
      <c r="AV14" s="20"/>
      <c r="AW14" s="20">
        <v>0</v>
      </c>
      <c r="AX14" s="20">
        <v>1.0824483054343E-2</v>
      </c>
      <c r="AY14" s="20">
        <v>0</v>
      </c>
      <c r="AZ14" s="20">
        <v>0</v>
      </c>
      <c r="BA14" s="20">
        <v>1.9528651298099199E-2</v>
      </c>
      <c r="BB14" s="20">
        <v>0</v>
      </c>
      <c r="BC14" s="20">
        <v>9.5790000554696192E-3</v>
      </c>
      <c r="BD14" s="20">
        <v>0</v>
      </c>
      <c r="BE14" s="20">
        <v>0.118817207091083</v>
      </c>
      <c r="BF14" s="20">
        <v>0</v>
      </c>
      <c r="BG14" s="20"/>
      <c r="BH14" s="20">
        <v>8.31344511645047E-3</v>
      </c>
      <c r="BI14" s="20">
        <v>6.4909941229625897E-3</v>
      </c>
    </row>
    <row r="15" spans="2:61" x14ac:dyDescent="0.35">
      <c r="B15" s="16"/>
      <c r="G15" s="26"/>
      <c r="H15" s="26"/>
      <c r="I15" s="26"/>
      <c r="J15" s="26"/>
      <c r="K15" s="26"/>
      <c r="L15" s="26"/>
    </row>
    <row r="16" spans="2:61" x14ac:dyDescent="0.35">
      <c r="B16" t="s">
        <v>79</v>
      </c>
      <c r="G16" s="26"/>
      <c r="H16" s="26"/>
      <c r="I16" s="26"/>
      <c r="J16" s="26"/>
      <c r="K16" s="26"/>
      <c r="L16" s="26"/>
    </row>
    <row r="17" spans="2:12" x14ac:dyDescent="0.35">
      <c r="B17" t="s">
        <v>80</v>
      </c>
      <c r="G17" s="26"/>
      <c r="H17" s="26"/>
      <c r="I17" s="26"/>
      <c r="J17" s="26"/>
      <c r="K17" s="26"/>
      <c r="L17" s="26"/>
    </row>
    <row r="19" spans="2:1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conditionalFormatting sqref="G15:L17">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19"/>
  <sheetViews>
    <sheetView showGridLines="0" workbookViewId="0">
      <pane xSplit="2" topLeftCell="AO1" activePane="topRight" state="frozen"/>
      <selection activeCell="B18" sqref="B18"/>
      <selection pane="topRight" activeCell="AS12" sqref="AS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181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502</v>
      </c>
      <c r="D7" s="10">
        <v>231</v>
      </c>
      <c r="E7" s="10">
        <v>270</v>
      </c>
      <c r="F7" s="10"/>
      <c r="G7" s="10">
        <v>60</v>
      </c>
      <c r="H7" s="10">
        <v>96</v>
      </c>
      <c r="I7" s="10">
        <v>108</v>
      </c>
      <c r="J7" s="10">
        <v>109</v>
      </c>
      <c r="K7" s="10">
        <v>73</v>
      </c>
      <c r="L7" s="10">
        <v>56</v>
      </c>
      <c r="M7" s="10"/>
      <c r="N7" s="10">
        <v>264</v>
      </c>
      <c r="O7" s="10">
        <v>238</v>
      </c>
      <c r="P7" s="10"/>
      <c r="Q7" s="10">
        <v>151</v>
      </c>
      <c r="R7" s="10">
        <v>258</v>
      </c>
      <c r="S7" s="10">
        <v>70</v>
      </c>
      <c r="T7" s="10"/>
      <c r="U7" s="10">
        <v>414</v>
      </c>
      <c r="V7" s="10">
        <v>88</v>
      </c>
      <c r="W7" s="10"/>
      <c r="X7" s="10">
        <v>69</v>
      </c>
      <c r="Y7" s="10">
        <v>227</v>
      </c>
      <c r="Z7" s="10">
        <v>179</v>
      </c>
      <c r="AA7" s="10"/>
      <c r="AB7" s="10">
        <v>141</v>
      </c>
      <c r="AC7" s="10">
        <v>242</v>
      </c>
      <c r="AD7" s="10">
        <v>91</v>
      </c>
      <c r="AE7" s="10"/>
      <c r="AF7" s="10">
        <v>41</v>
      </c>
      <c r="AG7" s="10">
        <v>268</v>
      </c>
      <c r="AH7" s="10">
        <v>161</v>
      </c>
      <c r="AI7" s="10"/>
      <c r="AJ7" s="10">
        <v>213</v>
      </c>
      <c r="AK7" s="10">
        <v>270</v>
      </c>
      <c r="AL7" s="10"/>
      <c r="AM7" s="10">
        <v>66</v>
      </c>
      <c r="AN7" s="10">
        <v>84</v>
      </c>
      <c r="AO7" s="10">
        <v>18</v>
      </c>
      <c r="AP7" s="10">
        <v>38</v>
      </c>
      <c r="AQ7" s="10">
        <v>23</v>
      </c>
      <c r="AR7" s="10">
        <v>130</v>
      </c>
      <c r="AS7" s="10">
        <v>23</v>
      </c>
      <c r="AT7" s="10">
        <v>26</v>
      </c>
      <c r="AU7" s="10">
        <v>78</v>
      </c>
      <c r="AV7" s="10"/>
      <c r="AW7" s="10">
        <v>67</v>
      </c>
      <c r="AX7" s="10">
        <v>68</v>
      </c>
      <c r="AY7" s="10">
        <v>21</v>
      </c>
      <c r="AZ7" s="10">
        <v>46</v>
      </c>
      <c r="BA7" s="10">
        <v>21</v>
      </c>
      <c r="BB7" s="10">
        <v>114</v>
      </c>
      <c r="BC7" s="10">
        <v>36</v>
      </c>
      <c r="BD7" s="10">
        <v>16</v>
      </c>
      <c r="BE7" s="10">
        <v>8</v>
      </c>
      <c r="BF7" s="10">
        <v>28</v>
      </c>
      <c r="BG7" s="10"/>
      <c r="BH7" s="10">
        <v>261</v>
      </c>
      <c r="BI7" s="10">
        <v>210</v>
      </c>
    </row>
    <row r="8" spans="2:61" ht="30" customHeight="1" x14ac:dyDescent="0.35">
      <c r="B8" s="11" t="s">
        <v>18</v>
      </c>
      <c r="C8" s="11">
        <v>499</v>
      </c>
      <c r="D8" s="11">
        <v>242</v>
      </c>
      <c r="E8" s="11">
        <v>255</v>
      </c>
      <c r="F8" s="11"/>
      <c r="G8" s="11">
        <v>50</v>
      </c>
      <c r="H8" s="11">
        <v>75</v>
      </c>
      <c r="I8" s="11">
        <v>97</v>
      </c>
      <c r="J8" s="11">
        <v>92</v>
      </c>
      <c r="K8" s="11">
        <v>76</v>
      </c>
      <c r="L8" s="11">
        <v>107</v>
      </c>
      <c r="M8" s="11"/>
      <c r="N8" s="11">
        <v>189</v>
      </c>
      <c r="O8" s="11">
        <v>310</v>
      </c>
      <c r="P8" s="11"/>
      <c r="Q8" s="11">
        <v>142</v>
      </c>
      <c r="R8" s="11">
        <v>256</v>
      </c>
      <c r="S8" s="11">
        <v>77</v>
      </c>
      <c r="T8" s="11"/>
      <c r="U8" s="11">
        <v>412</v>
      </c>
      <c r="V8" s="11">
        <v>87</v>
      </c>
      <c r="W8" s="11"/>
      <c r="X8" s="11">
        <v>79</v>
      </c>
      <c r="Y8" s="11">
        <v>221</v>
      </c>
      <c r="Z8" s="11">
        <v>170</v>
      </c>
      <c r="AA8" s="11"/>
      <c r="AB8" s="11">
        <v>147</v>
      </c>
      <c r="AC8" s="11">
        <v>236</v>
      </c>
      <c r="AD8" s="11">
        <v>89</v>
      </c>
      <c r="AE8" s="11"/>
      <c r="AF8" s="11">
        <v>39</v>
      </c>
      <c r="AG8" s="11">
        <v>266</v>
      </c>
      <c r="AH8" s="11">
        <v>160</v>
      </c>
      <c r="AI8" s="11"/>
      <c r="AJ8" s="11">
        <v>191</v>
      </c>
      <c r="AK8" s="11">
        <v>289</v>
      </c>
      <c r="AL8" s="11"/>
      <c r="AM8" s="11">
        <v>67</v>
      </c>
      <c r="AN8" s="11">
        <v>91</v>
      </c>
      <c r="AO8" s="11">
        <v>17</v>
      </c>
      <c r="AP8" s="11">
        <v>40</v>
      </c>
      <c r="AQ8" s="11">
        <v>22</v>
      </c>
      <c r="AR8" s="11">
        <v>129</v>
      </c>
      <c r="AS8" s="11">
        <v>21</v>
      </c>
      <c r="AT8" s="11">
        <v>26</v>
      </c>
      <c r="AU8" s="11">
        <v>72</v>
      </c>
      <c r="AV8" s="11"/>
      <c r="AW8" s="11">
        <v>67</v>
      </c>
      <c r="AX8" s="11">
        <v>76</v>
      </c>
      <c r="AY8" s="11">
        <v>18</v>
      </c>
      <c r="AZ8" s="11">
        <v>46</v>
      </c>
      <c r="BA8" s="11">
        <v>21</v>
      </c>
      <c r="BB8" s="11">
        <v>114</v>
      </c>
      <c r="BC8" s="11">
        <v>31</v>
      </c>
      <c r="BD8" s="11">
        <v>14</v>
      </c>
      <c r="BE8" s="11">
        <v>8</v>
      </c>
      <c r="BF8" s="11">
        <v>25</v>
      </c>
      <c r="BG8" s="11"/>
      <c r="BH8" s="11">
        <v>273</v>
      </c>
      <c r="BI8" s="11">
        <v>194</v>
      </c>
    </row>
    <row r="9" spans="2:61" x14ac:dyDescent="0.35">
      <c r="B9" s="15" t="s">
        <v>172</v>
      </c>
      <c r="C9" s="14">
        <v>8.7045782112073394E-2</v>
      </c>
      <c r="D9" s="14">
        <v>7.7229698451843895E-2</v>
      </c>
      <c r="E9" s="14">
        <v>9.6763133303276794E-2</v>
      </c>
      <c r="F9" s="14"/>
      <c r="G9" s="14">
        <v>1.2148821499319999E-2</v>
      </c>
      <c r="H9" s="14">
        <v>9.9870041418150701E-2</v>
      </c>
      <c r="I9" s="14">
        <v>3.9059050507403999E-2</v>
      </c>
      <c r="J9" s="14">
        <v>8.7300255683600905E-2</v>
      </c>
      <c r="K9" s="14">
        <v>5.7108602968506499E-2</v>
      </c>
      <c r="L9" s="14">
        <v>0.17774589164205201</v>
      </c>
      <c r="M9" s="14"/>
      <c r="N9" s="14">
        <v>7.9699919640165803E-2</v>
      </c>
      <c r="O9" s="14">
        <v>9.1522896755585004E-2</v>
      </c>
      <c r="P9" s="14"/>
      <c r="Q9" s="14">
        <v>7.6015721810426401E-2</v>
      </c>
      <c r="R9" s="14">
        <v>6.0797746756113401E-2</v>
      </c>
      <c r="S9" s="14">
        <v>0.21109002143446201</v>
      </c>
      <c r="T9" s="14"/>
      <c r="U9" s="14">
        <v>0.100913427734602</v>
      </c>
      <c r="V9" s="14">
        <v>2.1107933192977001E-2</v>
      </c>
      <c r="W9" s="14"/>
      <c r="X9" s="14">
        <v>0.374821837678388</v>
      </c>
      <c r="Y9" s="14">
        <v>5.2674706882639297E-2</v>
      </c>
      <c r="Z9" s="14">
        <v>1.26333592776163E-2</v>
      </c>
      <c r="AA9" s="14"/>
      <c r="AB9" s="14">
        <v>0.101404418560574</v>
      </c>
      <c r="AC9" s="14">
        <v>9.5367314318029597E-2</v>
      </c>
      <c r="AD9" s="14">
        <v>6.8061210670895406E-2</v>
      </c>
      <c r="AE9" s="14"/>
      <c r="AF9" s="14">
        <v>0.23380301837807099</v>
      </c>
      <c r="AG9" s="14">
        <v>0.116699329941164</v>
      </c>
      <c r="AH9" s="14">
        <v>7.69781499375791E-3</v>
      </c>
      <c r="AI9" s="14"/>
      <c r="AJ9" s="14">
        <v>7.5095677152674706E-2</v>
      </c>
      <c r="AK9" s="14">
        <v>0.100675542214723</v>
      </c>
      <c r="AL9" s="14"/>
      <c r="AM9" s="14">
        <v>0.13001738507462299</v>
      </c>
      <c r="AN9" s="14">
        <v>0.22840071891636299</v>
      </c>
      <c r="AO9" s="14">
        <v>0.12794539925745499</v>
      </c>
      <c r="AP9" s="14">
        <v>3.3327353170479898E-2</v>
      </c>
      <c r="AQ9" s="14">
        <v>0.14078870036333699</v>
      </c>
      <c r="AR9" s="14">
        <v>4.3008880464153298E-2</v>
      </c>
      <c r="AS9" s="14">
        <v>4.6500996216316703E-2</v>
      </c>
      <c r="AT9" s="14">
        <v>0</v>
      </c>
      <c r="AU9" s="14">
        <v>9.9226830347191493E-3</v>
      </c>
      <c r="AV9" s="14"/>
      <c r="AW9" s="14">
        <v>0.14567337809703701</v>
      </c>
      <c r="AX9" s="14">
        <v>0.261074052758829</v>
      </c>
      <c r="AY9" s="14">
        <v>6.7670859055546997E-2</v>
      </c>
      <c r="AZ9" s="14">
        <v>1.3209705612622301E-2</v>
      </c>
      <c r="BA9" s="14">
        <v>0.14517642329164601</v>
      </c>
      <c r="BB9" s="14">
        <v>6.3116981581910203E-2</v>
      </c>
      <c r="BC9" s="14">
        <v>5.5258226667162499E-2</v>
      </c>
      <c r="BD9" s="14">
        <v>0</v>
      </c>
      <c r="BE9" s="14">
        <v>0</v>
      </c>
      <c r="BF9" s="14">
        <v>0</v>
      </c>
      <c r="BG9" s="14"/>
      <c r="BH9" s="14">
        <v>8.9776637655516203E-2</v>
      </c>
      <c r="BI9" s="14">
        <v>9.7416415095992706E-2</v>
      </c>
    </row>
    <row r="10" spans="2:61" x14ac:dyDescent="0.35">
      <c r="B10" s="15" t="s">
        <v>173</v>
      </c>
      <c r="C10" s="14">
        <v>0.23668295786239399</v>
      </c>
      <c r="D10" s="14">
        <v>0.25319473205304499</v>
      </c>
      <c r="E10" s="14">
        <v>0.21745408783262199</v>
      </c>
      <c r="F10" s="14"/>
      <c r="G10" s="14">
        <v>0.29272790753420302</v>
      </c>
      <c r="H10" s="14">
        <v>0.178083989241345</v>
      </c>
      <c r="I10" s="14">
        <v>0.22024474452640899</v>
      </c>
      <c r="J10" s="14">
        <v>0.14742640712788399</v>
      </c>
      <c r="K10" s="14">
        <v>0.29439200375275998</v>
      </c>
      <c r="L10" s="14">
        <v>0.30187165318838</v>
      </c>
      <c r="M10" s="14"/>
      <c r="N10" s="14">
        <v>0.24777861520723601</v>
      </c>
      <c r="O10" s="14">
        <v>0.229920439483109</v>
      </c>
      <c r="P10" s="14"/>
      <c r="Q10" s="14">
        <v>0.304226907974736</v>
      </c>
      <c r="R10" s="14">
        <v>0.235543776907053</v>
      </c>
      <c r="S10" s="14">
        <v>0.16854765718283399</v>
      </c>
      <c r="T10" s="14"/>
      <c r="U10" s="14">
        <v>0.24338394231173399</v>
      </c>
      <c r="V10" s="14">
        <v>0.20482113270066901</v>
      </c>
      <c r="W10" s="14"/>
      <c r="X10" s="14">
        <v>0.441930240642948</v>
      </c>
      <c r="Y10" s="14">
        <v>0.30870800964647099</v>
      </c>
      <c r="Z10" s="14">
        <v>7.5057704236448794E-2</v>
      </c>
      <c r="AA10" s="14"/>
      <c r="AB10" s="14">
        <v>0.33379321133762202</v>
      </c>
      <c r="AC10" s="14">
        <v>0.232849949672576</v>
      </c>
      <c r="AD10" s="14">
        <v>0.123306760407631</v>
      </c>
      <c r="AE10" s="14"/>
      <c r="AF10" s="14">
        <v>0.27255606232309298</v>
      </c>
      <c r="AG10" s="14">
        <v>0.27983324231608397</v>
      </c>
      <c r="AH10" s="14">
        <v>0.16396549425331999</v>
      </c>
      <c r="AI10" s="14"/>
      <c r="AJ10" s="14">
        <v>0.30274212649955501</v>
      </c>
      <c r="AK10" s="14">
        <v>0.202208433458267</v>
      </c>
      <c r="AL10" s="14"/>
      <c r="AM10" s="14">
        <v>0.39190207356258699</v>
      </c>
      <c r="AN10" s="14">
        <v>0.42540510302337597</v>
      </c>
      <c r="AO10" s="14">
        <v>0.31303708210359499</v>
      </c>
      <c r="AP10" s="14">
        <v>0.19630183216494099</v>
      </c>
      <c r="AQ10" s="14">
        <v>0.38644371546715001</v>
      </c>
      <c r="AR10" s="14">
        <v>0.120904850197045</v>
      </c>
      <c r="AS10" s="14">
        <v>0.18600910952980099</v>
      </c>
      <c r="AT10" s="14">
        <v>5.7558585188103799E-2</v>
      </c>
      <c r="AU10" s="14">
        <v>0.118904563988996</v>
      </c>
      <c r="AV10" s="14"/>
      <c r="AW10" s="14">
        <v>0.42459535242417301</v>
      </c>
      <c r="AX10" s="14">
        <v>0.43883037552146997</v>
      </c>
      <c r="AY10" s="14">
        <v>0.27446998186997801</v>
      </c>
      <c r="AZ10" s="14">
        <v>0.172066269152958</v>
      </c>
      <c r="BA10" s="14">
        <v>0.42166167779998298</v>
      </c>
      <c r="BB10" s="14">
        <v>0.15286463862385</v>
      </c>
      <c r="BC10" s="14">
        <v>0.209665687012662</v>
      </c>
      <c r="BD10" s="14">
        <v>0.109680917491149</v>
      </c>
      <c r="BE10" s="14">
        <v>0.161426693267812</v>
      </c>
      <c r="BF10" s="14">
        <v>6.9627507844714304E-2</v>
      </c>
      <c r="BG10" s="14"/>
      <c r="BH10" s="14">
        <v>0.255687492512091</v>
      </c>
      <c r="BI10" s="14">
        <v>0.24191944566578</v>
      </c>
    </row>
    <row r="11" spans="2:61" x14ac:dyDescent="0.35">
      <c r="B11" s="15" t="s">
        <v>73</v>
      </c>
      <c r="C11" s="14">
        <v>0.196381657470659</v>
      </c>
      <c r="D11" s="14">
        <v>0.20411529852975199</v>
      </c>
      <c r="E11" s="14">
        <v>0.189964146328987</v>
      </c>
      <c r="F11" s="14"/>
      <c r="G11" s="14">
        <v>0.23365279722371199</v>
      </c>
      <c r="H11" s="14">
        <v>0.112664378142453</v>
      </c>
      <c r="I11" s="14">
        <v>0.18639891519027399</v>
      </c>
      <c r="J11" s="14">
        <v>0.18536690769057201</v>
      </c>
      <c r="K11" s="14">
        <v>0.237056677514589</v>
      </c>
      <c r="L11" s="14">
        <v>0.22680743280749699</v>
      </c>
      <c r="M11" s="14"/>
      <c r="N11" s="14">
        <v>0.21303009046002599</v>
      </c>
      <c r="O11" s="14">
        <v>0.18623486484919899</v>
      </c>
      <c r="P11" s="14"/>
      <c r="Q11" s="14">
        <v>0.127975886775616</v>
      </c>
      <c r="R11" s="14">
        <v>0.201388188928627</v>
      </c>
      <c r="S11" s="14">
        <v>0.21029268858580799</v>
      </c>
      <c r="T11" s="14"/>
      <c r="U11" s="14">
        <v>0.206618121365019</v>
      </c>
      <c r="V11" s="14">
        <v>0.14770934292611199</v>
      </c>
      <c r="W11" s="14"/>
      <c r="X11" s="14">
        <v>9.9901752192829901E-2</v>
      </c>
      <c r="Y11" s="14">
        <v>0.28558696736910899</v>
      </c>
      <c r="Z11" s="14">
        <v>7.3598318677602706E-2</v>
      </c>
      <c r="AA11" s="14"/>
      <c r="AB11" s="14">
        <v>0.17041924172145501</v>
      </c>
      <c r="AC11" s="14">
        <v>0.22240740582908999</v>
      </c>
      <c r="AD11" s="14">
        <v>0.13709299243485601</v>
      </c>
      <c r="AE11" s="14"/>
      <c r="AF11" s="14">
        <v>0.175963924704788</v>
      </c>
      <c r="AG11" s="14">
        <v>0.18376266274507499</v>
      </c>
      <c r="AH11" s="14">
        <v>0.174732267527998</v>
      </c>
      <c r="AI11" s="14"/>
      <c r="AJ11" s="14">
        <v>0.177868023563411</v>
      </c>
      <c r="AK11" s="14">
        <v>0.20622503177184801</v>
      </c>
      <c r="AL11" s="14"/>
      <c r="AM11" s="14">
        <v>0.22634684568983099</v>
      </c>
      <c r="AN11" s="14">
        <v>0.117724494905234</v>
      </c>
      <c r="AO11" s="14">
        <v>0.33011635791826399</v>
      </c>
      <c r="AP11" s="14">
        <v>0.23365672500266099</v>
      </c>
      <c r="AQ11" s="14">
        <v>0.14334178019121599</v>
      </c>
      <c r="AR11" s="14">
        <v>0.14088322474668999</v>
      </c>
      <c r="AS11" s="14">
        <v>0.26927200793913902</v>
      </c>
      <c r="AT11" s="14">
        <v>0.22397637196377401</v>
      </c>
      <c r="AU11" s="14">
        <v>0.26256909349859398</v>
      </c>
      <c r="AV11" s="14"/>
      <c r="AW11" s="14">
        <v>0.21468321090811401</v>
      </c>
      <c r="AX11" s="14">
        <v>0.15226327492903899</v>
      </c>
      <c r="AY11" s="14">
        <v>0.31457810918075901</v>
      </c>
      <c r="AZ11" s="14">
        <v>0.284603701023807</v>
      </c>
      <c r="BA11" s="14">
        <v>0.19535123927682699</v>
      </c>
      <c r="BB11" s="14">
        <v>0.117798705945398</v>
      </c>
      <c r="BC11" s="14">
        <v>0.204538295034359</v>
      </c>
      <c r="BD11" s="14">
        <v>0.13310831688522201</v>
      </c>
      <c r="BE11" s="14">
        <v>0.32840903421312001</v>
      </c>
      <c r="BF11" s="14">
        <v>0.307225040807171</v>
      </c>
      <c r="BG11" s="14"/>
      <c r="BH11" s="14">
        <v>0.18377634815972099</v>
      </c>
      <c r="BI11" s="14">
        <v>0.158191324138233</v>
      </c>
    </row>
    <row r="12" spans="2:61" x14ac:dyDescent="0.35">
      <c r="B12" s="15" t="s">
        <v>174</v>
      </c>
      <c r="C12" s="14">
        <v>0.194522143770789</v>
      </c>
      <c r="D12" s="14">
        <v>0.219393409529865</v>
      </c>
      <c r="E12" s="14">
        <v>0.17184095427257801</v>
      </c>
      <c r="F12" s="14"/>
      <c r="G12" s="14">
        <v>0.231535246356946</v>
      </c>
      <c r="H12" s="14">
        <v>0.237338389930217</v>
      </c>
      <c r="I12" s="14">
        <v>0.214166072873268</v>
      </c>
      <c r="J12" s="14">
        <v>0.28710676159016502</v>
      </c>
      <c r="K12" s="14">
        <v>0.138627497941962</v>
      </c>
      <c r="L12" s="14">
        <v>8.9673246479996999E-2</v>
      </c>
      <c r="M12" s="14"/>
      <c r="N12" s="14">
        <v>0.222895042979497</v>
      </c>
      <c r="O12" s="14">
        <v>0.17722958989955001</v>
      </c>
      <c r="P12" s="14"/>
      <c r="Q12" s="14">
        <v>0.22409881717048999</v>
      </c>
      <c r="R12" s="14">
        <v>0.19532750863500101</v>
      </c>
      <c r="S12" s="14">
        <v>0.137232135080191</v>
      </c>
      <c r="T12" s="14"/>
      <c r="U12" s="14">
        <v>0.174792083581399</v>
      </c>
      <c r="V12" s="14">
        <v>0.28833458773887199</v>
      </c>
      <c r="W12" s="14"/>
      <c r="X12" s="14">
        <v>5.41909804033592E-2</v>
      </c>
      <c r="Y12" s="14">
        <v>0.26376723556813497</v>
      </c>
      <c r="Z12" s="14">
        <v>0.164903812429463</v>
      </c>
      <c r="AA12" s="14"/>
      <c r="AB12" s="14">
        <v>0.17596278424202699</v>
      </c>
      <c r="AC12" s="14">
        <v>0.20796210020598599</v>
      </c>
      <c r="AD12" s="14">
        <v>0.16116627503907299</v>
      </c>
      <c r="AE12" s="14"/>
      <c r="AF12" s="14">
        <v>0.22682957035301099</v>
      </c>
      <c r="AG12" s="14">
        <v>0.198767925673794</v>
      </c>
      <c r="AH12" s="14">
        <v>0.175353558993468</v>
      </c>
      <c r="AI12" s="14"/>
      <c r="AJ12" s="14">
        <v>0.2242380109455</v>
      </c>
      <c r="AK12" s="14">
        <v>0.17919432332395999</v>
      </c>
      <c r="AL12" s="14"/>
      <c r="AM12" s="14">
        <v>0.174913071764846</v>
      </c>
      <c r="AN12" s="14">
        <v>0.12953057955320099</v>
      </c>
      <c r="AO12" s="14">
        <v>0.15157547466672799</v>
      </c>
      <c r="AP12" s="14">
        <v>6.3828734525048197E-2</v>
      </c>
      <c r="AQ12" s="14">
        <v>0.29857551486739597</v>
      </c>
      <c r="AR12" s="14">
        <v>0.25566889630293899</v>
      </c>
      <c r="AS12" s="14">
        <v>0.245860919589907</v>
      </c>
      <c r="AT12" s="14">
        <v>0.118745920329</v>
      </c>
      <c r="AU12" s="14">
        <v>0.26701113751107203</v>
      </c>
      <c r="AV12" s="14"/>
      <c r="AW12" s="14">
        <v>0.10924032858581</v>
      </c>
      <c r="AX12" s="14">
        <v>0.115949779833523</v>
      </c>
      <c r="AY12" s="14">
        <v>0.26959500699855699</v>
      </c>
      <c r="AZ12" s="14">
        <v>8.2805355606625594E-2</v>
      </c>
      <c r="BA12" s="14">
        <v>0.203552865259573</v>
      </c>
      <c r="BB12" s="14">
        <v>0.27125609089025998</v>
      </c>
      <c r="BC12" s="14">
        <v>0.25561894254268502</v>
      </c>
      <c r="BD12" s="14">
        <v>0.21893185103393001</v>
      </c>
      <c r="BE12" s="14">
        <v>0.42356645440685697</v>
      </c>
      <c r="BF12" s="14">
        <v>6.4780894780461701E-2</v>
      </c>
      <c r="BG12" s="14"/>
      <c r="BH12" s="14">
        <v>0.16979673019639999</v>
      </c>
      <c r="BI12" s="14">
        <v>0.242951278755137</v>
      </c>
    </row>
    <row r="13" spans="2:61" x14ac:dyDescent="0.35">
      <c r="B13" s="15" t="s">
        <v>175</v>
      </c>
      <c r="C13" s="14">
        <v>0.27333848217955098</v>
      </c>
      <c r="D13" s="14">
        <v>0.243463113594063</v>
      </c>
      <c r="E13" s="14">
        <v>0.30295267977767099</v>
      </c>
      <c r="F13" s="14"/>
      <c r="G13" s="14">
        <v>0.22993522738581901</v>
      </c>
      <c r="H13" s="14">
        <v>0.35496319645563301</v>
      </c>
      <c r="I13" s="14">
        <v>0.32138898106844599</v>
      </c>
      <c r="J13" s="14">
        <v>0.29279966790777801</v>
      </c>
      <c r="K13" s="14">
        <v>0.265050946395613</v>
      </c>
      <c r="L13" s="14">
        <v>0.182467870235311</v>
      </c>
      <c r="M13" s="14"/>
      <c r="N13" s="14">
        <v>0.22307002724252001</v>
      </c>
      <c r="O13" s="14">
        <v>0.30397581531312901</v>
      </c>
      <c r="P13" s="14"/>
      <c r="Q13" s="14">
        <v>0.267682666268731</v>
      </c>
      <c r="R13" s="14">
        <v>0.29293860943759997</v>
      </c>
      <c r="S13" s="14">
        <v>0.25799188454688998</v>
      </c>
      <c r="T13" s="14"/>
      <c r="U13" s="14">
        <v>0.262833755396437</v>
      </c>
      <c r="V13" s="14">
        <v>0.32328633247910599</v>
      </c>
      <c r="W13" s="14"/>
      <c r="X13" s="14">
        <v>0</v>
      </c>
      <c r="Y13" s="14">
        <v>8.6339987143522395E-2</v>
      </c>
      <c r="Z13" s="14">
        <v>0.66607136112093501</v>
      </c>
      <c r="AA13" s="14"/>
      <c r="AB13" s="14">
        <v>0.20271202490095899</v>
      </c>
      <c r="AC13" s="14">
        <v>0.23657554173880499</v>
      </c>
      <c r="AD13" s="14">
        <v>0.48828735626268599</v>
      </c>
      <c r="AE13" s="14"/>
      <c r="AF13" s="14">
        <v>9.0847424241037505E-2</v>
      </c>
      <c r="AG13" s="14">
        <v>0.205549478869816</v>
      </c>
      <c r="AH13" s="14">
        <v>0.47001015245896499</v>
      </c>
      <c r="AI13" s="14"/>
      <c r="AJ13" s="14">
        <v>0.22005616183885901</v>
      </c>
      <c r="AK13" s="14">
        <v>0.29711325563150498</v>
      </c>
      <c r="AL13" s="14"/>
      <c r="AM13" s="14">
        <v>7.6820623908113297E-2</v>
      </c>
      <c r="AN13" s="14">
        <v>9.8939103601824993E-2</v>
      </c>
      <c r="AO13" s="14">
        <v>7.7325686053957801E-2</v>
      </c>
      <c r="AP13" s="14">
        <v>0.47288535513687002</v>
      </c>
      <c r="AQ13" s="14">
        <v>3.0850289110900798E-2</v>
      </c>
      <c r="AR13" s="14">
        <v>0.43953414828917298</v>
      </c>
      <c r="AS13" s="14">
        <v>0.19883151104609501</v>
      </c>
      <c r="AT13" s="14">
        <v>0.51139217192785302</v>
      </c>
      <c r="AU13" s="14">
        <v>0.32326539816533401</v>
      </c>
      <c r="AV13" s="14"/>
      <c r="AW13" s="14">
        <v>0.105807729984866</v>
      </c>
      <c r="AX13" s="14">
        <v>3.1882516957138098E-2</v>
      </c>
      <c r="AY13" s="14">
        <v>7.3686042895159606E-2</v>
      </c>
      <c r="AZ13" s="14">
        <v>0.44731496860398701</v>
      </c>
      <c r="BA13" s="14">
        <v>3.4257794371970303E-2</v>
      </c>
      <c r="BB13" s="14">
        <v>0.39496358295858103</v>
      </c>
      <c r="BC13" s="14">
        <v>0.23784444875383301</v>
      </c>
      <c r="BD13" s="14">
        <v>0.53827891458969901</v>
      </c>
      <c r="BE13" s="14">
        <v>8.6597818112210803E-2</v>
      </c>
      <c r="BF13" s="14">
        <v>0.531212659958333</v>
      </c>
      <c r="BG13" s="14"/>
      <c r="BH13" s="14">
        <v>0.287413568374008</v>
      </c>
      <c r="BI13" s="14">
        <v>0.247664067737905</v>
      </c>
    </row>
    <row r="14" spans="2:61" x14ac:dyDescent="0.35">
      <c r="B14" s="15" t="s">
        <v>77</v>
      </c>
      <c r="C14" s="20">
        <v>1.2028976604532299E-2</v>
      </c>
      <c r="D14" s="20">
        <v>2.6037478414316501E-3</v>
      </c>
      <c r="E14" s="20">
        <v>2.1024998484864599E-2</v>
      </c>
      <c r="F14" s="20"/>
      <c r="G14" s="20">
        <v>0</v>
      </c>
      <c r="H14" s="20">
        <v>1.7080004812201101E-2</v>
      </c>
      <c r="I14" s="20">
        <v>1.8742235834197901E-2</v>
      </c>
      <c r="J14" s="20">
        <v>0</v>
      </c>
      <c r="K14" s="20">
        <v>7.76427142656978E-3</v>
      </c>
      <c r="L14" s="20">
        <v>2.1433905646763701E-2</v>
      </c>
      <c r="M14" s="20"/>
      <c r="N14" s="20">
        <v>1.35263044705555E-2</v>
      </c>
      <c r="O14" s="20">
        <v>1.11163936994279E-2</v>
      </c>
      <c r="P14" s="20"/>
      <c r="Q14" s="20">
        <v>0</v>
      </c>
      <c r="R14" s="20">
        <v>1.4004169335604499E-2</v>
      </c>
      <c r="S14" s="20">
        <v>1.4845613169814999E-2</v>
      </c>
      <c r="T14" s="20"/>
      <c r="U14" s="20">
        <v>1.1458669610808899E-2</v>
      </c>
      <c r="V14" s="20">
        <v>1.47406709622639E-2</v>
      </c>
      <c r="W14" s="20"/>
      <c r="X14" s="20">
        <v>2.9155189082474799E-2</v>
      </c>
      <c r="Y14" s="20">
        <v>2.9230933901227101E-3</v>
      </c>
      <c r="Z14" s="20">
        <v>7.7354442579343997E-3</v>
      </c>
      <c r="AA14" s="20"/>
      <c r="AB14" s="20">
        <v>1.5708319237362101E-2</v>
      </c>
      <c r="AC14" s="20">
        <v>4.8376882355125501E-3</v>
      </c>
      <c r="AD14" s="20">
        <v>2.20854051848593E-2</v>
      </c>
      <c r="AE14" s="20"/>
      <c r="AF14" s="20">
        <v>0</v>
      </c>
      <c r="AG14" s="20">
        <v>1.5387360454067399E-2</v>
      </c>
      <c r="AH14" s="20">
        <v>8.2407117724917003E-3</v>
      </c>
      <c r="AI14" s="20"/>
      <c r="AJ14" s="20">
        <v>0</v>
      </c>
      <c r="AK14" s="20">
        <v>1.45834135996969E-2</v>
      </c>
      <c r="AL14" s="20"/>
      <c r="AM14" s="20">
        <v>0</v>
      </c>
      <c r="AN14" s="20">
        <v>0</v>
      </c>
      <c r="AO14" s="20">
        <v>0</v>
      </c>
      <c r="AP14" s="20">
        <v>0</v>
      </c>
      <c r="AQ14" s="20">
        <v>0</v>
      </c>
      <c r="AR14" s="20">
        <v>0</v>
      </c>
      <c r="AS14" s="20">
        <v>5.3525455678740202E-2</v>
      </c>
      <c r="AT14" s="20">
        <v>8.8326950591268799E-2</v>
      </c>
      <c r="AU14" s="20">
        <v>1.83271238012843E-2</v>
      </c>
      <c r="AV14" s="20"/>
      <c r="AW14" s="20">
        <v>0</v>
      </c>
      <c r="AX14" s="20">
        <v>0</v>
      </c>
      <c r="AY14" s="20">
        <v>0</v>
      </c>
      <c r="AZ14" s="20">
        <v>0</v>
      </c>
      <c r="BA14" s="20">
        <v>0</v>
      </c>
      <c r="BB14" s="20">
        <v>0</v>
      </c>
      <c r="BC14" s="20">
        <v>3.7074399989298602E-2</v>
      </c>
      <c r="BD14" s="20">
        <v>0</v>
      </c>
      <c r="BE14" s="20">
        <v>0</v>
      </c>
      <c r="BF14" s="20">
        <v>2.7153896609320001E-2</v>
      </c>
      <c r="BG14" s="20"/>
      <c r="BH14" s="20">
        <v>1.3549223102263599E-2</v>
      </c>
      <c r="BI14" s="20">
        <v>1.18574686069517E-2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19"/>
  <sheetViews>
    <sheetView showGridLines="0" workbookViewId="0">
      <pane xSplit="2" topLeftCell="C1" activePane="topRight" state="frozen"/>
      <selection activeCell="B18" sqref="B18"/>
      <selection pane="topRight" activeCell="AU14" sqref="AU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183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505</v>
      </c>
      <c r="D7" s="10">
        <v>241</v>
      </c>
      <c r="E7" s="10">
        <v>262</v>
      </c>
      <c r="F7" s="10"/>
      <c r="G7" s="10">
        <v>69</v>
      </c>
      <c r="H7" s="10">
        <v>106</v>
      </c>
      <c r="I7" s="10">
        <v>112</v>
      </c>
      <c r="J7" s="10">
        <v>97</v>
      </c>
      <c r="K7" s="10">
        <v>71</v>
      </c>
      <c r="L7" s="10">
        <v>50</v>
      </c>
      <c r="M7" s="10"/>
      <c r="N7" s="10">
        <v>237</v>
      </c>
      <c r="O7" s="10">
        <v>268</v>
      </c>
      <c r="P7" s="10"/>
      <c r="Q7" s="10">
        <v>157</v>
      </c>
      <c r="R7" s="10">
        <v>240</v>
      </c>
      <c r="S7" s="10">
        <v>84</v>
      </c>
      <c r="T7" s="10"/>
      <c r="U7" s="10">
        <v>402</v>
      </c>
      <c r="V7" s="10">
        <v>103</v>
      </c>
      <c r="W7" s="10"/>
      <c r="X7" s="10">
        <v>60</v>
      </c>
      <c r="Y7" s="10">
        <v>232</v>
      </c>
      <c r="Z7" s="10">
        <v>194</v>
      </c>
      <c r="AA7" s="10"/>
      <c r="AB7" s="10">
        <v>153</v>
      </c>
      <c r="AC7" s="10">
        <v>241</v>
      </c>
      <c r="AD7" s="10">
        <v>89</v>
      </c>
      <c r="AE7" s="10"/>
      <c r="AF7" s="10">
        <v>57</v>
      </c>
      <c r="AG7" s="10">
        <v>276</v>
      </c>
      <c r="AH7" s="10">
        <v>148</v>
      </c>
      <c r="AI7" s="10"/>
      <c r="AJ7" s="10">
        <v>193</v>
      </c>
      <c r="AK7" s="10">
        <v>294</v>
      </c>
      <c r="AL7" s="10"/>
      <c r="AM7" s="10">
        <v>67</v>
      </c>
      <c r="AN7" s="10">
        <v>84</v>
      </c>
      <c r="AO7" s="10">
        <v>20</v>
      </c>
      <c r="AP7" s="10">
        <v>45</v>
      </c>
      <c r="AQ7" s="10">
        <v>22</v>
      </c>
      <c r="AR7" s="10">
        <v>142</v>
      </c>
      <c r="AS7" s="10">
        <v>23</v>
      </c>
      <c r="AT7" s="10">
        <v>14</v>
      </c>
      <c r="AU7" s="10">
        <v>71</v>
      </c>
      <c r="AV7" s="10"/>
      <c r="AW7" s="10">
        <v>59</v>
      </c>
      <c r="AX7" s="10">
        <v>73</v>
      </c>
      <c r="AY7" s="10">
        <v>21</v>
      </c>
      <c r="AZ7" s="10">
        <v>47</v>
      </c>
      <c r="BA7" s="10">
        <v>20</v>
      </c>
      <c r="BB7" s="10">
        <v>146</v>
      </c>
      <c r="BC7" s="10">
        <v>30</v>
      </c>
      <c r="BD7" s="10">
        <v>13</v>
      </c>
      <c r="BE7" s="10">
        <v>17</v>
      </c>
      <c r="BF7" s="10">
        <v>26</v>
      </c>
      <c r="BG7" s="10"/>
      <c r="BH7" s="10">
        <v>240</v>
      </c>
      <c r="BI7" s="10">
        <v>245</v>
      </c>
    </row>
    <row r="8" spans="2:61" ht="30" customHeight="1" x14ac:dyDescent="0.35">
      <c r="B8" s="11" t="s">
        <v>18</v>
      </c>
      <c r="C8" s="11">
        <v>508</v>
      </c>
      <c r="D8" s="11">
        <v>248</v>
      </c>
      <c r="E8" s="11">
        <v>259</v>
      </c>
      <c r="F8" s="11"/>
      <c r="G8" s="11">
        <v>64</v>
      </c>
      <c r="H8" s="11">
        <v>86</v>
      </c>
      <c r="I8" s="11">
        <v>101</v>
      </c>
      <c r="J8" s="11">
        <v>91</v>
      </c>
      <c r="K8" s="11">
        <v>73</v>
      </c>
      <c r="L8" s="11">
        <v>95</v>
      </c>
      <c r="M8" s="11"/>
      <c r="N8" s="11">
        <v>174</v>
      </c>
      <c r="O8" s="11">
        <v>334</v>
      </c>
      <c r="P8" s="11"/>
      <c r="Q8" s="11">
        <v>150</v>
      </c>
      <c r="R8" s="11">
        <v>242</v>
      </c>
      <c r="S8" s="11">
        <v>92</v>
      </c>
      <c r="T8" s="11"/>
      <c r="U8" s="11">
        <v>405</v>
      </c>
      <c r="V8" s="11">
        <v>103</v>
      </c>
      <c r="W8" s="11"/>
      <c r="X8" s="11">
        <v>68</v>
      </c>
      <c r="Y8" s="11">
        <v>232</v>
      </c>
      <c r="Z8" s="11">
        <v>189</v>
      </c>
      <c r="AA8" s="11"/>
      <c r="AB8" s="11">
        <v>155</v>
      </c>
      <c r="AC8" s="11">
        <v>241</v>
      </c>
      <c r="AD8" s="11">
        <v>89</v>
      </c>
      <c r="AE8" s="11"/>
      <c r="AF8" s="11">
        <v>58</v>
      </c>
      <c r="AG8" s="11">
        <v>279</v>
      </c>
      <c r="AH8" s="11">
        <v>147</v>
      </c>
      <c r="AI8" s="11"/>
      <c r="AJ8" s="11">
        <v>177</v>
      </c>
      <c r="AK8" s="11">
        <v>311</v>
      </c>
      <c r="AL8" s="11"/>
      <c r="AM8" s="11">
        <v>72</v>
      </c>
      <c r="AN8" s="11">
        <v>89</v>
      </c>
      <c r="AO8" s="11">
        <v>18</v>
      </c>
      <c r="AP8" s="11">
        <v>41</v>
      </c>
      <c r="AQ8" s="11">
        <v>24</v>
      </c>
      <c r="AR8" s="11">
        <v>143</v>
      </c>
      <c r="AS8" s="11">
        <v>20</v>
      </c>
      <c r="AT8" s="11">
        <v>13</v>
      </c>
      <c r="AU8" s="11">
        <v>70</v>
      </c>
      <c r="AV8" s="11"/>
      <c r="AW8" s="11">
        <v>65</v>
      </c>
      <c r="AX8" s="11">
        <v>79</v>
      </c>
      <c r="AY8" s="11">
        <v>18</v>
      </c>
      <c r="AZ8" s="11">
        <v>43</v>
      </c>
      <c r="BA8" s="11">
        <v>22</v>
      </c>
      <c r="BB8" s="11">
        <v>146</v>
      </c>
      <c r="BC8" s="11">
        <v>30</v>
      </c>
      <c r="BD8" s="11">
        <v>13</v>
      </c>
      <c r="BE8" s="11">
        <v>15</v>
      </c>
      <c r="BF8" s="11">
        <v>25</v>
      </c>
      <c r="BG8" s="11"/>
      <c r="BH8" s="11">
        <v>250</v>
      </c>
      <c r="BI8" s="11">
        <v>235</v>
      </c>
    </row>
    <row r="9" spans="2:61" x14ac:dyDescent="0.35">
      <c r="B9" s="15" t="s">
        <v>172</v>
      </c>
      <c r="C9" s="14">
        <v>0.120168747845789</v>
      </c>
      <c r="D9" s="14">
        <v>0.117049565451687</v>
      </c>
      <c r="E9" s="14">
        <v>0.12399893970211499</v>
      </c>
      <c r="F9" s="14"/>
      <c r="G9" s="14">
        <v>7.3428436921359003E-2</v>
      </c>
      <c r="H9" s="14">
        <v>7.1070083354158403E-2</v>
      </c>
      <c r="I9" s="14">
        <v>0.132171984926157</v>
      </c>
      <c r="J9" s="14">
        <v>0.108389790892928</v>
      </c>
      <c r="K9" s="14">
        <v>0.13258006622746399</v>
      </c>
      <c r="L9" s="14">
        <v>0.18521718040021201</v>
      </c>
      <c r="M9" s="14"/>
      <c r="N9" s="14">
        <v>0.123120873632073</v>
      </c>
      <c r="O9" s="14">
        <v>0.11863017215010201</v>
      </c>
      <c r="P9" s="14"/>
      <c r="Q9" s="14">
        <v>0.145653558421587</v>
      </c>
      <c r="R9" s="14">
        <v>6.4642224662857697E-2</v>
      </c>
      <c r="S9" s="14">
        <v>0.20767353618492601</v>
      </c>
      <c r="T9" s="14"/>
      <c r="U9" s="14">
        <v>0.13578637412991401</v>
      </c>
      <c r="V9" s="14">
        <v>5.9068249700795203E-2</v>
      </c>
      <c r="W9" s="14"/>
      <c r="X9" s="14">
        <v>0.39633496069131902</v>
      </c>
      <c r="Y9" s="14">
        <v>9.1689997430261405E-2</v>
      </c>
      <c r="Z9" s="14">
        <v>6.7355872970084399E-2</v>
      </c>
      <c r="AA9" s="14"/>
      <c r="AB9" s="14">
        <v>0.20208206340572099</v>
      </c>
      <c r="AC9" s="14">
        <v>9.0384280692821298E-2</v>
      </c>
      <c r="AD9" s="14">
        <v>8.34865071314633E-2</v>
      </c>
      <c r="AE9" s="14"/>
      <c r="AF9" s="14">
        <v>0.22613087497755799</v>
      </c>
      <c r="AG9" s="14">
        <v>0.123170839967765</v>
      </c>
      <c r="AH9" s="14">
        <v>9.2302296175731005E-2</v>
      </c>
      <c r="AI9" s="14"/>
      <c r="AJ9" s="14">
        <v>0.11939663434664199</v>
      </c>
      <c r="AK9" s="14">
        <v>0.12063760369296</v>
      </c>
      <c r="AL9" s="14"/>
      <c r="AM9" s="14">
        <v>0.111104081273488</v>
      </c>
      <c r="AN9" s="14">
        <v>0.24823490669437601</v>
      </c>
      <c r="AO9" s="14">
        <v>0.16690552624167601</v>
      </c>
      <c r="AP9" s="14">
        <v>9.9600404075757501E-2</v>
      </c>
      <c r="AQ9" s="14">
        <v>0.220778396193332</v>
      </c>
      <c r="AR9" s="14">
        <v>6.1211157118199903E-2</v>
      </c>
      <c r="AS9" s="14">
        <v>0.204996394350867</v>
      </c>
      <c r="AT9" s="14">
        <v>8.5561309508093597E-2</v>
      </c>
      <c r="AU9" s="14">
        <v>6.4899040858202597E-2</v>
      </c>
      <c r="AV9" s="14"/>
      <c r="AW9" s="14">
        <v>0.113551002994931</v>
      </c>
      <c r="AX9" s="14">
        <v>0.28938505838602202</v>
      </c>
      <c r="AY9" s="14">
        <v>0.20222704385247001</v>
      </c>
      <c r="AZ9" s="14">
        <v>0.14164533331177301</v>
      </c>
      <c r="BA9" s="14">
        <v>0.277752294874613</v>
      </c>
      <c r="BB9" s="14">
        <v>5.2668709481752903E-2</v>
      </c>
      <c r="BC9" s="14">
        <v>8.3722089405667499E-2</v>
      </c>
      <c r="BD9" s="14">
        <v>0.14311647407380901</v>
      </c>
      <c r="BE9" s="14">
        <v>6.3796996033134407E-2</v>
      </c>
      <c r="BF9" s="14">
        <v>4.6483968466095302E-2</v>
      </c>
      <c r="BG9" s="14"/>
      <c r="BH9" s="14">
        <v>0.12827852361745701</v>
      </c>
      <c r="BI9" s="14">
        <v>0.12334511891356</v>
      </c>
    </row>
    <row r="10" spans="2:61" x14ac:dyDescent="0.35">
      <c r="B10" s="15" t="s">
        <v>173</v>
      </c>
      <c r="C10" s="14">
        <v>0.25871520781164697</v>
      </c>
      <c r="D10" s="14">
        <v>0.25540616691913998</v>
      </c>
      <c r="E10" s="14">
        <v>0.26369710411976499</v>
      </c>
      <c r="F10" s="14"/>
      <c r="G10" s="14">
        <v>0.171258479981242</v>
      </c>
      <c r="H10" s="14">
        <v>0.23714536792146801</v>
      </c>
      <c r="I10" s="14">
        <v>0.22227955732552701</v>
      </c>
      <c r="J10" s="14">
        <v>0.24171904595657501</v>
      </c>
      <c r="K10" s="14">
        <v>0.19991896070259099</v>
      </c>
      <c r="L10" s="14">
        <v>0.43731368844596702</v>
      </c>
      <c r="M10" s="14"/>
      <c r="N10" s="14">
        <v>0.31142471617060602</v>
      </c>
      <c r="O10" s="14">
        <v>0.231244302313834</v>
      </c>
      <c r="P10" s="14"/>
      <c r="Q10" s="14">
        <v>0.24893692452186</v>
      </c>
      <c r="R10" s="14">
        <v>0.26213397996155502</v>
      </c>
      <c r="S10" s="14">
        <v>0.283912208959061</v>
      </c>
      <c r="T10" s="14"/>
      <c r="U10" s="14">
        <v>0.25816252197808498</v>
      </c>
      <c r="V10" s="14">
        <v>0.26087746852489102</v>
      </c>
      <c r="W10" s="14"/>
      <c r="X10" s="14">
        <v>0.44840019748629201</v>
      </c>
      <c r="Y10" s="14">
        <v>0.381615383417031</v>
      </c>
      <c r="Z10" s="14">
        <v>5.7161036415494901E-2</v>
      </c>
      <c r="AA10" s="14"/>
      <c r="AB10" s="14">
        <v>0.30164581450425898</v>
      </c>
      <c r="AC10" s="14">
        <v>0.283018212307796</v>
      </c>
      <c r="AD10" s="14">
        <v>0.171697335821169</v>
      </c>
      <c r="AE10" s="14"/>
      <c r="AF10" s="14">
        <v>0.40813472819640501</v>
      </c>
      <c r="AG10" s="14">
        <v>0.320363051362267</v>
      </c>
      <c r="AH10" s="14">
        <v>0.114231549777431</v>
      </c>
      <c r="AI10" s="14"/>
      <c r="AJ10" s="14">
        <v>0.24733677763618001</v>
      </c>
      <c r="AK10" s="14">
        <v>0.26592738063341997</v>
      </c>
      <c r="AL10" s="14"/>
      <c r="AM10" s="14">
        <v>0.440852746203795</v>
      </c>
      <c r="AN10" s="14">
        <v>0.38309194538013802</v>
      </c>
      <c r="AO10" s="14">
        <v>0.49689540716398301</v>
      </c>
      <c r="AP10" s="14">
        <v>0.136573078171769</v>
      </c>
      <c r="AQ10" s="14">
        <v>0.26510866340523498</v>
      </c>
      <c r="AR10" s="14">
        <v>0.14916153050565201</v>
      </c>
      <c r="AS10" s="14">
        <v>0.23633081117284099</v>
      </c>
      <c r="AT10" s="14">
        <v>0.24986353440571801</v>
      </c>
      <c r="AU10" s="14">
        <v>0.170141933806359</v>
      </c>
      <c r="AV10" s="14"/>
      <c r="AW10" s="14">
        <v>0.43711886528358601</v>
      </c>
      <c r="AX10" s="14">
        <v>0.367301417802612</v>
      </c>
      <c r="AY10" s="14">
        <v>0.422760315430394</v>
      </c>
      <c r="AZ10" s="14">
        <v>0.16648208467624001</v>
      </c>
      <c r="BA10" s="14">
        <v>0.29073861105200399</v>
      </c>
      <c r="BB10" s="14">
        <v>0.172767980659535</v>
      </c>
      <c r="BC10" s="14">
        <v>0.32127753838494999</v>
      </c>
      <c r="BD10" s="14">
        <v>0.166876814229097</v>
      </c>
      <c r="BE10" s="14">
        <v>0.26979756541073402</v>
      </c>
      <c r="BF10" s="14">
        <v>2.6205230133910299E-2</v>
      </c>
      <c r="BG10" s="14"/>
      <c r="BH10" s="14">
        <v>0.22107706522691101</v>
      </c>
      <c r="BI10" s="14">
        <v>0.29513832240832499</v>
      </c>
    </row>
    <row r="11" spans="2:61" x14ac:dyDescent="0.35">
      <c r="B11" s="15" t="s">
        <v>73</v>
      </c>
      <c r="C11" s="14">
        <v>0.16601255096978901</v>
      </c>
      <c r="D11" s="14">
        <v>0.168982467518525</v>
      </c>
      <c r="E11" s="14">
        <v>0.164328545194669</v>
      </c>
      <c r="F11" s="14"/>
      <c r="G11" s="14">
        <v>0.18904423928556499</v>
      </c>
      <c r="H11" s="14">
        <v>0.18668527978728</v>
      </c>
      <c r="I11" s="14">
        <v>0.167940633052473</v>
      </c>
      <c r="J11" s="14">
        <v>0.14411365868784201</v>
      </c>
      <c r="K11" s="14">
        <v>0.159056923983773</v>
      </c>
      <c r="L11" s="14">
        <v>0.15594685521697901</v>
      </c>
      <c r="M11" s="14"/>
      <c r="N11" s="14">
        <v>0.12494259781846501</v>
      </c>
      <c r="O11" s="14">
        <v>0.187417205214261</v>
      </c>
      <c r="P11" s="14"/>
      <c r="Q11" s="14">
        <v>0.19286999525031301</v>
      </c>
      <c r="R11" s="14">
        <v>0.17687352099747999</v>
      </c>
      <c r="S11" s="14">
        <v>8.5401650327756304E-2</v>
      </c>
      <c r="T11" s="14"/>
      <c r="U11" s="14">
        <v>0.14727466366188099</v>
      </c>
      <c r="V11" s="14">
        <v>0.23932037815615401</v>
      </c>
      <c r="W11" s="14"/>
      <c r="X11" s="14">
        <v>8.3560960681683005E-2</v>
      </c>
      <c r="Y11" s="14">
        <v>0.22333066838850099</v>
      </c>
      <c r="Z11" s="14">
        <v>7.5543316611483294E-2</v>
      </c>
      <c r="AA11" s="14"/>
      <c r="AB11" s="14">
        <v>0.16271493224924399</v>
      </c>
      <c r="AC11" s="14">
        <v>0.15568361524430299</v>
      </c>
      <c r="AD11" s="14">
        <v>0.10870871239866201</v>
      </c>
      <c r="AE11" s="14"/>
      <c r="AF11" s="14">
        <v>0.18161449355458101</v>
      </c>
      <c r="AG11" s="14">
        <v>0.14994958563076799</v>
      </c>
      <c r="AH11" s="14">
        <v>0.13600277662737001</v>
      </c>
      <c r="AI11" s="14"/>
      <c r="AJ11" s="14">
        <v>0.17129322606311001</v>
      </c>
      <c r="AK11" s="14">
        <v>0.16177190525794299</v>
      </c>
      <c r="AL11" s="14"/>
      <c r="AM11" s="14">
        <v>0.20166190110143201</v>
      </c>
      <c r="AN11" s="14">
        <v>0.143019409004944</v>
      </c>
      <c r="AO11" s="14">
        <v>6.3575716575816704E-2</v>
      </c>
      <c r="AP11" s="14">
        <v>0.169958545666305</v>
      </c>
      <c r="AQ11" s="14">
        <v>0.22462645315884999</v>
      </c>
      <c r="AR11" s="14">
        <v>0.14452546153406801</v>
      </c>
      <c r="AS11" s="14">
        <v>0.1444729800607</v>
      </c>
      <c r="AT11" s="14">
        <v>0.101395448155766</v>
      </c>
      <c r="AU11" s="14">
        <v>0.21695001753638499</v>
      </c>
      <c r="AV11" s="14"/>
      <c r="AW11" s="14">
        <v>0.21702290483374101</v>
      </c>
      <c r="AX11" s="14">
        <v>0.15244491836863899</v>
      </c>
      <c r="AY11" s="14">
        <v>9.2623047650895199E-2</v>
      </c>
      <c r="AZ11" s="14">
        <v>8.1685844607347596E-2</v>
      </c>
      <c r="BA11" s="14">
        <v>0.21404007498942501</v>
      </c>
      <c r="BB11" s="14">
        <v>0.137183229971131</v>
      </c>
      <c r="BC11" s="14">
        <v>0.19421970777698699</v>
      </c>
      <c r="BD11" s="14">
        <v>0</v>
      </c>
      <c r="BE11" s="14">
        <v>0.33476613359422902</v>
      </c>
      <c r="BF11" s="14">
        <v>0.19198428784264199</v>
      </c>
      <c r="BG11" s="14"/>
      <c r="BH11" s="14">
        <v>0.15202134221646199</v>
      </c>
      <c r="BI11" s="14">
        <v>0.162026367455438</v>
      </c>
    </row>
    <row r="12" spans="2:61" x14ac:dyDescent="0.35">
      <c r="B12" s="15" t="s">
        <v>174</v>
      </c>
      <c r="C12" s="14">
        <v>0.182644707124684</v>
      </c>
      <c r="D12" s="14">
        <v>0.18575568302000001</v>
      </c>
      <c r="E12" s="14">
        <v>0.17632698227777199</v>
      </c>
      <c r="F12" s="14"/>
      <c r="G12" s="14">
        <v>0.328918024450983</v>
      </c>
      <c r="H12" s="14">
        <v>0.18007947509935299</v>
      </c>
      <c r="I12" s="14">
        <v>0.15264967792772999</v>
      </c>
      <c r="J12" s="14">
        <v>0.158136748650925</v>
      </c>
      <c r="K12" s="14">
        <v>0.28023812375664497</v>
      </c>
      <c r="L12" s="14">
        <v>6.6760734267573604E-2</v>
      </c>
      <c r="M12" s="14"/>
      <c r="N12" s="14">
        <v>0.192607608602062</v>
      </c>
      <c r="O12" s="14">
        <v>0.177452286753292</v>
      </c>
      <c r="P12" s="14"/>
      <c r="Q12" s="14">
        <v>0.18347325829713901</v>
      </c>
      <c r="R12" s="14">
        <v>0.19969119258092</v>
      </c>
      <c r="S12" s="14">
        <v>0.13649228460782101</v>
      </c>
      <c r="T12" s="14"/>
      <c r="U12" s="14">
        <v>0.19347801933826</v>
      </c>
      <c r="V12" s="14">
        <v>0.14026177640476001</v>
      </c>
      <c r="W12" s="14"/>
      <c r="X12" s="14">
        <v>4.5207739334354402E-2</v>
      </c>
      <c r="Y12" s="14">
        <v>0.22552214706243101</v>
      </c>
      <c r="Z12" s="14">
        <v>0.19416340687835101</v>
      </c>
      <c r="AA12" s="14"/>
      <c r="AB12" s="14">
        <v>0.17278362985020099</v>
      </c>
      <c r="AC12" s="14">
        <v>0.19522198173767599</v>
      </c>
      <c r="AD12" s="14">
        <v>0.17479633758399399</v>
      </c>
      <c r="AE12" s="14"/>
      <c r="AF12" s="14">
        <v>8.8388670125663205E-2</v>
      </c>
      <c r="AG12" s="14">
        <v>0.178095070775318</v>
      </c>
      <c r="AH12" s="14">
        <v>0.21415950543916401</v>
      </c>
      <c r="AI12" s="14"/>
      <c r="AJ12" s="14">
        <v>0.19203401437534601</v>
      </c>
      <c r="AK12" s="14">
        <v>0.180772142913459</v>
      </c>
      <c r="AL12" s="14"/>
      <c r="AM12" s="14">
        <v>0.14210961049767201</v>
      </c>
      <c r="AN12" s="14">
        <v>0.15233611297916699</v>
      </c>
      <c r="AO12" s="14">
        <v>0.19538290741386699</v>
      </c>
      <c r="AP12" s="14">
        <v>0.22187262793144799</v>
      </c>
      <c r="AQ12" s="14">
        <v>0.21150917086328699</v>
      </c>
      <c r="AR12" s="14">
        <v>0.21484545185117501</v>
      </c>
      <c r="AS12" s="14">
        <v>0.21148074734692901</v>
      </c>
      <c r="AT12" s="14">
        <v>6.6736177912701602E-2</v>
      </c>
      <c r="AU12" s="14">
        <v>0.188649580964837</v>
      </c>
      <c r="AV12" s="14"/>
      <c r="AW12" s="14">
        <v>0.13456225031271199</v>
      </c>
      <c r="AX12" s="14">
        <v>0.118256399956473</v>
      </c>
      <c r="AY12" s="14">
        <v>0.20631248695874499</v>
      </c>
      <c r="AZ12" s="14">
        <v>0.25364854818682298</v>
      </c>
      <c r="BA12" s="14">
        <v>0.15096606796919201</v>
      </c>
      <c r="BB12" s="14">
        <v>0.24261778661137301</v>
      </c>
      <c r="BC12" s="14">
        <v>0.19359013361793601</v>
      </c>
      <c r="BD12" s="14">
        <v>0</v>
      </c>
      <c r="BE12" s="14">
        <v>0.152473770887771</v>
      </c>
      <c r="BF12" s="14">
        <v>9.7248244771028905E-2</v>
      </c>
      <c r="BG12" s="14"/>
      <c r="BH12" s="14">
        <v>0.20166579962641301</v>
      </c>
      <c r="BI12" s="14">
        <v>0.170959175478852</v>
      </c>
    </row>
    <row r="13" spans="2:61" x14ac:dyDescent="0.35">
      <c r="B13" s="15" t="s">
        <v>175</v>
      </c>
      <c r="C13" s="14">
        <v>0.26329961155554299</v>
      </c>
      <c r="D13" s="14">
        <v>0.26560964828067601</v>
      </c>
      <c r="E13" s="14">
        <v>0.26054431450015098</v>
      </c>
      <c r="F13" s="14"/>
      <c r="G13" s="14">
        <v>0.22053822077222399</v>
      </c>
      <c r="H13" s="14">
        <v>0.30417013767110601</v>
      </c>
      <c r="I13" s="14">
        <v>0.307164437147944</v>
      </c>
      <c r="J13" s="14">
        <v>0.34764075581172998</v>
      </c>
      <c r="K13" s="14">
        <v>0.22820592532952599</v>
      </c>
      <c r="L13" s="14">
        <v>0.154761541669268</v>
      </c>
      <c r="M13" s="14"/>
      <c r="N13" s="14">
        <v>0.240102482432546</v>
      </c>
      <c r="O13" s="14">
        <v>0.27538938741948599</v>
      </c>
      <c r="P13" s="14"/>
      <c r="Q13" s="14">
        <v>0.22143579682894701</v>
      </c>
      <c r="R13" s="14">
        <v>0.28216883414968802</v>
      </c>
      <c r="S13" s="14">
        <v>0.28652031992043497</v>
      </c>
      <c r="T13" s="14"/>
      <c r="U13" s="14">
        <v>0.25912286588695099</v>
      </c>
      <c r="V13" s="14">
        <v>0.27964020239394199</v>
      </c>
      <c r="W13" s="14"/>
      <c r="X13" s="14">
        <v>2.6496141806351899E-2</v>
      </c>
      <c r="Y13" s="14">
        <v>7.3212543451815895E-2</v>
      </c>
      <c r="Z13" s="14">
        <v>0.59060350942095097</v>
      </c>
      <c r="AA13" s="14"/>
      <c r="AB13" s="14">
        <v>0.16077355999057499</v>
      </c>
      <c r="AC13" s="14">
        <v>0.27094814859910299</v>
      </c>
      <c r="AD13" s="14">
        <v>0.43719166496508799</v>
      </c>
      <c r="AE13" s="14"/>
      <c r="AF13" s="14">
        <v>7.6108297748289505E-2</v>
      </c>
      <c r="AG13" s="14">
        <v>0.22457564683667</v>
      </c>
      <c r="AH13" s="14">
        <v>0.43149719828245497</v>
      </c>
      <c r="AI13" s="14"/>
      <c r="AJ13" s="14">
        <v>0.25136499712440402</v>
      </c>
      <c r="AK13" s="14">
        <v>0.266522270093276</v>
      </c>
      <c r="AL13" s="14"/>
      <c r="AM13" s="14">
        <v>0.10427166092361199</v>
      </c>
      <c r="AN13" s="14">
        <v>7.3317625941375197E-2</v>
      </c>
      <c r="AO13" s="14">
        <v>7.7240442604657802E-2</v>
      </c>
      <c r="AP13" s="14">
        <v>0.37199534415472002</v>
      </c>
      <c r="AQ13" s="14">
        <v>7.7977316379296294E-2</v>
      </c>
      <c r="AR13" s="14">
        <v>0.42226898551814102</v>
      </c>
      <c r="AS13" s="14">
        <v>0.20271906706866399</v>
      </c>
      <c r="AT13" s="14">
        <v>0.49644353001772101</v>
      </c>
      <c r="AU13" s="14">
        <v>0.32854570980214298</v>
      </c>
      <c r="AV13" s="14"/>
      <c r="AW13" s="14">
        <v>9.7744976575029993E-2</v>
      </c>
      <c r="AX13" s="14">
        <v>7.26122054862543E-2</v>
      </c>
      <c r="AY13" s="14">
        <v>7.6077106107495795E-2</v>
      </c>
      <c r="AZ13" s="14">
        <v>0.35653818921781699</v>
      </c>
      <c r="BA13" s="14">
        <v>6.6502951114765702E-2</v>
      </c>
      <c r="BB13" s="14">
        <v>0.386944296398119</v>
      </c>
      <c r="BC13" s="14">
        <v>0.20719053081445901</v>
      </c>
      <c r="BD13" s="14">
        <v>0.69000671169709404</v>
      </c>
      <c r="BE13" s="14">
        <v>0.131809721510491</v>
      </c>
      <c r="BF13" s="14">
        <v>0.59454820089603799</v>
      </c>
      <c r="BG13" s="14"/>
      <c r="BH13" s="14">
        <v>0.28546154017464498</v>
      </c>
      <c r="BI13" s="14">
        <v>0.24551652937474699</v>
      </c>
    </row>
    <row r="14" spans="2:61" x14ac:dyDescent="0.35">
      <c r="B14" s="15" t="s">
        <v>77</v>
      </c>
      <c r="C14" s="20">
        <v>9.1591746925486495E-3</v>
      </c>
      <c r="D14" s="20">
        <v>7.1964688099722101E-3</v>
      </c>
      <c r="E14" s="20">
        <v>1.11041142055282E-2</v>
      </c>
      <c r="F14" s="20"/>
      <c r="G14" s="20">
        <v>1.6812598588626201E-2</v>
      </c>
      <c r="H14" s="20">
        <v>2.0849656166633999E-2</v>
      </c>
      <c r="I14" s="20">
        <v>1.7793709620168501E-2</v>
      </c>
      <c r="J14" s="20">
        <v>0</v>
      </c>
      <c r="K14" s="20">
        <v>0</v>
      </c>
      <c r="L14" s="20">
        <v>0</v>
      </c>
      <c r="M14" s="20"/>
      <c r="N14" s="20">
        <v>7.80172134424753E-3</v>
      </c>
      <c r="O14" s="20">
        <v>9.8666461490250906E-3</v>
      </c>
      <c r="P14" s="20"/>
      <c r="Q14" s="20">
        <v>7.6304666801532998E-3</v>
      </c>
      <c r="R14" s="20">
        <v>1.4490247647498801E-2</v>
      </c>
      <c r="S14" s="20">
        <v>0</v>
      </c>
      <c r="T14" s="20"/>
      <c r="U14" s="20">
        <v>6.1755550049082597E-3</v>
      </c>
      <c r="V14" s="20">
        <v>2.0831924819457101E-2</v>
      </c>
      <c r="W14" s="20"/>
      <c r="X14" s="20">
        <v>0</v>
      </c>
      <c r="Y14" s="20">
        <v>4.6292602499593298E-3</v>
      </c>
      <c r="Z14" s="20">
        <v>1.51728577036354E-2</v>
      </c>
      <c r="AA14" s="20"/>
      <c r="AB14" s="20">
        <v>0</v>
      </c>
      <c r="AC14" s="20">
        <v>4.7437614183004403E-3</v>
      </c>
      <c r="AD14" s="20">
        <v>2.4119442099622902E-2</v>
      </c>
      <c r="AE14" s="20"/>
      <c r="AF14" s="20">
        <v>1.96229353975029E-2</v>
      </c>
      <c r="AG14" s="20">
        <v>3.8458054272115902E-3</v>
      </c>
      <c r="AH14" s="20">
        <v>1.18066736978483E-2</v>
      </c>
      <c r="AI14" s="20"/>
      <c r="AJ14" s="20">
        <v>1.8574350454318302E-2</v>
      </c>
      <c r="AK14" s="20">
        <v>4.3686974089419198E-3</v>
      </c>
      <c r="AL14" s="20"/>
      <c r="AM14" s="20">
        <v>0</v>
      </c>
      <c r="AN14" s="20">
        <v>0</v>
      </c>
      <c r="AO14" s="20">
        <v>0</v>
      </c>
      <c r="AP14" s="20">
        <v>0</v>
      </c>
      <c r="AQ14" s="20">
        <v>0</v>
      </c>
      <c r="AR14" s="20">
        <v>7.9874134727632006E-3</v>
      </c>
      <c r="AS14" s="20">
        <v>0</v>
      </c>
      <c r="AT14" s="20">
        <v>0</v>
      </c>
      <c r="AU14" s="20">
        <v>3.0813717032073699E-2</v>
      </c>
      <c r="AV14" s="20"/>
      <c r="AW14" s="20">
        <v>0</v>
      </c>
      <c r="AX14" s="20">
        <v>0</v>
      </c>
      <c r="AY14" s="20">
        <v>0</v>
      </c>
      <c r="AZ14" s="20">
        <v>0</v>
      </c>
      <c r="BA14" s="20">
        <v>0</v>
      </c>
      <c r="BB14" s="20">
        <v>7.8179968780891906E-3</v>
      </c>
      <c r="BC14" s="20">
        <v>0</v>
      </c>
      <c r="BD14" s="20">
        <v>0</v>
      </c>
      <c r="BE14" s="20">
        <v>4.7355812563641499E-2</v>
      </c>
      <c r="BF14" s="20">
        <v>4.3530067890285302E-2</v>
      </c>
      <c r="BG14" s="20"/>
      <c r="BH14" s="20">
        <v>1.14957291381121E-2</v>
      </c>
      <c r="BI14" s="20">
        <v>3.01448636907874E-3</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F17"/>
  <sheetViews>
    <sheetView showGridLines="0" workbookViewId="0">
      <pane xSplit="2" topLeftCell="C1" activePane="topRight" state="frozen"/>
      <selection activeCell="B18" sqref="B18"/>
      <selection pane="topRight" activeCell="F15" sqref="F15"/>
    </sheetView>
  </sheetViews>
  <sheetFormatPr defaultColWidth="11.54296875" defaultRowHeight="14.5" x14ac:dyDescent="0.35"/>
  <cols>
    <col min="2" max="2" width="25.6328125" customWidth="1"/>
    <col min="3" max="15" width="20.6328125" customWidth="1"/>
  </cols>
  <sheetData>
    <row r="2" spans="2:58" ht="40" customHeight="1" x14ac:dyDescent="0.35">
      <c r="D2" s="33" t="s">
        <v>200</v>
      </c>
      <c r="E2" s="30"/>
      <c r="F2" s="30"/>
      <c r="G2" s="30"/>
      <c r="H2" s="30"/>
      <c r="I2" s="30"/>
      <c r="J2" s="30"/>
      <c r="K2" s="30"/>
      <c r="L2" s="30"/>
      <c r="M2" s="30"/>
      <c r="N2" s="30"/>
      <c r="O2" s="30"/>
    </row>
    <row r="6" spans="2:58" ht="50" customHeight="1" x14ac:dyDescent="0.35">
      <c r="B6" s="17" t="s">
        <v>13</v>
      </c>
      <c r="C6" s="17" t="s">
        <v>184</v>
      </c>
      <c r="D6" s="17" t="s">
        <v>185</v>
      </c>
      <c r="E6" s="17" t="s">
        <v>186</v>
      </c>
      <c r="F6" s="17" t="s">
        <v>187</v>
      </c>
      <c r="G6" s="17" t="s">
        <v>188</v>
      </c>
      <c r="H6" s="17" t="s">
        <v>189</v>
      </c>
      <c r="I6" s="17" t="s">
        <v>190</v>
      </c>
      <c r="J6" s="17" t="s">
        <v>191</v>
      </c>
      <c r="K6" s="17" t="s">
        <v>192</v>
      </c>
      <c r="L6" s="17" t="s">
        <v>193</v>
      </c>
      <c r="M6" s="17" t="s">
        <v>194</v>
      </c>
      <c r="N6" s="17" t="s">
        <v>195</v>
      </c>
      <c r="O6" s="17" t="s">
        <v>196</v>
      </c>
      <c r="AO6" s="25"/>
      <c r="AP6" s="25"/>
      <c r="AQ6" s="25"/>
      <c r="AS6" s="25"/>
      <c r="AT6" s="25"/>
      <c r="AY6" s="25"/>
      <c r="AZ6" s="25"/>
      <c r="BA6" s="25"/>
      <c r="BC6" s="25"/>
      <c r="BD6" s="25"/>
      <c r="BE6" s="25"/>
      <c r="BF6" s="25"/>
    </row>
    <row r="7" spans="2:58" x14ac:dyDescent="0.35">
      <c r="B7" s="15" t="s">
        <v>197</v>
      </c>
      <c r="C7" s="14">
        <v>0.146254304935793</v>
      </c>
      <c r="D7" s="14">
        <v>0.15648509490614099</v>
      </c>
      <c r="E7" s="14">
        <v>0.12627584390382601</v>
      </c>
      <c r="F7" s="14">
        <v>9.1257459410557504E-2</v>
      </c>
      <c r="G7" s="14">
        <v>0.201787714782727</v>
      </c>
      <c r="H7" s="14">
        <v>0.299351544081504</v>
      </c>
      <c r="I7" s="14">
        <v>0.124339817631223</v>
      </c>
      <c r="J7" s="14">
        <v>0.21033475498088</v>
      </c>
      <c r="K7" s="14">
        <v>0.32730929150542898</v>
      </c>
      <c r="L7" s="14">
        <v>0.41165015035374802</v>
      </c>
      <c r="M7" s="14">
        <v>3.9840447754273499E-2</v>
      </c>
      <c r="N7" s="14">
        <v>9.69137924129196E-2</v>
      </c>
      <c r="O7" s="14">
        <v>7.2350618463760702E-2</v>
      </c>
      <c r="AO7" s="25"/>
      <c r="AP7" s="25"/>
      <c r="AQ7" s="25"/>
      <c r="AS7" s="25"/>
      <c r="AT7" s="25"/>
      <c r="AY7" s="25"/>
      <c r="AZ7" s="25"/>
      <c r="BA7" s="25"/>
      <c r="BC7" s="25"/>
      <c r="BD7" s="25"/>
      <c r="BE7" s="25"/>
      <c r="BF7" s="25"/>
    </row>
    <row r="8" spans="2:58" x14ac:dyDescent="0.35">
      <c r="B8" s="15" t="s">
        <v>198</v>
      </c>
      <c r="C8" s="14">
        <v>0.45001404786141802</v>
      </c>
      <c r="D8" s="14">
        <v>0.49819962808593798</v>
      </c>
      <c r="E8" s="14">
        <v>0.44173940062248801</v>
      </c>
      <c r="F8" s="14">
        <v>0.45072001511663501</v>
      </c>
      <c r="G8" s="14">
        <v>0.47369339539989802</v>
      </c>
      <c r="H8" s="14">
        <v>0.47315682585034902</v>
      </c>
      <c r="I8" s="14">
        <v>0.50590318282545998</v>
      </c>
      <c r="J8" s="14">
        <v>0.55145448866473201</v>
      </c>
      <c r="K8" s="14">
        <v>0.51940101257335203</v>
      </c>
      <c r="L8" s="14">
        <v>0.43522227715272399</v>
      </c>
      <c r="M8" s="14">
        <v>0.24064627253148599</v>
      </c>
      <c r="N8" s="14">
        <v>0.54135222766579005</v>
      </c>
      <c r="O8" s="14">
        <v>0.36902647457924997</v>
      </c>
      <c r="AO8" s="25"/>
      <c r="AP8" s="25"/>
      <c r="AQ8" s="25"/>
      <c r="AS8" s="25"/>
      <c r="AT8" s="25"/>
      <c r="AY8" s="25"/>
      <c r="AZ8" s="25"/>
      <c r="BA8" s="25"/>
      <c r="BC8" s="25"/>
      <c r="BD8" s="25"/>
      <c r="BE8" s="25"/>
      <c r="BF8" s="25"/>
    </row>
    <row r="9" spans="2:58" x14ac:dyDescent="0.35">
      <c r="B9" s="15" t="s">
        <v>199</v>
      </c>
      <c r="C9" s="14">
        <v>0.35684032778334401</v>
      </c>
      <c r="D9" s="14">
        <v>0.245400376692682</v>
      </c>
      <c r="E9" s="14">
        <v>0.33186030390259702</v>
      </c>
      <c r="F9" s="14">
        <v>0.38637952444115897</v>
      </c>
      <c r="G9" s="14">
        <v>0.22943117627440501</v>
      </c>
      <c r="H9" s="14">
        <v>0.17696551464552501</v>
      </c>
      <c r="I9" s="14">
        <v>0.329718138448857</v>
      </c>
      <c r="J9" s="14">
        <v>0.20064587747665699</v>
      </c>
      <c r="K9" s="14">
        <v>7.9603597773576895E-2</v>
      </c>
      <c r="L9" s="14">
        <v>8.7902444151927703E-2</v>
      </c>
      <c r="M9" s="14">
        <v>0.64710448257833497</v>
      </c>
      <c r="N9" s="14">
        <v>0.30408356017282001</v>
      </c>
      <c r="O9" s="14">
        <v>0.452519061497478</v>
      </c>
    </row>
    <row r="10" spans="2:58" x14ac:dyDescent="0.35">
      <c r="B10" s="15" t="s">
        <v>77</v>
      </c>
      <c r="C10" s="14">
        <v>4.6891319419445299E-2</v>
      </c>
      <c r="D10" s="14">
        <v>9.9914900315238905E-2</v>
      </c>
      <c r="E10" s="14">
        <v>0.100124451571089</v>
      </c>
      <c r="F10" s="14">
        <v>7.1643001031648196E-2</v>
      </c>
      <c r="G10" s="14">
        <v>9.5087713542970104E-2</v>
      </c>
      <c r="H10" s="14">
        <v>5.0526115422621601E-2</v>
      </c>
      <c r="I10" s="14">
        <v>4.0038861094459602E-2</v>
      </c>
      <c r="J10" s="14">
        <v>3.75648788777296E-2</v>
      </c>
      <c r="K10" s="14">
        <v>7.3686098147642307E-2</v>
      </c>
      <c r="L10" s="14">
        <v>6.5225128341600005E-2</v>
      </c>
      <c r="M10" s="14">
        <v>7.24087971359057E-2</v>
      </c>
      <c r="N10" s="14">
        <v>5.7650419748469899E-2</v>
      </c>
      <c r="O10" s="14">
        <v>0.106103845459511</v>
      </c>
    </row>
    <row r="11" spans="2:58" x14ac:dyDescent="0.35">
      <c r="B11" s="16"/>
      <c r="C11" s="16"/>
      <c r="D11" s="16"/>
      <c r="E11" s="16"/>
      <c r="F11" s="16"/>
      <c r="G11" s="16"/>
      <c r="H11" s="16"/>
      <c r="I11" s="16"/>
      <c r="J11" s="16"/>
      <c r="K11" s="16"/>
      <c r="L11" s="16"/>
      <c r="M11" s="16"/>
      <c r="N11" s="16"/>
      <c r="O11" s="16"/>
    </row>
    <row r="12" spans="2:58" x14ac:dyDescent="0.35">
      <c r="B12" t="s">
        <v>79</v>
      </c>
    </row>
    <row r="13" spans="2:58" x14ac:dyDescent="0.35">
      <c r="B13" t="s">
        <v>80</v>
      </c>
    </row>
    <row r="17" spans="2:2" x14ac:dyDescent="0.35">
      <c r="B17"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I17"/>
  <sheetViews>
    <sheetView showGridLines="0" workbookViewId="0">
      <pane xSplit="2" topLeftCell="C1" activePane="topRight" state="frozen"/>
      <selection activeCell="B18" sqref="B18"/>
      <selection pane="topRight" activeCell="AU11" sqref="AU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0.146254304935793</v>
      </c>
      <c r="D9" s="14">
        <v>0.15563176999474901</v>
      </c>
      <c r="E9" s="14">
        <v>0.13816833630391401</v>
      </c>
      <c r="F9" s="14"/>
      <c r="G9" s="14">
        <v>0.10098146590437</v>
      </c>
      <c r="H9" s="14">
        <v>0.124289926698501</v>
      </c>
      <c r="I9" s="14">
        <v>5.2482591444646801E-2</v>
      </c>
      <c r="J9" s="14">
        <v>9.9938690274618602E-2</v>
      </c>
      <c r="K9" s="14">
        <v>0.13626665470222099</v>
      </c>
      <c r="L9" s="14">
        <v>0.33040538729427499</v>
      </c>
      <c r="M9" s="14"/>
      <c r="N9" s="14">
        <v>0.161069825025972</v>
      </c>
      <c r="O9" s="14">
        <v>0.13790332078558401</v>
      </c>
      <c r="P9" s="14"/>
      <c r="Q9" s="14">
        <v>0.14141934432700901</v>
      </c>
      <c r="R9" s="14">
        <v>0.130879259283465</v>
      </c>
      <c r="S9" s="14">
        <v>0.23230233806278699</v>
      </c>
      <c r="T9" s="14"/>
      <c r="U9" s="14">
        <v>0.16187263865434401</v>
      </c>
      <c r="V9" s="14">
        <v>7.9152819812124298E-2</v>
      </c>
      <c r="W9" s="14"/>
      <c r="X9" s="14">
        <v>1</v>
      </c>
      <c r="Y9" s="14">
        <v>0</v>
      </c>
      <c r="Z9" s="14">
        <v>0</v>
      </c>
      <c r="AA9" s="14"/>
      <c r="AB9" s="14">
        <v>0.24430447539733699</v>
      </c>
      <c r="AC9" s="14">
        <v>0.13091844079180301</v>
      </c>
      <c r="AD9" s="14">
        <v>5.3415143207259597E-2</v>
      </c>
      <c r="AE9" s="14"/>
      <c r="AF9" s="14">
        <v>0.400192305188241</v>
      </c>
      <c r="AG9" s="14">
        <v>0.16734168334247801</v>
      </c>
      <c r="AH9" s="14">
        <v>4.2546233567842498E-2</v>
      </c>
      <c r="AI9" s="14"/>
      <c r="AJ9" s="14">
        <v>0.148815428214955</v>
      </c>
      <c r="AK9" s="14">
        <v>0.15414378775107901</v>
      </c>
      <c r="AL9" s="14"/>
      <c r="AM9" s="14">
        <v>0.17344607519890401</v>
      </c>
      <c r="AN9" s="14">
        <v>0.37626700780095801</v>
      </c>
      <c r="AO9" s="14">
        <v>0.197029792586985</v>
      </c>
      <c r="AP9" s="14">
        <v>7.6292774991602405E-2</v>
      </c>
      <c r="AQ9" s="14">
        <v>0.23438427383090599</v>
      </c>
      <c r="AR9" s="14">
        <v>4.2198147176159898E-2</v>
      </c>
      <c r="AS9" s="14">
        <v>0.14508832664430599</v>
      </c>
      <c r="AT9" s="14">
        <v>9.63542947896254E-2</v>
      </c>
      <c r="AU9" s="14">
        <v>7.1669402771533802E-2</v>
      </c>
      <c r="AV9" s="14"/>
      <c r="AW9" s="14">
        <v>0.202759025192526</v>
      </c>
      <c r="AX9" s="14">
        <v>0.41036297665430299</v>
      </c>
      <c r="AY9" s="14">
        <v>0.23681573803890199</v>
      </c>
      <c r="AZ9" s="14">
        <v>7.4588340384067198E-2</v>
      </c>
      <c r="BA9" s="14">
        <v>0.18280867093724601</v>
      </c>
      <c r="BB9" s="14">
        <v>4.7375448437536098E-2</v>
      </c>
      <c r="BC9" s="14">
        <v>0.14496016705525799</v>
      </c>
      <c r="BD9" s="14">
        <v>3.3772666261068403E-2</v>
      </c>
      <c r="BE9" s="14">
        <v>0.119154278390408</v>
      </c>
      <c r="BF9" s="14">
        <v>3.6179431477441203E-2</v>
      </c>
      <c r="BG9" s="14"/>
      <c r="BH9" s="14">
        <v>0.133291109209042</v>
      </c>
      <c r="BI9" s="14">
        <v>0.167204212588866</v>
      </c>
    </row>
    <row r="10" spans="2:61" x14ac:dyDescent="0.35">
      <c r="B10" s="15" t="s">
        <v>198</v>
      </c>
      <c r="C10" s="14">
        <v>0.45001404786141802</v>
      </c>
      <c r="D10" s="14">
        <v>0.45679711124362699</v>
      </c>
      <c r="E10" s="14">
        <v>0.44033282415603298</v>
      </c>
      <c r="F10" s="14"/>
      <c r="G10" s="14">
        <v>0.48572826274930903</v>
      </c>
      <c r="H10" s="14">
        <v>0.41566911198515599</v>
      </c>
      <c r="I10" s="14">
        <v>0.44060769513612302</v>
      </c>
      <c r="J10" s="14">
        <v>0.399980714632238</v>
      </c>
      <c r="K10" s="14">
        <v>0.53796552019295596</v>
      </c>
      <c r="L10" s="14">
        <v>0.44682414404267401</v>
      </c>
      <c r="M10" s="14"/>
      <c r="N10" s="14">
        <v>0.47675352618379702</v>
      </c>
      <c r="O10" s="14">
        <v>0.43494195060827501</v>
      </c>
      <c r="P10" s="14"/>
      <c r="Q10" s="14">
        <v>0.49062311665448199</v>
      </c>
      <c r="R10" s="14">
        <v>0.44226589831066099</v>
      </c>
      <c r="S10" s="14">
        <v>0.42772454218841699</v>
      </c>
      <c r="T10" s="14"/>
      <c r="U10" s="14">
        <v>0.45590295553388199</v>
      </c>
      <c r="V10" s="14">
        <v>0.42471336869170701</v>
      </c>
      <c r="W10" s="14"/>
      <c r="X10" s="14">
        <v>0</v>
      </c>
      <c r="Y10" s="14">
        <v>1</v>
      </c>
      <c r="Z10" s="14">
        <v>0</v>
      </c>
      <c r="AA10" s="14"/>
      <c r="AB10" s="14">
        <v>0.52560218779533696</v>
      </c>
      <c r="AC10" s="14">
        <v>0.47558407427867799</v>
      </c>
      <c r="AD10" s="14">
        <v>0.29611932632284499</v>
      </c>
      <c r="AE10" s="14"/>
      <c r="AF10" s="14">
        <v>0.38108805700204601</v>
      </c>
      <c r="AG10" s="14">
        <v>0.53040649565793696</v>
      </c>
      <c r="AH10" s="14">
        <v>0.35339133688163998</v>
      </c>
      <c r="AI10" s="14"/>
      <c r="AJ10" s="14">
        <v>0.48202198740805202</v>
      </c>
      <c r="AK10" s="14">
        <v>0.43399146914694903</v>
      </c>
      <c r="AL10" s="14"/>
      <c r="AM10" s="14">
        <v>0.64212227456358795</v>
      </c>
      <c r="AN10" s="14">
        <v>0.51236174252382005</v>
      </c>
      <c r="AO10" s="14">
        <v>0.58330441443250103</v>
      </c>
      <c r="AP10" s="14">
        <v>0.31229879485291501</v>
      </c>
      <c r="AQ10" s="14">
        <v>0.62548040361225099</v>
      </c>
      <c r="AR10" s="14">
        <v>0.34130906825304802</v>
      </c>
      <c r="AS10" s="14">
        <v>0.54042024771476305</v>
      </c>
      <c r="AT10" s="14">
        <v>0.321051292138818</v>
      </c>
      <c r="AU10" s="14">
        <v>0.40938878001432299</v>
      </c>
      <c r="AV10" s="14"/>
      <c r="AW10" s="14">
        <v>0.66135463327829003</v>
      </c>
      <c r="AX10" s="14">
        <v>0.49968143200520199</v>
      </c>
      <c r="AY10" s="14">
        <v>0.56083168499765101</v>
      </c>
      <c r="AZ10" s="14">
        <v>0.31107681835576401</v>
      </c>
      <c r="BA10" s="14">
        <v>0.652966809589832</v>
      </c>
      <c r="BB10" s="14">
        <v>0.36036452742950198</v>
      </c>
      <c r="BC10" s="14">
        <v>0.55801273898141102</v>
      </c>
      <c r="BD10" s="14">
        <v>0.21813678888704399</v>
      </c>
      <c r="BE10" s="14">
        <v>0.51089809855781798</v>
      </c>
      <c r="BF10" s="14">
        <v>0.31713170596038498</v>
      </c>
      <c r="BG10" s="14"/>
      <c r="BH10" s="14">
        <v>0.42106191706875601</v>
      </c>
      <c r="BI10" s="14">
        <v>0.49986777007681499</v>
      </c>
    </row>
    <row r="11" spans="2:61" x14ac:dyDescent="0.35">
      <c r="B11" s="15" t="s">
        <v>199</v>
      </c>
      <c r="C11" s="14">
        <v>0.35684032778334401</v>
      </c>
      <c r="D11" s="14">
        <v>0.35088856254810102</v>
      </c>
      <c r="E11" s="14">
        <v>0.36460023518948897</v>
      </c>
      <c r="F11" s="14"/>
      <c r="G11" s="14">
        <v>0.33498958339715501</v>
      </c>
      <c r="H11" s="14">
        <v>0.41447749803522599</v>
      </c>
      <c r="I11" s="14">
        <v>0.45542881977089</v>
      </c>
      <c r="J11" s="14">
        <v>0.44055675424308199</v>
      </c>
      <c r="K11" s="14">
        <v>0.305876794857739</v>
      </c>
      <c r="L11" s="14">
        <v>0.18860253592208401</v>
      </c>
      <c r="M11" s="14"/>
      <c r="N11" s="14">
        <v>0.33250301697378598</v>
      </c>
      <c r="O11" s="14">
        <v>0.37055840825519099</v>
      </c>
      <c r="P11" s="14"/>
      <c r="Q11" s="14">
        <v>0.33942895955746</v>
      </c>
      <c r="R11" s="14">
        <v>0.37774844254030399</v>
      </c>
      <c r="S11" s="14">
        <v>0.32710953303780799</v>
      </c>
      <c r="T11" s="14"/>
      <c r="U11" s="14">
        <v>0.34755471029593799</v>
      </c>
      <c r="V11" s="14">
        <v>0.39673438658138199</v>
      </c>
      <c r="W11" s="14"/>
      <c r="X11" s="14">
        <v>0</v>
      </c>
      <c r="Y11" s="14">
        <v>0</v>
      </c>
      <c r="Z11" s="14">
        <v>1</v>
      </c>
      <c r="AA11" s="14"/>
      <c r="AB11" s="14">
        <v>0.203630563235108</v>
      </c>
      <c r="AC11" s="14">
        <v>0.362915825857479</v>
      </c>
      <c r="AD11" s="14">
        <v>0.625647953325568</v>
      </c>
      <c r="AE11" s="14"/>
      <c r="AF11" s="14">
        <v>0.163319586353771</v>
      </c>
      <c r="AG11" s="14">
        <v>0.28113380017566703</v>
      </c>
      <c r="AH11" s="14">
        <v>0.58194452437881705</v>
      </c>
      <c r="AI11" s="14"/>
      <c r="AJ11" s="14">
        <v>0.345063001005327</v>
      </c>
      <c r="AK11" s="14">
        <v>0.358879055760503</v>
      </c>
      <c r="AL11" s="14"/>
      <c r="AM11" s="14">
        <v>0.156604217960022</v>
      </c>
      <c r="AN11" s="14">
        <v>9.9796195238402899E-2</v>
      </c>
      <c r="AO11" s="14">
        <v>0.20071604258867801</v>
      </c>
      <c r="AP11" s="14">
        <v>0.56291636362920805</v>
      </c>
      <c r="AQ11" s="14">
        <v>0.14013532255684299</v>
      </c>
      <c r="AR11" s="14">
        <v>0.57294447087018097</v>
      </c>
      <c r="AS11" s="14">
        <v>0.26909998381844102</v>
      </c>
      <c r="AT11" s="14">
        <v>0.54728064583484104</v>
      </c>
      <c r="AU11" s="14">
        <v>0.398357628286514</v>
      </c>
      <c r="AV11" s="14"/>
      <c r="AW11" s="14">
        <v>0.106598162496907</v>
      </c>
      <c r="AX11" s="14">
        <v>8.3793849249844704E-2</v>
      </c>
      <c r="AY11" s="14">
        <v>0.15487161426289001</v>
      </c>
      <c r="AZ11" s="14">
        <v>0.57167291708533596</v>
      </c>
      <c r="BA11" s="14">
        <v>0.14073639391769399</v>
      </c>
      <c r="BB11" s="14">
        <v>0.56128891183242302</v>
      </c>
      <c r="BC11" s="14">
        <v>0.26626528443384301</v>
      </c>
      <c r="BD11" s="14">
        <v>0.72223527938360299</v>
      </c>
      <c r="BE11" s="14">
        <v>0.15646510459342999</v>
      </c>
      <c r="BF11" s="14">
        <v>0.58637202868132099</v>
      </c>
      <c r="BG11" s="14"/>
      <c r="BH11" s="14">
        <v>0.39943132122985597</v>
      </c>
      <c r="BI11" s="14">
        <v>0.31195549078560603</v>
      </c>
    </row>
    <row r="12" spans="2:61" x14ac:dyDescent="0.35">
      <c r="B12" s="15" t="s">
        <v>77</v>
      </c>
      <c r="C12" s="20">
        <v>4.6891319419445299E-2</v>
      </c>
      <c r="D12" s="20">
        <v>3.66825562135236E-2</v>
      </c>
      <c r="E12" s="20">
        <v>5.6898604350564201E-2</v>
      </c>
      <c r="F12" s="20"/>
      <c r="G12" s="20">
        <v>7.8300687949166003E-2</v>
      </c>
      <c r="H12" s="20">
        <v>4.5563463281117197E-2</v>
      </c>
      <c r="I12" s="20">
        <v>5.1480893648340499E-2</v>
      </c>
      <c r="J12" s="20">
        <v>5.9523840850061099E-2</v>
      </c>
      <c r="K12" s="20">
        <v>1.9891030247084301E-2</v>
      </c>
      <c r="L12" s="20">
        <v>3.4167932740966502E-2</v>
      </c>
      <c r="M12" s="20"/>
      <c r="N12" s="20">
        <v>2.96736318164448E-2</v>
      </c>
      <c r="O12" s="20">
        <v>5.6596320350950302E-2</v>
      </c>
      <c r="P12" s="20"/>
      <c r="Q12" s="20">
        <v>2.8528579461048701E-2</v>
      </c>
      <c r="R12" s="20">
        <v>4.9106399865569798E-2</v>
      </c>
      <c r="S12" s="20">
        <v>1.28635867109893E-2</v>
      </c>
      <c r="T12" s="20"/>
      <c r="U12" s="20">
        <v>3.4669695515836103E-2</v>
      </c>
      <c r="V12" s="20">
        <v>9.9399424914786802E-2</v>
      </c>
      <c r="W12" s="20"/>
      <c r="X12" s="20">
        <v>0</v>
      </c>
      <c r="Y12" s="20">
        <v>0</v>
      </c>
      <c r="Z12" s="20">
        <v>0</v>
      </c>
      <c r="AA12" s="20"/>
      <c r="AB12" s="20">
        <v>2.6462773572218001E-2</v>
      </c>
      <c r="AC12" s="20">
        <v>3.0581659072039798E-2</v>
      </c>
      <c r="AD12" s="20">
        <v>2.48175771443273E-2</v>
      </c>
      <c r="AE12" s="20"/>
      <c r="AF12" s="20">
        <v>5.54000514559429E-2</v>
      </c>
      <c r="AG12" s="20">
        <v>2.1118020823917599E-2</v>
      </c>
      <c r="AH12" s="20">
        <v>2.2117905171700501E-2</v>
      </c>
      <c r="AI12" s="20"/>
      <c r="AJ12" s="20">
        <v>2.4099583371665199E-2</v>
      </c>
      <c r="AK12" s="20">
        <v>5.2985687341469301E-2</v>
      </c>
      <c r="AL12" s="20"/>
      <c r="AM12" s="20">
        <v>2.7827432277486599E-2</v>
      </c>
      <c r="AN12" s="20">
        <v>1.15750544368181E-2</v>
      </c>
      <c r="AO12" s="20">
        <v>1.8949750391836301E-2</v>
      </c>
      <c r="AP12" s="20">
        <v>4.8492066526275197E-2</v>
      </c>
      <c r="AQ12" s="20">
        <v>0</v>
      </c>
      <c r="AR12" s="20">
        <v>4.3548313700611602E-2</v>
      </c>
      <c r="AS12" s="20">
        <v>4.53914418224899E-2</v>
      </c>
      <c r="AT12" s="20">
        <v>3.5313767236715497E-2</v>
      </c>
      <c r="AU12" s="20">
        <v>0.120584188927629</v>
      </c>
      <c r="AV12" s="20"/>
      <c r="AW12" s="20">
        <v>2.9288179032277199E-2</v>
      </c>
      <c r="AX12" s="20">
        <v>6.1617420906507304E-3</v>
      </c>
      <c r="AY12" s="20">
        <v>4.74809627005566E-2</v>
      </c>
      <c r="AZ12" s="20">
        <v>4.2661924174833103E-2</v>
      </c>
      <c r="BA12" s="20">
        <v>2.34881255552272E-2</v>
      </c>
      <c r="BB12" s="20">
        <v>3.09711123005386E-2</v>
      </c>
      <c r="BC12" s="20">
        <v>3.0761809529488E-2</v>
      </c>
      <c r="BD12" s="20">
        <v>2.58552654682844E-2</v>
      </c>
      <c r="BE12" s="20">
        <v>0.21348251845834401</v>
      </c>
      <c r="BF12" s="20">
        <v>6.0316833880852801E-2</v>
      </c>
      <c r="BG12" s="20"/>
      <c r="BH12" s="20">
        <v>4.6215652492345299E-2</v>
      </c>
      <c r="BI12" s="20">
        <v>2.0972526548712501E-2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17"/>
  <sheetViews>
    <sheetView showGridLines="0" workbookViewId="0">
      <pane xSplit="2" topLeftCell="C1" activePane="topRight" state="frozen"/>
      <selection activeCell="B18" sqref="B18"/>
      <selection pane="topRight" activeCell="BA8" sqref="BA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0.15648509490614099</v>
      </c>
      <c r="D9" s="14">
        <v>0.16703857298720501</v>
      </c>
      <c r="E9" s="14">
        <v>0.14501561100243701</v>
      </c>
      <c r="F9" s="14"/>
      <c r="G9" s="14">
        <v>0.18896434908144499</v>
      </c>
      <c r="H9" s="14">
        <v>0.14361292847728699</v>
      </c>
      <c r="I9" s="14">
        <v>6.5667095777657294E-2</v>
      </c>
      <c r="J9" s="14">
        <v>8.6412785083225002E-2</v>
      </c>
      <c r="K9" s="14">
        <v>0.14351885205841999</v>
      </c>
      <c r="L9" s="14">
        <v>0.31028425177841001</v>
      </c>
      <c r="M9" s="14"/>
      <c r="N9" s="14">
        <v>0.17537297182397599</v>
      </c>
      <c r="O9" s="14">
        <v>0.14583866738879001</v>
      </c>
      <c r="P9" s="14"/>
      <c r="Q9" s="14">
        <v>0.16982625229676099</v>
      </c>
      <c r="R9" s="14">
        <v>0.118961607132339</v>
      </c>
      <c r="S9" s="14">
        <v>0.26423498538724399</v>
      </c>
      <c r="T9" s="14"/>
      <c r="U9" s="14">
        <v>0.17384931666915501</v>
      </c>
      <c r="V9" s="14">
        <v>8.1882702018923906E-2</v>
      </c>
      <c r="W9" s="14"/>
      <c r="X9" s="14">
        <v>0.63675008722229298</v>
      </c>
      <c r="Y9" s="14">
        <v>0.110174253633955</v>
      </c>
      <c r="Z9" s="14">
        <v>3.2301726040469901E-2</v>
      </c>
      <c r="AA9" s="14"/>
      <c r="AB9" s="14">
        <v>0.27337984674919202</v>
      </c>
      <c r="AC9" s="14">
        <v>0.126505493288983</v>
      </c>
      <c r="AD9" s="14">
        <v>6.5872724677244601E-2</v>
      </c>
      <c r="AE9" s="14"/>
      <c r="AF9" s="14">
        <v>0.43007857721472498</v>
      </c>
      <c r="AG9" s="14">
        <v>0.16899957087928399</v>
      </c>
      <c r="AH9" s="14">
        <v>5.8711327846347E-2</v>
      </c>
      <c r="AI9" s="14"/>
      <c r="AJ9" s="14">
        <v>0.16293280453335901</v>
      </c>
      <c r="AK9" s="14">
        <v>0.157708326480311</v>
      </c>
      <c r="AL9" s="14"/>
      <c r="AM9" s="14">
        <v>0.12704408452705701</v>
      </c>
      <c r="AN9" s="14">
        <v>0.35237560928601902</v>
      </c>
      <c r="AO9" s="14">
        <v>0.24322618945403299</v>
      </c>
      <c r="AP9" s="14">
        <v>6.5211028055537398E-2</v>
      </c>
      <c r="AQ9" s="14">
        <v>0.145091655612827</v>
      </c>
      <c r="AR9" s="14">
        <v>7.5663506091114899E-2</v>
      </c>
      <c r="AS9" s="14">
        <v>0.20170328201229301</v>
      </c>
      <c r="AT9" s="14">
        <v>0.170794387027113</v>
      </c>
      <c r="AU9" s="14">
        <v>0.13780764156518499</v>
      </c>
      <c r="AV9" s="14"/>
      <c r="AW9" s="14">
        <v>0.17488668150811901</v>
      </c>
      <c r="AX9" s="14">
        <v>0.368533870387595</v>
      </c>
      <c r="AY9" s="14">
        <v>0.26711043912566401</v>
      </c>
      <c r="AZ9" s="14">
        <v>8.7322021255589494E-2</v>
      </c>
      <c r="BA9" s="14">
        <v>0.119252973370468</v>
      </c>
      <c r="BB9" s="14">
        <v>8.2299898226600901E-2</v>
      </c>
      <c r="BC9" s="14">
        <v>0.18030960402485999</v>
      </c>
      <c r="BD9" s="14">
        <v>8.0664178678887893E-2</v>
      </c>
      <c r="BE9" s="14">
        <v>0.15804944753386399</v>
      </c>
      <c r="BF9" s="14">
        <v>9.7066228079758898E-2</v>
      </c>
      <c r="BG9" s="14"/>
      <c r="BH9" s="14">
        <v>0.15083412079804601</v>
      </c>
      <c r="BI9" s="14">
        <v>0.171845884059044</v>
      </c>
    </row>
    <row r="10" spans="2:61" x14ac:dyDescent="0.35">
      <c r="B10" s="15" t="s">
        <v>198</v>
      </c>
      <c r="C10" s="14">
        <v>0.49819962808593798</v>
      </c>
      <c r="D10" s="14">
        <v>0.52577543815816796</v>
      </c>
      <c r="E10" s="14">
        <v>0.47129781853776898</v>
      </c>
      <c r="F10" s="14"/>
      <c r="G10" s="14">
        <v>0.41389338281112698</v>
      </c>
      <c r="H10" s="14">
        <v>0.40867246377067401</v>
      </c>
      <c r="I10" s="14">
        <v>0.48281765333579701</v>
      </c>
      <c r="J10" s="14">
        <v>0.57158380415330801</v>
      </c>
      <c r="K10" s="14">
        <v>0.54721099987224098</v>
      </c>
      <c r="L10" s="14">
        <v>0.52953176057475904</v>
      </c>
      <c r="M10" s="14"/>
      <c r="N10" s="14">
        <v>0.54311501998606404</v>
      </c>
      <c r="O10" s="14">
        <v>0.47288241184409602</v>
      </c>
      <c r="P10" s="14"/>
      <c r="Q10" s="14">
        <v>0.53310090234153895</v>
      </c>
      <c r="R10" s="14">
        <v>0.53033643474348702</v>
      </c>
      <c r="S10" s="14">
        <v>0.36301871051516998</v>
      </c>
      <c r="T10" s="14"/>
      <c r="U10" s="14">
        <v>0.49685228638705498</v>
      </c>
      <c r="V10" s="14">
        <v>0.50398825000894498</v>
      </c>
      <c r="W10" s="14"/>
      <c r="X10" s="14">
        <v>0.31571052601338701</v>
      </c>
      <c r="Y10" s="14">
        <v>0.70423744459579396</v>
      </c>
      <c r="Z10" s="14">
        <v>0.34873411048816699</v>
      </c>
      <c r="AA10" s="14"/>
      <c r="AB10" s="14">
        <v>0.53580958814275403</v>
      </c>
      <c r="AC10" s="14">
        <v>0.57406663167657601</v>
      </c>
      <c r="AD10" s="14">
        <v>0.30097015428917001</v>
      </c>
      <c r="AE10" s="14"/>
      <c r="AF10" s="14">
        <v>0.47766323421073398</v>
      </c>
      <c r="AG10" s="14">
        <v>0.60078777464266697</v>
      </c>
      <c r="AH10" s="14">
        <v>0.36679472841863597</v>
      </c>
      <c r="AI10" s="14"/>
      <c r="AJ10" s="14">
        <v>0.530814528452907</v>
      </c>
      <c r="AK10" s="14">
        <v>0.49038375266871598</v>
      </c>
      <c r="AL10" s="14"/>
      <c r="AM10" s="14">
        <v>0.69178378847701605</v>
      </c>
      <c r="AN10" s="14">
        <v>0.48176481861308201</v>
      </c>
      <c r="AO10" s="14">
        <v>0.51749186178877604</v>
      </c>
      <c r="AP10" s="14">
        <v>0.39428572268650203</v>
      </c>
      <c r="AQ10" s="14">
        <v>0.68267152704538703</v>
      </c>
      <c r="AR10" s="14">
        <v>0.49931718112074802</v>
      </c>
      <c r="AS10" s="14">
        <v>0.65519664174673398</v>
      </c>
      <c r="AT10" s="14">
        <v>0.28380772822759998</v>
      </c>
      <c r="AU10" s="14">
        <v>0.33302466092711802</v>
      </c>
      <c r="AV10" s="14"/>
      <c r="AW10" s="14">
        <v>0.65922562961466202</v>
      </c>
      <c r="AX10" s="14">
        <v>0.52386351980260804</v>
      </c>
      <c r="AY10" s="14">
        <v>0.55669288715472098</v>
      </c>
      <c r="AZ10" s="14">
        <v>0.365087518956213</v>
      </c>
      <c r="BA10" s="14">
        <v>0.68966187740301499</v>
      </c>
      <c r="BB10" s="14">
        <v>0.54006122277582302</v>
      </c>
      <c r="BC10" s="14">
        <v>0.60305472148558303</v>
      </c>
      <c r="BD10" s="14">
        <v>0.18077300184447401</v>
      </c>
      <c r="BE10" s="14">
        <v>0.34117681363952002</v>
      </c>
      <c r="BF10" s="14">
        <v>0.124740738565515</v>
      </c>
      <c r="BG10" s="14"/>
      <c r="BH10" s="14">
        <v>0.44845797788043701</v>
      </c>
      <c r="BI10" s="14">
        <v>0.56844519026695495</v>
      </c>
    </row>
    <row r="11" spans="2:61" x14ac:dyDescent="0.35">
      <c r="B11" s="15" t="s">
        <v>199</v>
      </c>
      <c r="C11" s="14">
        <v>0.245400376692682</v>
      </c>
      <c r="D11" s="14">
        <v>0.23682501549542101</v>
      </c>
      <c r="E11" s="14">
        <v>0.255010423894514</v>
      </c>
      <c r="F11" s="14"/>
      <c r="G11" s="14">
        <v>0.222485026686597</v>
      </c>
      <c r="H11" s="14">
        <v>0.31954999906537301</v>
      </c>
      <c r="I11" s="14">
        <v>0.36352301854753499</v>
      </c>
      <c r="J11" s="14">
        <v>0.21075631281559401</v>
      </c>
      <c r="K11" s="14">
        <v>0.22981457953684001</v>
      </c>
      <c r="L11" s="14">
        <v>0.12654126163900201</v>
      </c>
      <c r="M11" s="14"/>
      <c r="N11" s="14">
        <v>0.205602833851562</v>
      </c>
      <c r="O11" s="14">
        <v>0.26783284261089102</v>
      </c>
      <c r="P11" s="14"/>
      <c r="Q11" s="14">
        <v>0.22792960177567301</v>
      </c>
      <c r="R11" s="14">
        <v>0.217572804498291</v>
      </c>
      <c r="S11" s="14">
        <v>0.353399785801365</v>
      </c>
      <c r="T11" s="14"/>
      <c r="U11" s="14">
        <v>0.24470406431803601</v>
      </c>
      <c r="V11" s="14">
        <v>0.24839196307383599</v>
      </c>
      <c r="W11" s="14"/>
      <c r="X11" s="14">
        <v>3.3625596763027697E-2</v>
      </c>
      <c r="Y11" s="14">
        <v>0.13562146965526201</v>
      </c>
      <c r="Z11" s="14">
        <v>0.497861430031937</v>
      </c>
      <c r="AA11" s="14"/>
      <c r="AB11" s="14">
        <v>0.12582585264558599</v>
      </c>
      <c r="AC11" s="14">
        <v>0.22056796736433301</v>
      </c>
      <c r="AD11" s="14">
        <v>0.554250142242115</v>
      </c>
      <c r="AE11" s="14"/>
      <c r="AF11" s="14">
        <v>4.8798695527172198E-2</v>
      </c>
      <c r="AG11" s="14">
        <v>0.16518287270781901</v>
      </c>
      <c r="AH11" s="14">
        <v>0.47207800553759</v>
      </c>
      <c r="AI11" s="14"/>
      <c r="AJ11" s="14">
        <v>0.26123529297121401</v>
      </c>
      <c r="AK11" s="14">
        <v>0.22637126954708001</v>
      </c>
      <c r="AL11" s="14"/>
      <c r="AM11" s="14">
        <v>0.122487727880647</v>
      </c>
      <c r="AN11" s="14">
        <v>0.11815057423391501</v>
      </c>
      <c r="AO11" s="14">
        <v>0.20309191212935701</v>
      </c>
      <c r="AP11" s="14">
        <v>0.447436603755555</v>
      </c>
      <c r="AQ11" s="14">
        <v>0.172236817341786</v>
      </c>
      <c r="AR11" s="14">
        <v>0.32136008939960298</v>
      </c>
      <c r="AS11" s="14">
        <v>6.33373593735857E-2</v>
      </c>
      <c r="AT11" s="14">
        <v>0.36930117672816898</v>
      </c>
      <c r="AU11" s="14">
        <v>0.30736688570495702</v>
      </c>
      <c r="AV11" s="14"/>
      <c r="AW11" s="14">
        <v>0.12119633240656399</v>
      </c>
      <c r="AX11" s="14">
        <v>8.1507834782898705E-2</v>
      </c>
      <c r="AY11" s="14">
        <v>0.123103851781768</v>
      </c>
      <c r="AZ11" s="14">
        <v>0.46403070388455298</v>
      </c>
      <c r="BA11" s="14">
        <v>0.16759702367129101</v>
      </c>
      <c r="BB11" s="14">
        <v>0.27987850124193198</v>
      </c>
      <c r="BC11" s="14">
        <v>0.16825372941822</v>
      </c>
      <c r="BD11" s="14">
        <v>0.46969121742800102</v>
      </c>
      <c r="BE11" s="14">
        <v>0.21823420984199801</v>
      </c>
      <c r="BF11" s="14">
        <v>0.50965937563517105</v>
      </c>
      <c r="BG11" s="14"/>
      <c r="BH11" s="14">
        <v>0.28062652008781602</v>
      </c>
      <c r="BI11" s="14">
        <v>0.204202958808444</v>
      </c>
    </row>
    <row r="12" spans="2:61" x14ac:dyDescent="0.35">
      <c r="B12" s="15" t="s">
        <v>77</v>
      </c>
      <c r="C12" s="20">
        <v>9.9914900315238905E-2</v>
      </c>
      <c r="D12" s="20">
        <v>7.0360973359206297E-2</v>
      </c>
      <c r="E12" s="20">
        <v>0.12867614656528001</v>
      </c>
      <c r="F12" s="20"/>
      <c r="G12" s="20">
        <v>0.174657241420831</v>
      </c>
      <c r="H12" s="20">
        <v>0.12816460868666699</v>
      </c>
      <c r="I12" s="20">
        <v>8.7992232339010698E-2</v>
      </c>
      <c r="J12" s="20">
        <v>0.13124709794787301</v>
      </c>
      <c r="K12" s="20">
        <v>7.9455568532498799E-2</v>
      </c>
      <c r="L12" s="20">
        <v>3.3642726007829402E-2</v>
      </c>
      <c r="M12" s="20"/>
      <c r="N12" s="20">
        <v>7.5909174338398694E-2</v>
      </c>
      <c r="O12" s="20">
        <v>0.113446078156222</v>
      </c>
      <c r="P12" s="20"/>
      <c r="Q12" s="20">
        <v>6.9143243586027595E-2</v>
      </c>
      <c r="R12" s="20">
        <v>0.13312915362588301</v>
      </c>
      <c r="S12" s="20">
        <v>1.9346518296220999E-2</v>
      </c>
      <c r="T12" s="20"/>
      <c r="U12" s="20">
        <v>8.4594332625752694E-2</v>
      </c>
      <c r="V12" s="20">
        <v>0.165737084898295</v>
      </c>
      <c r="W12" s="20"/>
      <c r="X12" s="20">
        <v>1.3913790001291801E-2</v>
      </c>
      <c r="Y12" s="20">
        <v>4.9966832114989299E-2</v>
      </c>
      <c r="Z12" s="20">
        <v>0.121102733439427</v>
      </c>
      <c r="AA12" s="20"/>
      <c r="AB12" s="20">
        <v>6.4984712462468106E-2</v>
      </c>
      <c r="AC12" s="20">
        <v>7.8859907670107601E-2</v>
      </c>
      <c r="AD12" s="20">
        <v>7.8906978791470295E-2</v>
      </c>
      <c r="AE12" s="20"/>
      <c r="AF12" s="20">
        <v>4.3459493047368798E-2</v>
      </c>
      <c r="AG12" s="20">
        <v>6.502978177023E-2</v>
      </c>
      <c r="AH12" s="20">
        <v>0.102415938197426</v>
      </c>
      <c r="AI12" s="20"/>
      <c r="AJ12" s="20">
        <v>4.5017374042520597E-2</v>
      </c>
      <c r="AK12" s="20">
        <v>0.12553665130389399</v>
      </c>
      <c r="AL12" s="20"/>
      <c r="AM12" s="20">
        <v>5.8684399115279798E-2</v>
      </c>
      <c r="AN12" s="20">
        <v>4.7708997866983502E-2</v>
      </c>
      <c r="AO12" s="20">
        <v>3.6190036627833697E-2</v>
      </c>
      <c r="AP12" s="20">
        <v>9.3066645502405607E-2</v>
      </c>
      <c r="AQ12" s="20">
        <v>0</v>
      </c>
      <c r="AR12" s="20">
        <v>0.10365922338853401</v>
      </c>
      <c r="AS12" s="20">
        <v>7.9762716867387604E-2</v>
      </c>
      <c r="AT12" s="20">
        <v>0.17609670801711799</v>
      </c>
      <c r="AU12" s="20">
        <v>0.22180081180274</v>
      </c>
      <c r="AV12" s="20"/>
      <c r="AW12" s="20">
        <v>4.4691356470654697E-2</v>
      </c>
      <c r="AX12" s="20">
        <v>2.60947750268982E-2</v>
      </c>
      <c r="AY12" s="20">
        <v>5.3092821937847597E-2</v>
      </c>
      <c r="AZ12" s="20">
        <v>8.3559755903644298E-2</v>
      </c>
      <c r="BA12" s="20">
        <v>2.34881255552272E-2</v>
      </c>
      <c r="BB12" s="20">
        <v>9.7760377755643696E-2</v>
      </c>
      <c r="BC12" s="20">
        <v>4.8381945071335801E-2</v>
      </c>
      <c r="BD12" s="20">
        <v>0.26887160204863603</v>
      </c>
      <c r="BE12" s="20">
        <v>0.28253952898461898</v>
      </c>
      <c r="BF12" s="20">
        <v>0.26853365771955401</v>
      </c>
      <c r="BG12" s="20"/>
      <c r="BH12" s="20">
        <v>0.120081381233701</v>
      </c>
      <c r="BI12" s="20">
        <v>5.5505966865557498E-2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17"/>
  <sheetViews>
    <sheetView showGridLines="0" workbookViewId="0">
      <pane xSplit="2" topLeftCell="C1" activePane="topRight" state="frozen"/>
      <selection activeCell="B18" sqref="B18"/>
      <selection pane="topRight" activeCell="AW18" sqref="AW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0.12627584390382601</v>
      </c>
      <c r="D9" s="14">
        <v>0.135096405233086</v>
      </c>
      <c r="E9" s="14">
        <v>0.118604085495836</v>
      </c>
      <c r="F9" s="14"/>
      <c r="G9" s="14">
        <v>0.16194009821944899</v>
      </c>
      <c r="H9" s="14">
        <v>0.143242230617626</v>
      </c>
      <c r="I9" s="14">
        <v>6.6390041748232403E-2</v>
      </c>
      <c r="J9" s="14">
        <v>8.3195292616669303E-2</v>
      </c>
      <c r="K9" s="14">
        <v>9.8806500260114394E-2</v>
      </c>
      <c r="L9" s="14">
        <v>0.21052476758356201</v>
      </c>
      <c r="M9" s="14"/>
      <c r="N9" s="14">
        <v>0.15900812943748599</v>
      </c>
      <c r="O9" s="14">
        <v>0.10782581339339301</v>
      </c>
      <c r="P9" s="14"/>
      <c r="Q9" s="14">
        <v>0.129658446137872</v>
      </c>
      <c r="R9" s="14">
        <v>0.106268834476166</v>
      </c>
      <c r="S9" s="14">
        <v>0.201971999019259</v>
      </c>
      <c r="T9" s="14"/>
      <c r="U9" s="14">
        <v>0.13756868206579401</v>
      </c>
      <c r="V9" s="14">
        <v>7.7758106635267693E-2</v>
      </c>
      <c r="W9" s="14"/>
      <c r="X9" s="14">
        <v>0.48162165286677</v>
      </c>
      <c r="Y9" s="14">
        <v>9.4568601797072493E-2</v>
      </c>
      <c r="Z9" s="14">
        <v>3.40595975775509E-2</v>
      </c>
      <c r="AA9" s="14"/>
      <c r="AB9" s="14">
        <v>0.23337885467107999</v>
      </c>
      <c r="AC9" s="14">
        <v>9.8294695512934294E-2</v>
      </c>
      <c r="AD9" s="14">
        <v>5.2664328428255601E-2</v>
      </c>
      <c r="AE9" s="14"/>
      <c r="AF9" s="14">
        <v>0.32830581957427102</v>
      </c>
      <c r="AG9" s="14">
        <v>0.13976337284493201</v>
      </c>
      <c r="AH9" s="14">
        <v>4.8382487702591598E-2</v>
      </c>
      <c r="AI9" s="14"/>
      <c r="AJ9" s="14">
        <v>0.15497196773607999</v>
      </c>
      <c r="AK9" s="14">
        <v>0.11370205590703</v>
      </c>
      <c r="AL9" s="14"/>
      <c r="AM9" s="14">
        <v>0.10014280741762401</v>
      </c>
      <c r="AN9" s="14">
        <v>0.277724930516068</v>
      </c>
      <c r="AO9" s="14">
        <v>0.158420010373542</v>
      </c>
      <c r="AP9" s="14">
        <v>5.7011594468880197E-2</v>
      </c>
      <c r="AQ9" s="14">
        <v>0.211185532850587</v>
      </c>
      <c r="AR9" s="14">
        <v>6.1232402900175703E-2</v>
      </c>
      <c r="AS9" s="14">
        <v>0.15619261697283299</v>
      </c>
      <c r="AT9" s="14">
        <v>0.170794387027113</v>
      </c>
      <c r="AU9" s="14">
        <v>8.1431410167797993E-2</v>
      </c>
      <c r="AV9" s="14"/>
      <c r="AW9" s="14">
        <v>0.152883433778503</v>
      </c>
      <c r="AX9" s="14">
        <v>0.28584229222832003</v>
      </c>
      <c r="AY9" s="14">
        <v>0.16812837089482399</v>
      </c>
      <c r="AZ9" s="14">
        <v>8.2217766679967802E-2</v>
      </c>
      <c r="BA9" s="14">
        <v>0.17546047014857699</v>
      </c>
      <c r="BB9" s="14">
        <v>7.3654290973663702E-2</v>
      </c>
      <c r="BC9" s="14">
        <v>0.105972455736331</v>
      </c>
      <c r="BD9" s="14">
        <v>8.0664178678887893E-2</v>
      </c>
      <c r="BE9" s="14">
        <v>0.11032951579292601</v>
      </c>
      <c r="BF9" s="14">
        <v>1.4653664730599E-2</v>
      </c>
      <c r="BG9" s="14"/>
      <c r="BH9" s="14">
        <v>0.11400738932936599</v>
      </c>
      <c r="BI9" s="14">
        <v>0.151294234795946</v>
      </c>
    </row>
    <row r="10" spans="2:61" x14ac:dyDescent="0.35">
      <c r="B10" s="15" t="s">
        <v>198</v>
      </c>
      <c r="C10" s="14">
        <v>0.44173940062248801</v>
      </c>
      <c r="D10" s="14">
        <v>0.44268176252712399</v>
      </c>
      <c r="E10" s="14">
        <v>0.43990053753339597</v>
      </c>
      <c r="F10" s="14"/>
      <c r="G10" s="14">
        <v>0.37104383331722102</v>
      </c>
      <c r="H10" s="14">
        <v>0.39175026532257101</v>
      </c>
      <c r="I10" s="14">
        <v>0.43749325564723601</v>
      </c>
      <c r="J10" s="14">
        <v>0.49613827284859102</v>
      </c>
      <c r="K10" s="14">
        <v>0.47938949721815599</v>
      </c>
      <c r="L10" s="14">
        <v>0.44860251446393101</v>
      </c>
      <c r="M10" s="14"/>
      <c r="N10" s="14">
        <v>0.44789660830317701</v>
      </c>
      <c r="O10" s="14">
        <v>0.438268800640982</v>
      </c>
      <c r="P10" s="14"/>
      <c r="Q10" s="14">
        <v>0.47016258772807101</v>
      </c>
      <c r="R10" s="14">
        <v>0.44962665753574799</v>
      </c>
      <c r="S10" s="14">
        <v>0.35953254567458698</v>
      </c>
      <c r="T10" s="14"/>
      <c r="U10" s="14">
        <v>0.43839807460763902</v>
      </c>
      <c r="V10" s="14">
        <v>0.45609483327741002</v>
      </c>
      <c r="W10" s="14"/>
      <c r="X10" s="14">
        <v>0.41066470899054303</v>
      </c>
      <c r="Y10" s="14">
        <v>0.61524392071777501</v>
      </c>
      <c r="Z10" s="14">
        <v>0.25871785873797798</v>
      </c>
      <c r="AA10" s="14"/>
      <c r="AB10" s="14">
        <v>0.48874334981075601</v>
      </c>
      <c r="AC10" s="14">
        <v>0.49439642348808599</v>
      </c>
      <c r="AD10" s="14">
        <v>0.29036950661516597</v>
      </c>
      <c r="AE10" s="14"/>
      <c r="AF10" s="14">
        <v>0.49433060156599901</v>
      </c>
      <c r="AG10" s="14">
        <v>0.51617496797914997</v>
      </c>
      <c r="AH10" s="14">
        <v>0.32414565280523</v>
      </c>
      <c r="AI10" s="14"/>
      <c r="AJ10" s="14">
        <v>0.43989950253262999</v>
      </c>
      <c r="AK10" s="14">
        <v>0.44399174661517699</v>
      </c>
      <c r="AL10" s="14"/>
      <c r="AM10" s="14">
        <v>0.601238506691681</v>
      </c>
      <c r="AN10" s="14">
        <v>0.53306483290820095</v>
      </c>
      <c r="AO10" s="14">
        <v>0.44133745541188801</v>
      </c>
      <c r="AP10" s="14">
        <v>0.39552579331953203</v>
      </c>
      <c r="AQ10" s="14">
        <v>0.62886568137205701</v>
      </c>
      <c r="AR10" s="14">
        <v>0.41713248834862099</v>
      </c>
      <c r="AS10" s="14">
        <v>0.37582409221195801</v>
      </c>
      <c r="AT10" s="14">
        <v>0.18098387299090901</v>
      </c>
      <c r="AU10" s="14">
        <v>0.30211025846625</v>
      </c>
      <c r="AV10" s="14"/>
      <c r="AW10" s="14">
        <v>0.58526989688072295</v>
      </c>
      <c r="AX10" s="14">
        <v>0.56773344921793401</v>
      </c>
      <c r="AY10" s="14">
        <v>0.43891639887741501</v>
      </c>
      <c r="AZ10" s="14">
        <v>0.33695114867815001</v>
      </c>
      <c r="BA10" s="14">
        <v>0.61777955140569296</v>
      </c>
      <c r="BB10" s="14">
        <v>0.42803314281194899</v>
      </c>
      <c r="BC10" s="14">
        <v>0.51637867620675104</v>
      </c>
      <c r="BD10" s="14">
        <v>0.247653411001624</v>
      </c>
      <c r="BE10" s="14">
        <v>0.34019941128117298</v>
      </c>
      <c r="BF10" s="14">
        <v>0.190189968182185</v>
      </c>
      <c r="BG10" s="14"/>
      <c r="BH10" s="14">
        <v>0.42039208054286598</v>
      </c>
      <c r="BI10" s="14">
        <v>0.47893267427584002</v>
      </c>
    </row>
    <row r="11" spans="2:61" x14ac:dyDescent="0.35">
      <c r="B11" s="15" t="s">
        <v>199</v>
      </c>
      <c r="C11" s="14">
        <v>0.33186030390259702</v>
      </c>
      <c r="D11" s="14">
        <v>0.33977915170394102</v>
      </c>
      <c r="E11" s="14">
        <v>0.32392762177727602</v>
      </c>
      <c r="F11" s="14"/>
      <c r="G11" s="14">
        <v>0.28480030245531002</v>
      </c>
      <c r="H11" s="14">
        <v>0.33361598985400198</v>
      </c>
      <c r="I11" s="14">
        <v>0.392335183592186</v>
      </c>
      <c r="J11" s="14">
        <v>0.32072856376124897</v>
      </c>
      <c r="K11" s="14">
        <v>0.35846505706933002</v>
      </c>
      <c r="L11" s="14">
        <v>0.28828411028742401</v>
      </c>
      <c r="M11" s="14"/>
      <c r="N11" s="14">
        <v>0.32072865347152202</v>
      </c>
      <c r="O11" s="14">
        <v>0.33813482114868398</v>
      </c>
      <c r="P11" s="14"/>
      <c r="Q11" s="14">
        <v>0.321539102414444</v>
      </c>
      <c r="R11" s="14">
        <v>0.32169942856103101</v>
      </c>
      <c r="S11" s="14">
        <v>0.41510066611711199</v>
      </c>
      <c r="T11" s="14"/>
      <c r="U11" s="14">
        <v>0.33804603263684602</v>
      </c>
      <c r="V11" s="14">
        <v>0.305284384081694</v>
      </c>
      <c r="W11" s="14"/>
      <c r="X11" s="14">
        <v>9.98509751894857E-2</v>
      </c>
      <c r="Y11" s="14">
        <v>0.225561399576169</v>
      </c>
      <c r="Z11" s="14">
        <v>0.59018209477842798</v>
      </c>
      <c r="AA11" s="14"/>
      <c r="AB11" s="14">
        <v>0.199761267775696</v>
      </c>
      <c r="AC11" s="14">
        <v>0.32420774745896602</v>
      </c>
      <c r="AD11" s="14">
        <v>0.60691973937594801</v>
      </c>
      <c r="AE11" s="14"/>
      <c r="AF11" s="14">
        <v>0.12636839136728201</v>
      </c>
      <c r="AG11" s="14">
        <v>0.26743672791970702</v>
      </c>
      <c r="AH11" s="14">
        <v>0.53655745398533905</v>
      </c>
      <c r="AI11" s="14"/>
      <c r="AJ11" s="14">
        <v>0.35598996064046701</v>
      </c>
      <c r="AK11" s="14">
        <v>0.31330825515565303</v>
      </c>
      <c r="AL11" s="14"/>
      <c r="AM11" s="14">
        <v>0.23819751886298601</v>
      </c>
      <c r="AN11" s="14">
        <v>0.15117082832965101</v>
      </c>
      <c r="AO11" s="14">
        <v>0.29969565265353099</v>
      </c>
      <c r="AP11" s="14">
        <v>0.46333026328803201</v>
      </c>
      <c r="AQ11" s="14">
        <v>0.159948785777356</v>
      </c>
      <c r="AR11" s="14">
        <v>0.42244613227553901</v>
      </c>
      <c r="AS11" s="14">
        <v>0.36544691987450201</v>
      </c>
      <c r="AT11" s="14">
        <v>0.49697372572766502</v>
      </c>
      <c r="AU11" s="14">
        <v>0.405084598967906</v>
      </c>
      <c r="AV11" s="14"/>
      <c r="AW11" s="14">
        <v>0.20161090566974699</v>
      </c>
      <c r="AX11" s="14">
        <v>0.12181695423906901</v>
      </c>
      <c r="AY11" s="14">
        <v>0.32646518437444699</v>
      </c>
      <c r="AZ11" s="14">
        <v>0.50855036066594606</v>
      </c>
      <c r="BA11" s="14">
        <v>0.13954745041882499</v>
      </c>
      <c r="BB11" s="14">
        <v>0.40463171540574999</v>
      </c>
      <c r="BC11" s="14">
        <v>0.30679487565667102</v>
      </c>
      <c r="BD11" s="14">
        <v>0.56068035794946602</v>
      </c>
      <c r="BE11" s="14">
        <v>0.30818518622159902</v>
      </c>
      <c r="BF11" s="14">
        <v>0.54946702610295095</v>
      </c>
      <c r="BG11" s="14"/>
      <c r="BH11" s="14">
        <v>0.35870056815481599</v>
      </c>
      <c r="BI11" s="14">
        <v>0.31136335014327698</v>
      </c>
    </row>
    <row r="12" spans="2:61" x14ac:dyDescent="0.35">
      <c r="B12" s="15" t="s">
        <v>77</v>
      </c>
      <c r="C12" s="20">
        <v>0.100124451571089</v>
      </c>
      <c r="D12" s="20">
        <v>8.2442680535848897E-2</v>
      </c>
      <c r="E12" s="20">
        <v>0.117567755193492</v>
      </c>
      <c r="F12" s="20"/>
      <c r="G12" s="20">
        <v>0.18221576600802</v>
      </c>
      <c r="H12" s="20">
        <v>0.131391514205801</v>
      </c>
      <c r="I12" s="20">
        <v>0.103781519012346</v>
      </c>
      <c r="J12" s="20">
        <v>9.9937870773490395E-2</v>
      </c>
      <c r="K12" s="20">
        <v>6.3338945452399306E-2</v>
      </c>
      <c r="L12" s="20">
        <v>5.2588607665082499E-2</v>
      </c>
      <c r="M12" s="20"/>
      <c r="N12" s="20">
        <v>7.2366608787815201E-2</v>
      </c>
      <c r="O12" s="20">
        <v>0.11577056481694099</v>
      </c>
      <c r="P12" s="20"/>
      <c r="Q12" s="20">
        <v>7.8639863719613498E-2</v>
      </c>
      <c r="R12" s="20">
        <v>0.122405079427055</v>
      </c>
      <c r="S12" s="20">
        <v>2.3394789189042101E-2</v>
      </c>
      <c r="T12" s="20"/>
      <c r="U12" s="20">
        <v>8.5987210689720706E-2</v>
      </c>
      <c r="V12" s="20">
        <v>0.16086267600562901</v>
      </c>
      <c r="W12" s="20"/>
      <c r="X12" s="20">
        <v>7.8626629532008597E-3</v>
      </c>
      <c r="Y12" s="20">
        <v>6.4626077908984003E-2</v>
      </c>
      <c r="Z12" s="20">
        <v>0.117040448906043</v>
      </c>
      <c r="AA12" s="20"/>
      <c r="AB12" s="20">
        <v>7.8116527742468606E-2</v>
      </c>
      <c r="AC12" s="20">
        <v>8.3101133540013694E-2</v>
      </c>
      <c r="AD12" s="20">
        <v>5.0046425580630299E-2</v>
      </c>
      <c r="AE12" s="20"/>
      <c r="AF12" s="20">
        <v>5.0995187492448302E-2</v>
      </c>
      <c r="AG12" s="20">
        <v>7.6624931256210296E-2</v>
      </c>
      <c r="AH12" s="20">
        <v>9.0914405506839005E-2</v>
      </c>
      <c r="AI12" s="20"/>
      <c r="AJ12" s="20">
        <v>4.9138569090822599E-2</v>
      </c>
      <c r="AK12" s="20">
        <v>0.12899794232214001</v>
      </c>
      <c r="AL12" s="20"/>
      <c r="AM12" s="20">
        <v>6.0421167027709E-2</v>
      </c>
      <c r="AN12" s="20">
        <v>3.8039408246080202E-2</v>
      </c>
      <c r="AO12" s="20">
        <v>0.10054688156104</v>
      </c>
      <c r="AP12" s="20">
        <v>8.4132348923555506E-2</v>
      </c>
      <c r="AQ12" s="20">
        <v>0</v>
      </c>
      <c r="AR12" s="20">
        <v>9.9188976475664006E-2</v>
      </c>
      <c r="AS12" s="20">
        <v>0.102536370940707</v>
      </c>
      <c r="AT12" s="20">
        <v>0.151248014254313</v>
      </c>
      <c r="AU12" s="20">
        <v>0.21137373239804599</v>
      </c>
      <c r="AV12" s="20"/>
      <c r="AW12" s="20">
        <v>6.02357636710266E-2</v>
      </c>
      <c r="AX12" s="20">
        <v>2.4607304314677302E-2</v>
      </c>
      <c r="AY12" s="20">
        <v>6.6490045853313598E-2</v>
      </c>
      <c r="AZ12" s="20">
        <v>7.2280723975936004E-2</v>
      </c>
      <c r="BA12" s="20">
        <v>6.7212528026905402E-2</v>
      </c>
      <c r="BB12" s="20">
        <v>9.3680850808636598E-2</v>
      </c>
      <c r="BC12" s="20">
        <v>7.0853992400247298E-2</v>
      </c>
      <c r="BD12" s="20">
        <v>0.111002052370022</v>
      </c>
      <c r="BE12" s="20">
        <v>0.24128588670430301</v>
      </c>
      <c r="BF12" s="20">
        <v>0.24568934098426401</v>
      </c>
      <c r="BG12" s="20"/>
      <c r="BH12" s="20">
        <v>0.106899961972952</v>
      </c>
      <c r="BI12" s="20">
        <v>5.8409740784936902E-2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I17"/>
  <sheetViews>
    <sheetView showGridLines="0" workbookViewId="0">
      <pane xSplit="2" topLeftCell="C1" activePane="topRight" state="frozen"/>
      <selection activeCell="B18" sqref="B18"/>
      <selection pane="topRight" activeCell="AT9" sqref="AT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9.1257459410557504E-2</v>
      </c>
      <c r="D9" s="14">
        <v>0.10267065391442599</v>
      </c>
      <c r="E9" s="14">
        <v>8.0909182426333298E-2</v>
      </c>
      <c r="F9" s="14"/>
      <c r="G9" s="14">
        <v>0.106019969861449</v>
      </c>
      <c r="H9" s="14">
        <v>0.10409823707244301</v>
      </c>
      <c r="I9" s="14">
        <v>7.2116017413068806E-2</v>
      </c>
      <c r="J9" s="14">
        <v>5.6168795974330998E-2</v>
      </c>
      <c r="K9" s="14">
        <v>4.70574613729084E-2</v>
      </c>
      <c r="L9" s="14">
        <v>0.155775448639694</v>
      </c>
      <c r="M9" s="14"/>
      <c r="N9" s="14">
        <v>9.9030909691312494E-2</v>
      </c>
      <c r="O9" s="14">
        <v>8.6875840696405304E-2</v>
      </c>
      <c r="P9" s="14"/>
      <c r="Q9" s="14">
        <v>9.2562524985171493E-2</v>
      </c>
      <c r="R9" s="14">
        <v>9.2567258217568602E-2</v>
      </c>
      <c r="S9" s="14">
        <v>0.10772915136542099</v>
      </c>
      <c r="T9" s="14"/>
      <c r="U9" s="14">
        <v>9.0966982016220901E-2</v>
      </c>
      <c r="V9" s="14">
        <v>9.2505445585400997E-2</v>
      </c>
      <c r="W9" s="14"/>
      <c r="X9" s="14">
        <v>0.301000422093124</v>
      </c>
      <c r="Y9" s="14">
        <v>8.5080879446326904E-2</v>
      </c>
      <c r="Z9" s="14">
        <v>1.09069919612721E-2</v>
      </c>
      <c r="AA9" s="14"/>
      <c r="AB9" s="14">
        <v>0.14726171862397699</v>
      </c>
      <c r="AC9" s="14">
        <v>8.21495761720962E-2</v>
      </c>
      <c r="AD9" s="14">
        <v>3.6824211049832897E-2</v>
      </c>
      <c r="AE9" s="14"/>
      <c r="AF9" s="14">
        <v>0.18927522091719701</v>
      </c>
      <c r="AG9" s="14">
        <v>0.103267398746258</v>
      </c>
      <c r="AH9" s="14">
        <v>4.33229440493045E-2</v>
      </c>
      <c r="AI9" s="14"/>
      <c r="AJ9" s="14">
        <v>0.106756237110751</v>
      </c>
      <c r="AK9" s="14">
        <v>8.07871903038722E-2</v>
      </c>
      <c r="AL9" s="14"/>
      <c r="AM9" s="14">
        <v>0.10114800781945101</v>
      </c>
      <c r="AN9" s="14">
        <v>0.14565744881176099</v>
      </c>
      <c r="AO9" s="14">
        <v>0.10654872602689899</v>
      </c>
      <c r="AP9" s="14">
        <v>4.5901076315774399E-2</v>
      </c>
      <c r="AQ9" s="14">
        <v>0.16332343896861801</v>
      </c>
      <c r="AR9" s="14">
        <v>4.3772735840268702E-2</v>
      </c>
      <c r="AS9" s="14">
        <v>0.134496675762806</v>
      </c>
      <c r="AT9" s="14">
        <v>0.116676145989014</v>
      </c>
      <c r="AU9" s="14">
        <v>9.2631655190149501E-2</v>
      </c>
      <c r="AV9" s="14"/>
      <c r="AW9" s="14">
        <v>0.13758268603337301</v>
      </c>
      <c r="AX9" s="14">
        <v>0.13791706316542901</v>
      </c>
      <c r="AY9" s="14">
        <v>0.120003457014522</v>
      </c>
      <c r="AZ9" s="14">
        <v>3.5729635788233703E-2</v>
      </c>
      <c r="BA9" s="14">
        <v>0.134368063418282</v>
      </c>
      <c r="BB9" s="14">
        <v>6.7942287821538702E-2</v>
      </c>
      <c r="BC9" s="14">
        <v>9.0791392602464605E-2</v>
      </c>
      <c r="BD9" s="14">
        <v>0</v>
      </c>
      <c r="BE9" s="14">
        <v>9.0657824272057999E-2</v>
      </c>
      <c r="BF9" s="14">
        <v>3.3307317191409003E-2</v>
      </c>
      <c r="BG9" s="14"/>
      <c r="BH9" s="14">
        <v>8.6980615806071401E-2</v>
      </c>
      <c r="BI9" s="14">
        <v>9.9661273109717896E-2</v>
      </c>
    </row>
    <row r="10" spans="2:61" x14ac:dyDescent="0.35">
      <c r="B10" s="15" t="s">
        <v>198</v>
      </c>
      <c r="C10" s="14">
        <v>0.45072001511663501</v>
      </c>
      <c r="D10" s="14">
        <v>0.42298220665634401</v>
      </c>
      <c r="E10" s="14">
        <v>0.47627792205468999</v>
      </c>
      <c r="F10" s="14"/>
      <c r="G10" s="14">
        <v>0.49883957355125702</v>
      </c>
      <c r="H10" s="14">
        <v>0.46354209951474501</v>
      </c>
      <c r="I10" s="14">
        <v>0.37472080492644699</v>
      </c>
      <c r="J10" s="14">
        <v>0.46724886023380602</v>
      </c>
      <c r="K10" s="14">
        <v>0.49137263155705602</v>
      </c>
      <c r="L10" s="14">
        <v>0.44288755961750997</v>
      </c>
      <c r="M10" s="14"/>
      <c r="N10" s="14">
        <v>0.48647777690932897</v>
      </c>
      <c r="O10" s="14">
        <v>0.43056463075211998</v>
      </c>
      <c r="P10" s="14"/>
      <c r="Q10" s="14">
        <v>0.38305051408311802</v>
      </c>
      <c r="R10" s="14">
        <v>0.476587893372036</v>
      </c>
      <c r="S10" s="14">
        <v>0.51257539051559597</v>
      </c>
      <c r="T10" s="14"/>
      <c r="U10" s="14">
        <v>0.45761519189816402</v>
      </c>
      <c r="V10" s="14">
        <v>0.42109607375589803</v>
      </c>
      <c r="W10" s="14"/>
      <c r="X10" s="14">
        <v>0.53288394381294502</v>
      </c>
      <c r="Y10" s="14">
        <v>0.55210120539654695</v>
      </c>
      <c r="Z10" s="14">
        <v>0.32017410585800798</v>
      </c>
      <c r="AA10" s="14"/>
      <c r="AB10" s="14">
        <v>0.46466038463506798</v>
      </c>
      <c r="AC10" s="14">
        <v>0.50413641911673202</v>
      </c>
      <c r="AD10" s="14">
        <v>0.35220746061673103</v>
      </c>
      <c r="AE10" s="14"/>
      <c r="AF10" s="14">
        <v>0.48484784156578598</v>
      </c>
      <c r="AG10" s="14">
        <v>0.50973204139336203</v>
      </c>
      <c r="AH10" s="14">
        <v>0.359340915505383</v>
      </c>
      <c r="AI10" s="14"/>
      <c r="AJ10" s="14">
        <v>0.497473695936271</v>
      </c>
      <c r="AK10" s="14">
        <v>0.43289078219763399</v>
      </c>
      <c r="AL10" s="14"/>
      <c r="AM10" s="14">
        <v>0.57566128782861103</v>
      </c>
      <c r="AN10" s="14">
        <v>0.545026217825759</v>
      </c>
      <c r="AO10" s="14">
        <v>0.60557829808215102</v>
      </c>
      <c r="AP10" s="14">
        <v>0.43237630415675699</v>
      </c>
      <c r="AQ10" s="14">
        <v>0.46732408306265699</v>
      </c>
      <c r="AR10" s="14">
        <v>0.40938230526563302</v>
      </c>
      <c r="AS10" s="14">
        <v>0.30177693850371501</v>
      </c>
      <c r="AT10" s="14">
        <v>0.337587743812018</v>
      </c>
      <c r="AU10" s="14">
        <v>0.37117606320059299</v>
      </c>
      <c r="AV10" s="14"/>
      <c r="AW10" s="14">
        <v>0.60679635390586095</v>
      </c>
      <c r="AX10" s="14">
        <v>0.56296696249830003</v>
      </c>
      <c r="AY10" s="14">
        <v>0.59084363927747796</v>
      </c>
      <c r="AZ10" s="14">
        <v>0.42464746120486102</v>
      </c>
      <c r="BA10" s="14">
        <v>0.46760401918003802</v>
      </c>
      <c r="BB10" s="14">
        <v>0.41163101929810603</v>
      </c>
      <c r="BC10" s="14">
        <v>0.37758108840874499</v>
      </c>
      <c r="BD10" s="14">
        <v>0.343968085335084</v>
      </c>
      <c r="BE10" s="14">
        <v>0.58497379246251502</v>
      </c>
      <c r="BF10" s="14">
        <v>0.29477677450183798</v>
      </c>
      <c r="BG10" s="14"/>
      <c r="BH10" s="14">
        <v>0.45538697389358201</v>
      </c>
      <c r="BI10" s="14">
        <v>0.460070055001779</v>
      </c>
    </row>
    <row r="11" spans="2:61" x14ac:dyDescent="0.35">
      <c r="B11" s="15" t="s">
        <v>199</v>
      </c>
      <c r="C11" s="14">
        <v>0.38637952444115897</v>
      </c>
      <c r="D11" s="14">
        <v>0.41232195741960498</v>
      </c>
      <c r="E11" s="14">
        <v>0.36158138007836899</v>
      </c>
      <c r="F11" s="14"/>
      <c r="G11" s="14">
        <v>0.25650279023876899</v>
      </c>
      <c r="H11" s="14">
        <v>0.345263195915267</v>
      </c>
      <c r="I11" s="14">
        <v>0.48892430111562502</v>
      </c>
      <c r="J11" s="14">
        <v>0.434638540976448</v>
      </c>
      <c r="K11" s="14">
        <v>0.416271835685322</v>
      </c>
      <c r="L11" s="14">
        <v>0.32628693854763102</v>
      </c>
      <c r="M11" s="14"/>
      <c r="N11" s="14">
        <v>0.37190125061278001</v>
      </c>
      <c r="O11" s="14">
        <v>0.39454041481336599</v>
      </c>
      <c r="P11" s="14"/>
      <c r="Q11" s="14">
        <v>0.46973806884781499</v>
      </c>
      <c r="R11" s="14">
        <v>0.36148095458475399</v>
      </c>
      <c r="S11" s="14">
        <v>0.36331583445568399</v>
      </c>
      <c r="T11" s="14"/>
      <c r="U11" s="14">
        <v>0.38741648195205403</v>
      </c>
      <c r="V11" s="14">
        <v>0.38192441480877998</v>
      </c>
      <c r="W11" s="14"/>
      <c r="X11" s="14">
        <v>0.129319999277694</v>
      </c>
      <c r="Y11" s="14">
        <v>0.30791389028445398</v>
      </c>
      <c r="Z11" s="14">
        <v>0.62968181111197397</v>
      </c>
      <c r="AA11" s="14"/>
      <c r="AB11" s="14">
        <v>0.32039322966981998</v>
      </c>
      <c r="AC11" s="14">
        <v>0.35791847244638603</v>
      </c>
      <c r="AD11" s="14">
        <v>0.57772696191812301</v>
      </c>
      <c r="AE11" s="14"/>
      <c r="AF11" s="14">
        <v>0.265871149112893</v>
      </c>
      <c r="AG11" s="14">
        <v>0.32493191427149298</v>
      </c>
      <c r="AH11" s="14">
        <v>0.55871370913444796</v>
      </c>
      <c r="AI11" s="14"/>
      <c r="AJ11" s="14">
        <v>0.35604839636817198</v>
      </c>
      <c r="AK11" s="14">
        <v>0.39900901162976399</v>
      </c>
      <c r="AL11" s="14"/>
      <c r="AM11" s="14">
        <v>0.24416266114944801</v>
      </c>
      <c r="AN11" s="14">
        <v>0.26811861650327901</v>
      </c>
      <c r="AO11" s="14">
        <v>0.26892322549911402</v>
      </c>
      <c r="AP11" s="14">
        <v>0.47038282202655401</v>
      </c>
      <c r="AQ11" s="14">
        <v>0.34453122126225399</v>
      </c>
      <c r="AR11" s="14">
        <v>0.49294151394034502</v>
      </c>
      <c r="AS11" s="14">
        <v>0.51632491230830402</v>
      </c>
      <c r="AT11" s="14">
        <v>0.52927746319004099</v>
      </c>
      <c r="AU11" s="14">
        <v>0.37899485239102998</v>
      </c>
      <c r="AV11" s="14"/>
      <c r="AW11" s="14">
        <v>0.191220725757271</v>
      </c>
      <c r="AX11" s="14">
        <v>0.26200394796465698</v>
      </c>
      <c r="AY11" s="14">
        <v>0.21953564662255401</v>
      </c>
      <c r="AZ11" s="14">
        <v>0.48135595444016099</v>
      </c>
      <c r="BA11" s="14">
        <v>0.34812225199549901</v>
      </c>
      <c r="BB11" s="14">
        <v>0.46851645013904603</v>
      </c>
      <c r="BC11" s="14">
        <v>0.51952677128788605</v>
      </c>
      <c r="BD11" s="14">
        <v>0.65603191466491595</v>
      </c>
      <c r="BE11" s="14">
        <v>0.121181164756512</v>
      </c>
      <c r="BF11" s="14">
        <v>0.52579149697294403</v>
      </c>
      <c r="BG11" s="14"/>
      <c r="BH11" s="14">
        <v>0.38719310118552203</v>
      </c>
      <c r="BI11" s="14">
        <v>0.39782012172644599</v>
      </c>
    </row>
    <row r="12" spans="2:61" x14ac:dyDescent="0.35">
      <c r="B12" s="15" t="s">
        <v>77</v>
      </c>
      <c r="C12" s="20">
        <v>7.1643001031648196E-2</v>
      </c>
      <c r="D12" s="20">
        <v>6.2025182009625202E-2</v>
      </c>
      <c r="E12" s="20">
        <v>8.1231515440607804E-2</v>
      </c>
      <c r="F12" s="20"/>
      <c r="G12" s="20">
        <v>0.13863766634852501</v>
      </c>
      <c r="H12" s="20">
        <v>8.7096467497545196E-2</v>
      </c>
      <c r="I12" s="20">
        <v>6.4238876544859505E-2</v>
      </c>
      <c r="J12" s="20">
        <v>4.19438028154153E-2</v>
      </c>
      <c r="K12" s="20">
        <v>4.5298071384713201E-2</v>
      </c>
      <c r="L12" s="20">
        <v>7.5050053195166194E-2</v>
      </c>
      <c r="M12" s="20"/>
      <c r="N12" s="20">
        <v>4.2590062786578502E-2</v>
      </c>
      <c r="O12" s="20">
        <v>8.8019113738108307E-2</v>
      </c>
      <c r="P12" s="20"/>
      <c r="Q12" s="20">
        <v>5.4648892083895902E-2</v>
      </c>
      <c r="R12" s="20">
        <v>6.9363893825640802E-2</v>
      </c>
      <c r="S12" s="20">
        <v>1.6379623663298599E-2</v>
      </c>
      <c r="T12" s="20"/>
      <c r="U12" s="20">
        <v>6.40013441335614E-2</v>
      </c>
      <c r="V12" s="20">
        <v>0.104474065849921</v>
      </c>
      <c r="W12" s="20"/>
      <c r="X12" s="20">
        <v>3.67956348162366E-2</v>
      </c>
      <c r="Y12" s="20">
        <v>5.4904024872671597E-2</v>
      </c>
      <c r="Z12" s="20">
        <v>3.9237091068745997E-2</v>
      </c>
      <c r="AA12" s="20"/>
      <c r="AB12" s="20">
        <v>6.7684667071135907E-2</v>
      </c>
      <c r="AC12" s="20">
        <v>5.5795532264786202E-2</v>
      </c>
      <c r="AD12" s="20">
        <v>3.3241366415313098E-2</v>
      </c>
      <c r="AE12" s="20"/>
      <c r="AF12" s="20">
        <v>6.00057884041248E-2</v>
      </c>
      <c r="AG12" s="20">
        <v>6.2068645588886903E-2</v>
      </c>
      <c r="AH12" s="20">
        <v>3.8622431310864402E-2</v>
      </c>
      <c r="AI12" s="20"/>
      <c r="AJ12" s="20">
        <v>3.97216705848061E-2</v>
      </c>
      <c r="AK12" s="20">
        <v>8.7313015868729402E-2</v>
      </c>
      <c r="AL12" s="20"/>
      <c r="AM12" s="20">
        <v>7.9028043202489795E-2</v>
      </c>
      <c r="AN12" s="20">
        <v>4.1197716859200602E-2</v>
      </c>
      <c r="AO12" s="20">
        <v>1.8949750391836301E-2</v>
      </c>
      <c r="AP12" s="20">
        <v>5.1339797500914303E-2</v>
      </c>
      <c r="AQ12" s="20">
        <v>2.4821256706470399E-2</v>
      </c>
      <c r="AR12" s="20">
        <v>5.3903444953753397E-2</v>
      </c>
      <c r="AS12" s="20">
        <v>4.7401473425174999E-2</v>
      </c>
      <c r="AT12" s="20">
        <v>1.6458647008927602E-2</v>
      </c>
      <c r="AU12" s="20">
        <v>0.15719742921822699</v>
      </c>
      <c r="AV12" s="20"/>
      <c r="AW12" s="20">
        <v>6.4400234303495202E-2</v>
      </c>
      <c r="AX12" s="20">
        <v>3.7112026371613697E-2</v>
      </c>
      <c r="AY12" s="20">
        <v>6.9617257085445694E-2</v>
      </c>
      <c r="AZ12" s="20">
        <v>5.8266948566744102E-2</v>
      </c>
      <c r="BA12" s="20">
        <v>4.9905665406181701E-2</v>
      </c>
      <c r="BB12" s="20">
        <v>5.1910242741309301E-2</v>
      </c>
      <c r="BC12" s="20">
        <v>1.21007477009043E-2</v>
      </c>
      <c r="BD12" s="20">
        <v>0</v>
      </c>
      <c r="BE12" s="20">
        <v>0.203187218508915</v>
      </c>
      <c r="BF12" s="20">
        <v>0.14612441133380899</v>
      </c>
      <c r="BG12" s="20"/>
      <c r="BH12" s="20">
        <v>7.0439309114825002E-2</v>
      </c>
      <c r="BI12" s="20">
        <v>4.24485501620573E-2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I17"/>
  <sheetViews>
    <sheetView showGridLines="0" workbookViewId="0">
      <pane xSplit="2" topLeftCell="C1" activePane="topRight" state="frozen"/>
      <selection activeCell="B18" sqref="B18"/>
      <selection pane="topRight" activeCell="AW15" sqref="AW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0.201787714782727</v>
      </c>
      <c r="D9" s="14">
        <v>0.22278315313990901</v>
      </c>
      <c r="E9" s="14">
        <v>0.18294945810912</v>
      </c>
      <c r="F9" s="14"/>
      <c r="G9" s="14">
        <v>0.241149825753841</v>
      </c>
      <c r="H9" s="14">
        <v>0.118435655216013</v>
      </c>
      <c r="I9" s="14">
        <v>0.13978270346514499</v>
      </c>
      <c r="J9" s="14">
        <v>0.17908700392598201</v>
      </c>
      <c r="K9" s="14">
        <v>0.19227150728013201</v>
      </c>
      <c r="L9" s="14">
        <v>0.33407902168635101</v>
      </c>
      <c r="M9" s="14"/>
      <c r="N9" s="14">
        <v>0.240020282896938</v>
      </c>
      <c r="O9" s="14">
        <v>0.180237369712138</v>
      </c>
      <c r="P9" s="14"/>
      <c r="Q9" s="14">
        <v>0.215514246092602</v>
      </c>
      <c r="R9" s="14">
        <v>0.185830202454388</v>
      </c>
      <c r="S9" s="14">
        <v>0.256649145192971</v>
      </c>
      <c r="T9" s="14"/>
      <c r="U9" s="14">
        <v>0.20615872183817899</v>
      </c>
      <c r="V9" s="14">
        <v>0.18300843459878999</v>
      </c>
      <c r="W9" s="14"/>
      <c r="X9" s="14">
        <v>0.53756710912308003</v>
      </c>
      <c r="Y9" s="14">
        <v>0.198958117401447</v>
      </c>
      <c r="Z9" s="14">
        <v>8.38533512330909E-2</v>
      </c>
      <c r="AA9" s="14"/>
      <c r="AB9" s="14">
        <v>0.38669922327412298</v>
      </c>
      <c r="AC9" s="14">
        <v>0.154732125700898</v>
      </c>
      <c r="AD9" s="14">
        <v>5.6346966970947397E-2</v>
      </c>
      <c r="AE9" s="14"/>
      <c r="AF9" s="14">
        <v>0.49959955222860603</v>
      </c>
      <c r="AG9" s="14">
        <v>0.23076620317414101</v>
      </c>
      <c r="AH9" s="14">
        <v>9.3539516947225801E-2</v>
      </c>
      <c r="AI9" s="14"/>
      <c r="AJ9" s="14">
        <v>0.24204172395294399</v>
      </c>
      <c r="AK9" s="14">
        <v>0.185149093443855</v>
      </c>
      <c r="AL9" s="14"/>
      <c r="AM9" s="14">
        <v>0.17881400650035401</v>
      </c>
      <c r="AN9" s="14">
        <v>0.33793390278561802</v>
      </c>
      <c r="AO9" s="14">
        <v>0.18182520971986199</v>
      </c>
      <c r="AP9" s="14">
        <v>0.10398587131164699</v>
      </c>
      <c r="AQ9" s="14">
        <v>0.36956191391424198</v>
      </c>
      <c r="AR9" s="14">
        <v>0.18104820192440199</v>
      </c>
      <c r="AS9" s="14">
        <v>0.38530562701298998</v>
      </c>
      <c r="AT9" s="14">
        <v>0.18615225757946199</v>
      </c>
      <c r="AU9" s="14">
        <v>8.2765468395487707E-2</v>
      </c>
      <c r="AV9" s="14"/>
      <c r="AW9" s="14">
        <v>0.19171877510222601</v>
      </c>
      <c r="AX9" s="14">
        <v>0.37675999594475701</v>
      </c>
      <c r="AY9" s="14">
        <v>0.21655298724456401</v>
      </c>
      <c r="AZ9" s="14">
        <v>0.107525980328207</v>
      </c>
      <c r="BA9" s="14">
        <v>0.38534939849147798</v>
      </c>
      <c r="BB9" s="14">
        <v>0.176193075347787</v>
      </c>
      <c r="BC9" s="14">
        <v>0.328178807655089</v>
      </c>
      <c r="BD9" s="14">
        <v>0.10223366950714</v>
      </c>
      <c r="BE9" s="14">
        <v>0.13350662517777401</v>
      </c>
      <c r="BF9" s="14">
        <v>3.2328626228214197E-2</v>
      </c>
      <c r="BG9" s="14"/>
      <c r="BH9" s="14">
        <v>0.17947554622534501</v>
      </c>
      <c r="BI9" s="14">
        <v>0.24562843034583101</v>
      </c>
    </row>
    <row r="10" spans="2:61" x14ac:dyDescent="0.35">
      <c r="B10" s="15" t="s">
        <v>198</v>
      </c>
      <c r="C10" s="14">
        <v>0.47369339539989802</v>
      </c>
      <c r="D10" s="14">
        <v>0.46667272650814401</v>
      </c>
      <c r="E10" s="14">
        <v>0.477311326718596</v>
      </c>
      <c r="F10" s="14"/>
      <c r="G10" s="14">
        <v>0.45129796612877199</v>
      </c>
      <c r="H10" s="14">
        <v>0.45372986626924799</v>
      </c>
      <c r="I10" s="14">
        <v>0.47882352545191997</v>
      </c>
      <c r="J10" s="14">
        <v>0.504242964086417</v>
      </c>
      <c r="K10" s="14">
        <v>0.46844389442210499</v>
      </c>
      <c r="L10" s="14">
        <v>0.473409380270641</v>
      </c>
      <c r="M10" s="14"/>
      <c r="N10" s="14">
        <v>0.46122839353616402</v>
      </c>
      <c r="O10" s="14">
        <v>0.48071947564296502</v>
      </c>
      <c r="P10" s="14"/>
      <c r="Q10" s="14">
        <v>0.51912031195713604</v>
      </c>
      <c r="R10" s="14">
        <v>0.47571067070905798</v>
      </c>
      <c r="S10" s="14">
        <v>0.39860768931725798</v>
      </c>
      <c r="T10" s="14"/>
      <c r="U10" s="14">
        <v>0.49412360364855101</v>
      </c>
      <c r="V10" s="14">
        <v>0.38591851879816402</v>
      </c>
      <c r="W10" s="14"/>
      <c r="X10" s="14">
        <v>0.38886312030834003</v>
      </c>
      <c r="Y10" s="14">
        <v>0.609771482430426</v>
      </c>
      <c r="Z10" s="14">
        <v>0.369640832590381</v>
      </c>
      <c r="AA10" s="14"/>
      <c r="AB10" s="14">
        <v>0.46558933372251599</v>
      </c>
      <c r="AC10" s="14">
        <v>0.57506414842737297</v>
      </c>
      <c r="AD10" s="14">
        <v>0.31132755439895998</v>
      </c>
      <c r="AE10" s="14"/>
      <c r="AF10" s="14">
        <v>0.35904923173875197</v>
      </c>
      <c r="AG10" s="14">
        <v>0.53930832347910096</v>
      </c>
      <c r="AH10" s="14">
        <v>0.410095371198956</v>
      </c>
      <c r="AI10" s="14"/>
      <c r="AJ10" s="14">
        <v>0.457900121245505</v>
      </c>
      <c r="AK10" s="14">
        <v>0.48991335846259898</v>
      </c>
      <c r="AL10" s="14"/>
      <c r="AM10" s="14">
        <v>0.62386411004146103</v>
      </c>
      <c r="AN10" s="14">
        <v>0.52828497391017404</v>
      </c>
      <c r="AO10" s="14">
        <v>0.53905597741866096</v>
      </c>
      <c r="AP10" s="14">
        <v>0.429863102612003</v>
      </c>
      <c r="AQ10" s="14">
        <v>0.484509606858394</v>
      </c>
      <c r="AR10" s="14">
        <v>0.432031587085629</v>
      </c>
      <c r="AS10" s="14">
        <v>0.49699784391269602</v>
      </c>
      <c r="AT10" s="14">
        <v>0.41304737044095802</v>
      </c>
      <c r="AU10" s="14">
        <v>0.37078837053727498</v>
      </c>
      <c r="AV10" s="14"/>
      <c r="AW10" s="14">
        <v>0.64078205806269295</v>
      </c>
      <c r="AX10" s="14">
        <v>0.51352073587636704</v>
      </c>
      <c r="AY10" s="14">
        <v>0.54126366521458802</v>
      </c>
      <c r="AZ10" s="14">
        <v>0.42905270795550499</v>
      </c>
      <c r="BA10" s="14">
        <v>0.39949607583427199</v>
      </c>
      <c r="BB10" s="14">
        <v>0.47280480326428398</v>
      </c>
      <c r="BC10" s="14">
        <v>0.48653926403762698</v>
      </c>
      <c r="BD10" s="14">
        <v>0.33583562562618202</v>
      </c>
      <c r="BE10" s="14">
        <v>0.32896455468744101</v>
      </c>
      <c r="BF10" s="14">
        <v>0.23324454596913999</v>
      </c>
      <c r="BG10" s="14"/>
      <c r="BH10" s="14">
        <v>0.437444738501513</v>
      </c>
      <c r="BI10" s="14">
        <v>0.52718198473018596</v>
      </c>
    </row>
    <row r="11" spans="2:61" x14ac:dyDescent="0.35">
      <c r="B11" s="15" t="s">
        <v>199</v>
      </c>
      <c r="C11" s="14">
        <v>0.22943117627440501</v>
      </c>
      <c r="D11" s="14">
        <v>0.22450341626074499</v>
      </c>
      <c r="E11" s="14">
        <v>0.235470198870779</v>
      </c>
      <c r="F11" s="14"/>
      <c r="G11" s="14">
        <v>0.170040893734416</v>
      </c>
      <c r="H11" s="14">
        <v>0.28719792493774299</v>
      </c>
      <c r="I11" s="14">
        <v>0.282444153666225</v>
      </c>
      <c r="J11" s="14">
        <v>0.211572523775204</v>
      </c>
      <c r="K11" s="14">
        <v>0.26866535235873401</v>
      </c>
      <c r="L11" s="14">
        <v>0.152401108135168</v>
      </c>
      <c r="M11" s="14"/>
      <c r="N11" s="14">
        <v>0.22374284685569701</v>
      </c>
      <c r="O11" s="14">
        <v>0.232637486179671</v>
      </c>
      <c r="P11" s="14"/>
      <c r="Q11" s="14">
        <v>0.19895178519436299</v>
      </c>
      <c r="R11" s="14">
        <v>0.22553903985061399</v>
      </c>
      <c r="S11" s="14">
        <v>0.30475339368287402</v>
      </c>
      <c r="T11" s="14"/>
      <c r="U11" s="14">
        <v>0.22440685253043799</v>
      </c>
      <c r="V11" s="14">
        <v>0.25101731926748899</v>
      </c>
      <c r="W11" s="14"/>
      <c r="X11" s="14">
        <v>5.1138735035782902E-2</v>
      </c>
      <c r="Y11" s="14">
        <v>0.13931475693581699</v>
      </c>
      <c r="Z11" s="14">
        <v>0.43119799348334198</v>
      </c>
      <c r="AA11" s="14"/>
      <c r="AB11" s="14">
        <v>8.8638950055610496E-2</v>
      </c>
      <c r="AC11" s="14">
        <v>0.19371794439440401</v>
      </c>
      <c r="AD11" s="14">
        <v>0.56675107718934803</v>
      </c>
      <c r="AE11" s="14"/>
      <c r="AF11" s="14">
        <v>8.1030376634945694E-2</v>
      </c>
      <c r="AG11" s="14">
        <v>0.16934247718355</v>
      </c>
      <c r="AH11" s="14">
        <v>0.40146774786004902</v>
      </c>
      <c r="AI11" s="14"/>
      <c r="AJ11" s="14">
        <v>0.25019642924496199</v>
      </c>
      <c r="AK11" s="14">
        <v>0.204702990305759</v>
      </c>
      <c r="AL11" s="14"/>
      <c r="AM11" s="14">
        <v>0.142057506089658</v>
      </c>
      <c r="AN11" s="14">
        <v>8.6212597963112106E-2</v>
      </c>
      <c r="AO11" s="14">
        <v>0.208408807387089</v>
      </c>
      <c r="AP11" s="14">
        <v>0.412700590146094</v>
      </c>
      <c r="AQ11" s="14">
        <v>0.13057247371037101</v>
      </c>
      <c r="AR11" s="14">
        <v>0.27780260213550001</v>
      </c>
      <c r="AS11" s="14">
        <v>4.6723761347070798E-2</v>
      </c>
      <c r="AT11" s="14">
        <v>0.28460865956905002</v>
      </c>
      <c r="AU11" s="14">
        <v>0.34981236261846699</v>
      </c>
      <c r="AV11" s="14"/>
      <c r="AW11" s="14">
        <v>0.122730393724996</v>
      </c>
      <c r="AX11" s="14">
        <v>8.5882716470459697E-2</v>
      </c>
      <c r="AY11" s="14">
        <v>0.15534882639622</v>
      </c>
      <c r="AZ11" s="14">
        <v>0.39831015574724798</v>
      </c>
      <c r="BA11" s="14">
        <v>0.155879597644736</v>
      </c>
      <c r="BB11" s="14">
        <v>0.24514353893881</v>
      </c>
      <c r="BC11" s="14">
        <v>0.16662130312456899</v>
      </c>
      <c r="BD11" s="14">
        <v>0.43203263572687201</v>
      </c>
      <c r="BE11" s="14">
        <v>0.29781374058364202</v>
      </c>
      <c r="BF11" s="14">
        <v>0.49304613908984601</v>
      </c>
      <c r="BG11" s="14"/>
      <c r="BH11" s="14">
        <v>0.26951183088882302</v>
      </c>
      <c r="BI11" s="14">
        <v>0.17063924596132601</v>
      </c>
    </row>
    <row r="12" spans="2:61" x14ac:dyDescent="0.35">
      <c r="B12" s="15" t="s">
        <v>77</v>
      </c>
      <c r="C12" s="20">
        <v>9.5087713542970104E-2</v>
      </c>
      <c r="D12" s="20">
        <v>8.6040704091201806E-2</v>
      </c>
      <c r="E12" s="20">
        <v>0.10426901630150499</v>
      </c>
      <c r="F12" s="20"/>
      <c r="G12" s="20">
        <v>0.13751131438297001</v>
      </c>
      <c r="H12" s="20">
        <v>0.140636553576996</v>
      </c>
      <c r="I12" s="20">
        <v>9.89496174167111E-2</v>
      </c>
      <c r="J12" s="20">
        <v>0.105097508212397</v>
      </c>
      <c r="K12" s="20">
        <v>7.0619245939028893E-2</v>
      </c>
      <c r="L12" s="20">
        <v>4.01104899078406E-2</v>
      </c>
      <c r="M12" s="20"/>
      <c r="N12" s="20">
        <v>7.5008476711200103E-2</v>
      </c>
      <c r="O12" s="20">
        <v>0.10640566846522601</v>
      </c>
      <c r="P12" s="20"/>
      <c r="Q12" s="20">
        <v>6.6413656755899206E-2</v>
      </c>
      <c r="R12" s="20">
        <v>0.11292008698594</v>
      </c>
      <c r="S12" s="20">
        <v>3.9989771806897098E-2</v>
      </c>
      <c r="T12" s="20"/>
      <c r="U12" s="20">
        <v>7.5310821982831899E-2</v>
      </c>
      <c r="V12" s="20">
        <v>0.180055727335556</v>
      </c>
      <c r="W12" s="20"/>
      <c r="X12" s="20">
        <v>2.2431035532797201E-2</v>
      </c>
      <c r="Y12" s="20">
        <v>5.1955643232309501E-2</v>
      </c>
      <c r="Z12" s="20">
        <v>0.115307822693187</v>
      </c>
      <c r="AA12" s="20"/>
      <c r="AB12" s="20">
        <v>5.9072492947751E-2</v>
      </c>
      <c r="AC12" s="20">
        <v>7.6485781477324502E-2</v>
      </c>
      <c r="AD12" s="20">
        <v>6.5574401440744598E-2</v>
      </c>
      <c r="AE12" s="20"/>
      <c r="AF12" s="20">
        <v>6.0320839397696398E-2</v>
      </c>
      <c r="AG12" s="20">
        <v>6.0582996163207697E-2</v>
      </c>
      <c r="AH12" s="20">
        <v>9.4897363993769801E-2</v>
      </c>
      <c r="AI12" s="20"/>
      <c r="AJ12" s="20">
        <v>4.9861725556589499E-2</v>
      </c>
      <c r="AK12" s="20">
        <v>0.12023455778778699</v>
      </c>
      <c r="AL12" s="20"/>
      <c r="AM12" s="20">
        <v>5.5264377368527698E-2</v>
      </c>
      <c r="AN12" s="20">
        <v>4.7568525341095402E-2</v>
      </c>
      <c r="AO12" s="20">
        <v>7.0710005474388701E-2</v>
      </c>
      <c r="AP12" s="20">
        <v>5.3450435930255898E-2</v>
      </c>
      <c r="AQ12" s="20">
        <v>1.53560055169931E-2</v>
      </c>
      <c r="AR12" s="20">
        <v>0.109117608854468</v>
      </c>
      <c r="AS12" s="20">
        <v>7.0972767727243494E-2</v>
      </c>
      <c r="AT12" s="20">
        <v>0.116191712410531</v>
      </c>
      <c r="AU12" s="20">
        <v>0.19663379844876999</v>
      </c>
      <c r="AV12" s="20"/>
      <c r="AW12" s="20">
        <v>4.47687731100853E-2</v>
      </c>
      <c r="AX12" s="20">
        <v>2.3836551708417201E-2</v>
      </c>
      <c r="AY12" s="20">
        <v>8.6834521144627294E-2</v>
      </c>
      <c r="AZ12" s="20">
        <v>6.5111155969039894E-2</v>
      </c>
      <c r="BA12" s="20">
        <v>5.9274928029513799E-2</v>
      </c>
      <c r="BB12" s="20">
        <v>0.105858582449119</v>
      </c>
      <c r="BC12" s="20">
        <v>1.8660625182714601E-2</v>
      </c>
      <c r="BD12" s="20">
        <v>0.12989806913980501</v>
      </c>
      <c r="BE12" s="20">
        <v>0.23971507955114399</v>
      </c>
      <c r="BF12" s="20">
        <v>0.241380688712799</v>
      </c>
      <c r="BG12" s="20"/>
      <c r="BH12" s="20">
        <v>0.113567884384319</v>
      </c>
      <c r="BI12" s="20">
        <v>5.6550338962656502E-2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17"/>
  <sheetViews>
    <sheetView showGridLines="0" workbookViewId="0">
      <pane xSplit="2" topLeftCell="C1" activePane="topRight" state="frozen"/>
      <selection activeCell="B18" sqref="B18"/>
      <selection pane="topRight" activeCell="AU16" sqref="AU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0.299351544081504</v>
      </c>
      <c r="D9" s="14">
        <v>0.36437391050065698</v>
      </c>
      <c r="E9" s="14">
        <v>0.23910723397015099</v>
      </c>
      <c r="F9" s="14"/>
      <c r="G9" s="14">
        <v>0.41354531789777998</v>
      </c>
      <c r="H9" s="14">
        <v>0.237122249500796</v>
      </c>
      <c r="I9" s="14">
        <v>0.19507138877376101</v>
      </c>
      <c r="J9" s="14">
        <v>0.26890362715377802</v>
      </c>
      <c r="K9" s="14">
        <v>0.39876922227915501</v>
      </c>
      <c r="L9" s="14">
        <v>0.34075208425152398</v>
      </c>
      <c r="M9" s="14"/>
      <c r="N9" s="14">
        <v>0.29501977310758598</v>
      </c>
      <c r="O9" s="14">
        <v>0.30179321001866599</v>
      </c>
      <c r="P9" s="14"/>
      <c r="Q9" s="14">
        <v>0.37588920844797402</v>
      </c>
      <c r="R9" s="14">
        <v>0.30700111162580501</v>
      </c>
      <c r="S9" s="14">
        <v>0.177274743795547</v>
      </c>
      <c r="T9" s="14"/>
      <c r="U9" s="14">
        <v>0.31681733893417302</v>
      </c>
      <c r="V9" s="14">
        <v>0.224312759880896</v>
      </c>
      <c r="W9" s="14"/>
      <c r="X9" s="14">
        <v>0.50003944819484603</v>
      </c>
      <c r="Y9" s="14">
        <v>0.34963314420265401</v>
      </c>
      <c r="Z9" s="14">
        <v>0.17082464839463499</v>
      </c>
      <c r="AA9" s="14"/>
      <c r="AB9" s="14">
        <v>1</v>
      </c>
      <c r="AC9" s="14">
        <v>0</v>
      </c>
      <c r="AD9" s="14">
        <v>0</v>
      </c>
      <c r="AE9" s="14"/>
      <c r="AF9" s="14">
        <v>0.49586709438684401</v>
      </c>
      <c r="AG9" s="14">
        <v>0.33171663808590302</v>
      </c>
      <c r="AH9" s="14">
        <v>0.192619896212636</v>
      </c>
      <c r="AI9" s="14"/>
      <c r="AJ9" s="14">
        <v>0.314013016372724</v>
      </c>
      <c r="AK9" s="14">
        <v>0.296226638632128</v>
      </c>
      <c r="AL9" s="14"/>
      <c r="AM9" s="14">
        <v>0.35854465590736401</v>
      </c>
      <c r="AN9" s="14">
        <v>0.312707631464063</v>
      </c>
      <c r="AO9" s="14">
        <v>0.26716639563639</v>
      </c>
      <c r="AP9" s="14">
        <v>0.239827052857573</v>
      </c>
      <c r="AQ9" s="14">
        <v>0.50585412614186698</v>
      </c>
      <c r="AR9" s="14">
        <v>0.28308399911795701</v>
      </c>
      <c r="AS9" s="14">
        <v>0.45954001599092098</v>
      </c>
      <c r="AT9" s="14">
        <v>0.28456358263069398</v>
      </c>
      <c r="AU9" s="14">
        <v>0.23699244082406001</v>
      </c>
      <c r="AV9" s="14"/>
      <c r="AW9" s="14">
        <v>0.35913230849108402</v>
      </c>
      <c r="AX9" s="14">
        <v>0.33953180548473</v>
      </c>
      <c r="AY9" s="14">
        <v>0.29484007605559898</v>
      </c>
      <c r="AZ9" s="14">
        <v>0.26734670981915098</v>
      </c>
      <c r="BA9" s="14">
        <v>0.45794964596391502</v>
      </c>
      <c r="BB9" s="14">
        <v>0.29463650803270103</v>
      </c>
      <c r="BC9" s="14">
        <v>0.46593422040251498</v>
      </c>
      <c r="BD9" s="14">
        <v>0.21333368388544899</v>
      </c>
      <c r="BE9" s="14">
        <v>0.27855783524293698</v>
      </c>
      <c r="BF9" s="14">
        <v>7.6927403044550494E-2</v>
      </c>
      <c r="BG9" s="14"/>
      <c r="BH9" s="14">
        <v>0.26143471134618801</v>
      </c>
      <c r="BI9" s="14">
        <v>0.36509058925837301</v>
      </c>
    </row>
    <row r="10" spans="2:61" x14ac:dyDescent="0.35">
      <c r="B10" s="15" t="s">
        <v>198</v>
      </c>
      <c r="C10" s="14">
        <v>0.47315682585034902</v>
      </c>
      <c r="D10" s="14">
        <v>0.420681018238525</v>
      </c>
      <c r="E10" s="14">
        <v>0.52243159023214303</v>
      </c>
      <c r="F10" s="14"/>
      <c r="G10" s="14">
        <v>0.41124293157755998</v>
      </c>
      <c r="H10" s="14">
        <v>0.47328481855832899</v>
      </c>
      <c r="I10" s="14">
        <v>0.53774671916168304</v>
      </c>
      <c r="J10" s="14">
        <v>0.52117744044893499</v>
      </c>
      <c r="K10" s="14">
        <v>0.34573388122924897</v>
      </c>
      <c r="L10" s="14">
        <v>0.495183780381311</v>
      </c>
      <c r="M10" s="14"/>
      <c r="N10" s="14">
        <v>0.50891106904267802</v>
      </c>
      <c r="O10" s="14">
        <v>0.45300342479628802</v>
      </c>
      <c r="P10" s="14"/>
      <c r="Q10" s="14">
        <v>0.47408437696735101</v>
      </c>
      <c r="R10" s="14">
        <v>0.46019869757024101</v>
      </c>
      <c r="S10" s="14">
        <v>0.50262737608339603</v>
      </c>
      <c r="T10" s="14"/>
      <c r="U10" s="14">
        <v>0.48145438083201603</v>
      </c>
      <c r="V10" s="14">
        <v>0.43750780770292502</v>
      </c>
      <c r="W10" s="14"/>
      <c r="X10" s="14">
        <v>0.42354277310005201</v>
      </c>
      <c r="Y10" s="14">
        <v>0.50004183664944901</v>
      </c>
      <c r="Z10" s="14">
        <v>0.48121270732000998</v>
      </c>
      <c r="AA10" s="14"/>
      <c r="AB10" s="14">
        <v>0</v>
      </c>
      <c r="AC10" s="14">
        <v>1</v>
      </c>
      <c r="AD10" s="14">
        <v>0</v>
      </c>
      <c r="AE10" s="14"/>
      <c r="AF10" s="14">
        <v>0.399477954335064</v>
      </c>
      <c r="AG10" s="14">
        <v>0.51213343388912502</v>
      </c>
      <c r="AH10" s="14">
        <v>0.44954640617183</v>
      </c>
      <c r="AI10" s="14"/>
      <c r="AJ10" s="14">
        <v>0.47709121367001001</v>
      </c>
      <c r="AK10" s="14">
        <v>0.47288728937460001</v>
      </c>
      <c r="AL10" s="14"/>
      <c r="AM10" s="14">
        <v>0.49466394355619903</v>
      </c>
      <c r="AN10" s="14">
        <v>0.52553996745044496</v>
      </c>
      <c r="AO10" s="14">
        <v>0.53480178993043503</v>
      </c>
      <c r="AP10" s="14">
        <v>0.49520741986988998</v>
      </c>
      <c r="AQ10" s="14">
        <v>0.48087395438072</v>
      </c>
      <c r="AR10" s="14">
        <v>0.47971504326699599</v>
      </c>
      <c r="AS10" s="14">
        <v>0.38285624761548398</v>
      </c>
      <c r="AT10" s="14">
        <v>0.41986385965446799</v>
      </c>
      <c r="AU10" s="14">
        <v>0.394724874778699</v>
      </c>
      <c r="AV10" s="14"/>
      <c r="AW10" s="14">
        <v>0.50791220394160597</v>
      </c>
      <c r="AX10" s="14">
        <v>0.51835641288989598</v>
      </c>
      <c r="AY10" s="14">
        <v>0.52896933232886501</v>
      </c>
      <c r="AZ10" s="14">
        <v>0.47027984475586199</v>
      </c>
      <c r="BA10" s="14">
        <v>0.484215643312363</v>
      </c>
      <c r="BB10" s="14">
        <v>0.48359469977200698</v>
      </c>
      <c r="BC10" s="14">
        <v>0.38179258956034601</v>
      </c>
      <c r="BD10" s="14">
        <v>0.39257468350358599</v>
      </c>
      <c r="BE10" s="14">
        <v>0.203227453576168</v>
      </c>
      <c r="BF10" s="14">
        <v>0.38026576723006</v>
      </c>
      <c r="BG10" s="14"/>
      <c r="BH10" s="14">
        <v>0.50062816157107204</v>
      </c>
      <c r="BI10" s="14">
        <v>0.44623589682430298</v>
      </c>
    </row>
    <row r="11" spans="2:61" x14ac:dyDescent="0.35">
      <c r="B11" s="15" t="s">
        <v>199</v>
      </c>
      <c r="C11" s="14">
        <v>0.17696551464552501</v>
      </c>
      <c r="D11" s="14">
        <v>0.17828307044777</v>
      </c>
      <c r="E11" s="14">
        <v>0.17442144360721901</v>
      </c>
      <c r="F11" s="14"/>
      <c r="G11" s="14">
        <v>0.124328689464783</v>
      </c>
      <c r="H11" s="14">
        <v>0.23859313359392201</v>
      </c>
      <c r="I11" s="14">
        <v>0.21303329623832201</v>
      </c>
      <c r="J11" s="14">
        <v>0.15930008011062399</v>
      </c>
      <c r="K11" s="14">
        <v>0.183034522754045</v>
      </c>
      <c r="L11" s="14">
        <v>0.13390894463861999</v>
      </c>
      <c r="M11" s="14"/>
      <c r="N11" s="14">
        <v>0.15741991530552901</v>
      </c>
      <c r="O11" s="14">
        <v>0.18798267700642299</v>
      </c>
      <c r="P11" s="14"/>
      <c r="Q11" s="14">
        <v>0.108077422446369</v>
      </c>
      <c r="R11" s="14">
        <v>0.18414454099153299</v>
      </c>
      <c r="S11" s="14">
        <v>0.29654526229790901</v>
      </c>
      <c r="T11" s="14"/>
      <c r="U11" s="14">
        <v>0.16216551850365199</v>
      </c>
      <c r="V11" s="14">
        <v>0.240551153090722</v>
      </c>
      <c r="W11" s="14"/>
      <c r="X11" s="14">
        <v>6.4631521866565594E-2</v>
      </c>
      <c r="Y11" s="14">
        <v>0.116447273653435</v>
      </c>
      <c r="Z11" s="14">
        <v>0.31027354092781001</v>
      </c>
      <c r="AA11" s="14"/>
      <c r="AB11" s="14">
        <v>0</v>
      </c>
      <c r="AC11" s="14">
        <v>0</v>
      </c>
      <c r="AD11" s="14">
        <v>1</v>
      </c>
      <c r="AE11" s="14"/>
      <c r="AF11" s="14">
        <v>6.3015543387859099E-2</v>
      </c>
      <c r="AG11" s="14">
        <v>0.13192704854943799</v>
      </c>
      <c r="AH11" s="14">
        <v>0.30691997294773798</v>
      </c>
      <c r="AI11" s="14"/>
      <c r="AJ11" s="14">
        <v>0.188276986778317</v>
      </c>
      <c r="AK11" s="14">
        <v>0.163641212083978</v>
      </c>
      <c r="AL11" s="14"/>
      <c r="AM11" s="14">
        <v>0.104683506368663</v>
      </c>
      <c r="AN11" s="14">
        <v>0.150356209744342</v>
      </c>
      <c r="AO11" s="14">
        <v>0.179082064041339</v>
      </c>
      <c r="AP11" s="14">
        <v>0.240679594036765</v>
      </c>
      <c r="AQ11" s="14">
        <v>1.32719194774136E-2</v>
      </c>
      <c r="AR11" s="14">
        <v>0.175649896705277</v>
      </c>
      <c r="AS11" s="14">
        <v>6.0224789573698402E-2</v>
      </c>
      <c r="AT11" s="14">
        <v>0.21790884912782199</v>
      </c>
      <c r="AU11" s="14">
        <v>0.28661085694960498</v>
      </c>
      <c r="AV11" s="14"/>
      <c r="AW11" s="14">
        <v>0.115459621524708</v>
      </c>
      <c r="AX11" s="14">
        <v>0.12882599834734801</v>
      </c>
      <c r="AY11" s="14">
        <v>0.15766807264667199</v>
      </c>
      <c r="AZ11" s="14">
        <v>0.22723343398646201</v>
      </c>
      <c r="BA11" s="14">
        <v>3.10353118523733E-2</v>
      </c>
      <c r="BB11" s="14">
        <v>0.18931305445439101</v>
      </c>
      <c r="BC11" s="14">
        <v>7.8398359863034603E-2</v>
      </c>
      <c r="BD11" s="14">
        <v>0.36823636714268099</v>
      </c>
      <c r="BE11" s="14">
        <v>0.32695459600673998</v>
      </c>
      <c r="BF11" s="14">
        <v>0.42411538836547502</v>
      </c>
      <c r="BG11" s="14"/>
      <c r="BH11" s="14">
        <v>0.18863921686899801</v>
      </c>
      <c r="BI11" s="14">
        <v>0.15391406884845099</v>
      </c>
    </row>
    <row r="12" spans="2:61" x14ac:dyDescent="0.35">
      <c r="B12" s="15" t="s">
        <v>77</v>
      </c>
      <c r="C12" s="20">
        <v>5.0526115422621601E-2</v>
      </c>
      <c r="D12" s="20">
        <v>3.6662000813047803E-2</v>
      </c>
      <c r="E12" s="20">
        <v>6.4039732190486406E-2</v>
      </c>
      <c r="F12" s="20"/>
      <c r="G12" s="20">
        <v>5.0883061059875903E-2</v>
      </c>
      <c r="H12" s="20">
        <v>5.0999798346953097E-2</v>
      </c>
      <c r="I12" s="20">
        <v>5.41485958262337E-2</v>
      </c>
      <c r="J12" s="20">
        <v>5.0618852286663803E-2</v>
      </c>
      <c r="K12" s="20">
        <v>7.2462373737551197E-2</v>
      </c>
      <c r="L12" s="20">
        <v>3.01551907285449E-2</v>
      </c>
      <c r="M12" s="20"/>
      <c r="N12" s="20">
        <v>3.8649242544206597E-2</v>
      </c>
      <c r="O12" s="20">
        <v>5.7220688178622602E-2</v>
      </c>
      <c r="P12" s="20"/>
      <c r="Q12" s="20">
        <v>4.1948992138305601E-2</v>
      </c>
      <c r="R12" s="20">
        <v>4.8655649812421799E-2</v>
      </c>
      <c r="S12" s="20">
        <v>2.35526178231481E-2</v>
      </c>
      <c r="T12" s="20"/>
      <c r="U12" s="20">
        <v>3.9562761730158297E-2</v>
      </c>
      <c r="V12" s="20">
        <v>9.7628279325456299E-2</v>
      </c>
      <c r="W12" s="20"/>
      <c r="X12" s="20">
        <v>1.17862568385372E-2</v>
      </c>
      <c r="Y12" s="20">
        <v>3.3877745494462798E-2</v>
      </c>
      <c r="Z12" s="20">
        <v>3.7689103357544801E-2</v>
      </c>
      <c r="AA12" s="20"/>
      <c r="AB12" s="20">
        <v>0</v>
      </c>
      <c r="AC12" s="20">
        <v>0</v>
      </c>
      <c r="AD12" s="20">
        <v>0</v>
      </c>
      <c r="AE12" s="20"/>
      <c r="AF12" s="20">
        <v>4.1639407890233598E-2</v>
      </c>
      <c r="AG12" s="20">
        <v>2.4222879475534899E-2</v>
      </c>
      <c r="AH12" s="20">
        <v>5.0913724667796298E-2</v>
      </c>
      <c r="AI12" s="20"/>
      <c r="AJ12" s="20">
        <v>2.06187831789485E-2</v>
      </c>
      <c r="AK12" s="20">
        <v>6.7244859909294394E-2</v>
      </c>
      <c r="AL12" s="20"/>
      <c r="AM12" s="20">
        <v>4.2107894167773503E-2</v>
      </c>
      <c r="AN12" s="20">
        <v>1.13961913411497E-2</v>
      </c>
      <c r="AO12" s="20">
        <v>1.8949750391836301E-2</v>
      </c>
      <c r="AP12" s="20">
        <v>2.4285933235771499E-2</v>
      </c>
      <c r="AQ12" s="20">
        <v>0</v>
      </c>
      <c r="AR12" s="20">
        <v>6.155106090977E-2</v>
      </c>
      <c r="AS12" s="20">
        <v>9.7378946819896395E-2</v>
      </c>
      <c r="AT12" s="20">
        <v>7.7663708587015406E-2</v>
      </c>
      <c r="AU12" s="20">
        <v>8.16718274476365E-2</v>
      </c>
      <c r="AV12" s="20"/>
      <c r="AW12" s="20">
        <v>1.7495866042601799E-2</v>
      </c>
      <c r="AX12" s="20">
        <v>1.32857832780273E-2</v>
      </c>
      <c r="AY12" s="20">
        <v>1.8522518968863599E-2</v>
      </c>
      <c r="AZ12" s="20">
        <v>3.5140011438525798E-2</v>
      </c>
      <c r="BA12" s="20">
        <v>2.6799398871348599E-2</v>
      </c>
      <c r="BB12" s="20">
        <v>3.2455737740901699E-2</v>
      </c>
      <c r="BC12" s="20">
        <v>7.3874830174103998E-2</v>
      </c>
      <c r="BD12" s="20">
        <v>2.58552654682844E-2</v>
      </c>
      <c r="BE12" s="20">
        <v>0.191260115174155</v>
      </c>
      <c r="BF12" s="20">
        <v>0.118691441359914</v>
      </c>
      <c r="BG12" s="20"/>
      <c r="BH12" s="20">
        <v>4.92979102137419E-2</v>
      </c>
      <c r="BI12" s="20">
        <v>3.4759445068871499E-2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17"/>
  <sheetViews>
    <sheetView showGridLines="0" workbookViewId="0">
      <pane xSplit="2" topLeftCell="C1" activePane="topRight" state="frozen"/>
      <selection activeCell="B18" sqref="B18"/>
      <selection pane="topRight" activeCell="AW14" sqref="AW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0.124339817631223</v>
      </c>
      <c r="D9" s="14">
        <v>0.12834465075840501</v>
      </c>
      <c r="E9" s="14">
        <v>0.121248163338863</v>
      </c>
      <c r="F9" s="14"/>
      <c r="G9" s="14">
        <v>0.102297868041581</v>
      </c>
      <c r="H9" s="14">
        <v>9.9652494247886705E-2</v>
      </c>
      <c r="I9" s="14">
        <v>8.1580891487906801E-2</v>
      </c>
      <c r="J9" s="14">
        <v>0.106494047924259</v>
      </c>
      <c r="K9" s="14">
        <v>9.6006181369608007E-2</v>
      </c>
      <c r="L9" s="14">
        <v>0.23531628104920299</v>
      </c>
      <c r="M9" s="14"/>
      <c r="N9" s="14">
        <v>0.12986997796885599</v>
      </c>
      <c r="O9" s="14">
        <v>0.121222662037184</v>
      </c>
      <c r="P9" s="14"/>
      <c r="Q9" s="14">
        <v>0.12240039570012901</v>
      </c>
      <c r="R9" s="14">
        <v>0.106632120977445</v>
      </c>
      <c r="S9" s="14">
        <v>0.20147335089148399</v>
      </c>
      <c r="T9" s="14"/>
      <c r="U9" s="14">
        <v>0.136700211728218</v>
      </c>
      <c r="V9" s="14">
        <v>7.1235509862648497E-2</v>
      </c>
      <c r="W9" s="14"/>
      <c r="X9" s="14">
        <v>0.56185641519577201</v>
      </c>
      <c r="Y9" s="14">
        <v>7.0461556381867699E-2</v>
      </c>
      <c r="Z9" s="14">
        <v>2.2465785620296601E-2</v>
      </c>
      <c r="AA9" s="14"/>
      <c r="AB9" s="14">
        <v>0.197275560706512</v>
      </c>
      <c r="AC9" s="14">
        <v>0.117091912972039</v>
      </c>
      <c r="AD9" s="14">
        <v>4.9407324115429301E-2</v>
      </c>
      <c r="AE9" s="14"/>
      <c r="AF9" s="14">
        <v>0.32310113559381998</v>
      </c>
      <c r="AG9" s="14">
        <v>0.148122330919639</v>
      </c>
      <c r="AH9" s="14">
        <v>3.1886739021313601E-2</v>
      </c>
      <c r="AI9" s="14"/>
      <c r="AJ9" s="14">
        <v>0.118358187135571</v>
      </c>
      <c r="AK9" s="14">
        <v>0.13198069520290701</v>
      </c>
      <c r="AL9" s="14"/>
      <c r="AM9" s="14">
        <v>0.116441415559678</v>
      </c>
      <c r="AN9" s="14">
        <v>0.279734079699615</v>
      </c>
      <c r="AO9" s="14">
        <v>5.3291775792968503E-2</v>
      </c>
      <c r="AP9" s="14">
        <v>0.10267304107710699</v>
      </c>
      <c r="AQ9" s="14">
        <v>0.15100604291384501</v>
      </c>
      <c r="AR9" s="14">
        <v>5.8685799375181501E-2</v>
      </c>
      <c r="AS9" s="14">
        <v>0.211916465661003</v>
      </c>
      <c r="AT9" s="14">
        <v>0.15469236778413201</v>
      </c>
      <c r="AU9" s="14">
        <v>7.1657539186821995E-2</v>
      </c>
      <c r="AV9" s="14"/>
      <c r="AW9" s="14">
        <v>0.18073694070872101</v>
      </c>
      <c r="AX9" s="14">
        <v>0.30783977562129999</v>
      </c>
      <c r="AY9" s="14">
        <v>7.1998212776171994E-2</v>
      </c>
      <c r="AZ9" s="14">
        <v>6.10523889585372E-2</v>
      </c>
      <c r="BA9" s="14">
        <v>0.136917670880352</v>
      </c>
      <c r="BB9" s="14">
        <v>6.2690980444970706E-2</v>
      </c>
      <c r="BC9" s="14">
        <v>0.14935176170568701</v>
      </c>
      <c r="BD9" s="14">
        <v>3.3772666261068403E-2</v>
      </c>
      <c r="BE9" s="14">
        <v>8.5275521404634999E-2</v>
      </c>
      <c r="BF9" s="14">
        <v>4.9136399040800402E-2</v>
      </c>
      <c r="BG9" s="14"/>
      <c r="BH9" s="14">
        <v>0.115095756075175</v>
      </c>
      <c r="BI9" s="14">
        <v>0.143003646740479</v>
      </c>
    </row>
    <row r="10" spans="2:61" x14ac:dyDescent="0.35">
      <c r="B10" s="15" t="s">
        <v>198</v>
      </c>
      <c r="C10" s="14">
        <v>0.50590318282545998</v>
      </c>
      <c r="D10" s="14">
        <v>0.51840847910825105</v>
      </c>
      <c r="E10" s="14">
        <v>0.49341494268805502</v>
      </c>
      <c r="F10" s="14"/>
      <c r="G10" s="14">
        <v>0.61626552791817102</v>
      </c>
      <c r="H10" s="14">
        <v>0.45850239549994998</v>
      </c>
      <c r="I10" s="14">
        <v>0.44522228608901498</v>
      </c>
      <c r="J10" s="14">
        <v>0.42729791438610298</v>
      </c>
      <c r="K10" s="14">
        <v>0.60711682484410501</v>
      </c>
      <c r="L10" s="14">
        <v>0.537227729586362</v>
      </c>
      <c r="M10" s="14"/>
      <c r="N10" s="14">
        <v>0.54527860787870297</v>
      </c>
      <c r="O10" s="14">
        <v>0.48370864975973499</v>
      </c>
      <c r="P10" s="14"/>
      <c r="Q10" s="14">
        <v>0.56735951809408902</v>
      </c>
      <c r="R10" s="14">
        <v>0.50153131866675804</v>
      </c>
      <c r="S10" s="14">
        <v>0.447109713404649</v>
      </c>
      <c r="T10" s="14"/>
      <c r="U10" s="14">
        <v>0.50961552250041697</v>
      </c>
      <c r="V10" s="14">
        <v>0.48995375377866801</v>
      </c>
      <c r="W10" s="14"/>
      <c r="X10" s="14">
        <v>0.41534850122648098</v>
      </c>
      <c r="Y10" s="14">
        <v>0.79363965088607302</v>
      </c>
      <c r="Z10" s="14">
        <v>0.212861782100253</v>
      </c>
      <c r="AA10" s="14"/>
      <c r="AB10" s="14">
        <v>0.62089453339985101</v>
      </c>
      <c r="AC10" s="14">
        <v>0.52821116997793305</v>
      </c>
      <c r="AD10" s="14">
        <v>0.29527596571710402</v>
      </c>
      <c r="AE10" s="14"/>
      <c r="AF10" s="14">
        <v>0.54398953029921404</v>
      </c>
      <c r="AG10" s="14">
        <v>0.57838486256603805</v>
      </c>
      <c r="AH10" s="14">
        <v>0.38287657260982699</v>
      </c>
      <c r="AI10" s="14"/>
      <c r="AJ10" s="14">
        <v>0.54830095423264602</v>
      </c>
      <c r="AK10" s="14">
        <v>0.48857642133766699</v>
      </c>
      <c r="AL10" s="14"/>
      <c r="AM10" s="14">
        <v>0.68653182321475203</v>
      </c>
      <c r="AN10" s="14">
        <v>0.55063039439165595</v>
      </c>
      <c r="AO10" s="14">
        <v>0.70462433617060805</v>
      </c>
      <c r="AP10" s="14">
        <v>0.40103252467021999</v>
      </c>
      <c r="AQ10" s="14">
        <v>0.67608113294545003</v>
      </c>
      <c r="AR10" s="14">
        <v>0.38390318073303797</v>
      </c>
      <c r="AS10" s="14">
        <v>0.60376021964688598</v>
      </c>
      <c r="AT10" s="14">
        <v>0.239149322752644</v>
      </c>
      <c r="AU10" s="14">
        <v>0.52785241386853299</v>
      </c>
      <c r="AV10" s="14"/>
      <c r="AW10" s="14">
        <v>0.66753997387973696</v>
      </c>
      <c r="AX10" s="14">
        <v>0.59396283233534097</v>
      </c>
      <c r="AY10" s="14">
        <v>0.771797119794706</v>
      </c>
      <c r="AZ10" s="14">
        <v>0.44588690641983297</v>
      </c>
      <c r="BA10" s="14">
        <v>0.65283210013783999</v>
      </c>
      <c r="BB10" s="14">
        <v>0.41568247064637698</v>
      </c>
      <c r="BC10" s="14">
        <v>0.65176506786935895</v>
      </c>
      <c r="BD10" s="14">
        <v>0.242540128497195</v>
      </c>
      <c r="BE10" s="14">
        <v>0.50317856354406099</v>
      </c>
      <c r="BF10" s="14">
        <v>0.27820085543549</v>
      </c>
      <c r="BG10" s="14"/>
      <c r="BH10" s="14">
        <v>0.49391520527388699</v>
      </c>
      <c r="BI10" s="14">
        <v>0.53046476310009705</v>
      </c>
    </row>
    <row r="11" spans="2:61" x14ac:dyDescent="0.35">
      <c r="B11" s="15" t="s">
        <v>199</v>
      </c>
      <c r="C11" s="14">
        <v>0.329718138448857</v>
      </c>
      <c r="D11" s="14">
        <v>0.31647626005191998</v>
      </c>
      <c r="E11" s="14">
        <v>0.34194802625554499</v>
      </c>
      <c r="F11" s="14"/>
      <c r="G11" s="14">
        <v>0.22112514069665201</v>
      </c>
      <c r="H11" s="14">
        <v>0.40694285414777998</v>
      </c>
      <c r="I11" s="14">
        <v>0.40859141949023198</v>
      </c>
      <c r="J11" s="14">
        <v>0.43281286183752199</v>
      </c>
      <c r="K11" s="14">
        <v>0.283378314026073</v>
      </c>
      <c r="L11" s="14">
        <v>0.19328805662346901</v>
      </c>
      <c r="M11" s="14"/>
      <c r="N11" s="14">
        <v>0.29509646043397703</v>
      </c>
      <c r="O11" s="14">
        <v>0.34923315260941901</v>
      </c>
      <c r="P11" s="14"/>
      <c r="Q11" s="14">
        <v>0.28246121164332499</v>
      </c>
      <c r="R11" s="14">
        <v>0.357610373223749</v>
      </c>
      <c r="S11" s="14">
        <v>0.33855334899287798</v>
      </c>
      <c r="T11" s="14"/>
      <c r="U11" s="14">
        <v>0.32349768487532599</v>
      </c>
      <c r="V11" s="14">
        <v>0.35644324757051699</v>
      </c>
      <c r="W11" s="14"/>
      <c r="X11" s="14">
        <v>2.2795083577747E-2</v>
      </c>
      <c r="Y11" s="14">
        <v>0.114620644903628</v>
      </c>
      <c r="Z11" s="14">
        <v>0.75322399546905205</v>
      </c>
      <c r="AA11" s="14"/>
      <c r="AB11" s="14">
        <v>0.160537868935132</v>
      </c>
      <c r="AC11" s="14">
        <v>0.32796587246813103</v>
      </c>
      <c r="AD11" s="14">
        <v>0.63832196021266496</v>
      </c>
      <c r="AE11" s="14"/>
      <c r="AF11" s="14">
        <v>0.106929392796593</v>
      </c>
      <c r="AG11" s="14">
        <v>0.24703317576082201</v>
      </c>
      <c r="AH11" s="14">
        <v>0.57265439327617396</v>
      </c>
      <c r="AI11" s="14"/>
      <c r="AJ11" s="14">
        <v>0.31812820513532802</v>
      </c>
      <c r="AK11" s="14">
        <v>0.332516531132307</v>
      </c>
      <c r="AL11" s="14"/>
      <c r="AM11" s="14">
        <v>0.168506491472767</v>
      </c>
      <c r="AN11" s="14">
        <v>0.14616222529860601</v>
      </c>
      <c r="AO11" s="14">
        <v>0.18980380617569201</v>
      </c>
      <c r="AP11" s="14">
        <v>0.43272326563048102</v>
      </c>
      <c r="AQ11" s="14">
        <v>0.172912824140705</v>
      </c>
      <c r="AR11" s="14">
        <v>0.52830147553373896</v>
      </c>
      <c r="AS11" s="14">
        <v>0.112315363110521</v>
      </c>
      <c r="AT11" s="14">
        <v>0.58819104611005801</v>
      </c>
      <c r="AU11" s="14">
        <v>0.33036785498528698</v>
      </c>
      <c r="AV11" s="14"/>
      <c r="AW11" s="14">
        <v>0.13049054893210801</v>
      </c>
      <c r="AX11" s="14">
        <v>9.8197392043359005E-2</v>
      </c>
      <c r="AY11" s="14">
        <v>0.137682148460258</v>
      </c>
      <c r="AZ11" s="14">
        <v>0.43325593044669403</v>
      </c>
      <c r="BA11" s="14">
        <v>0.15996270455523201</v>
      </c>
      <c r="BB11" s="14">
        <v>0.49443735617443901</v>
      </c>
      <c r="BC11" s="14">
        <v>0.18008799604313799</v>
      </c>
      <c r="BD11" s="14">
        <v>0.72368720524173602</v>
      </c>
      <c r="BE11" s="14">
        <v>0.16663175095802901</v>
      </c>
      <c r="BF11" s="14">
        <v>0.63719885786549801</v>
      </c>
      <c r="BG11" s="14"/>
      <c r="BH11" s="14">
        <v>0.35296306010692902</v>
      </c>
      <c r="BI11" s="14">
        <v>0.29879337341259399</v>
      </c>
    </row>
    <row r="12" spans="2:61" x14ac:dyDescent="0.35">
      <c r="B12" s="15" t="s">
        <v>77</v>
      </c>
      <c r="C12" s="20">
        <v>4.0038861094459602E-2</v>
      </c>
      <c r="D12" s="20">
        <v>3.6770610081423502E-2</v>
      </c>
      <c r="E12" s="20">
        <v>4.3388867717537402E-2</v>
      </c>
      <c r="F12" s="20"/>
      <c r="G12" s="20">
        <v>6.0311463343596002E-2</v>
      </c>
      <c r="H12" s="20">
        <v>3.4902256104383397E-2</v>
      </c>
      <c r="I12" s="20">
        <v>6.4605402932846501E-2</v>
      </c>
      <c r="J12" s="20">
        <v>3.33951758521163E-2</v>
      </c>
      <c r="K12" s="20">
        <v>1.3498679760214001E-2</v>
      </c>
      <c r="L12" s="20">
        <v>3.4167932740966502E-2</v>
      </c>
      <c r="M12" s="20"/>
      <c r="N12" s="20">
        <v>2.9754953718464101E-2</v>
      </c>
      <c r="O12" s="20">
        <v>4.5835535593662102E-2</v>
      </c>
      <c r="P12" s="20"/>
      <c r="Q12" s="20">
        <v>2.77788745624577E-2</v>
      </c>
      <c r="R12" s="20">
        <v>3.4226187132047899E-2</v>
      </c>
      <c r="S12" s="20">
        <v>1.28635867109893E-2</v>
      </c>
      <c r="T12" s="20"/>
      <c r="U12" s="20">
        <v>3.01865808960382E-2</v>
      </c>
      <c r="V12" s="20">
        <v>8.2367488788166299E-2</v>
      </c>
      <c r="W12" s="20"/>
      <c r="X12" s="20">
        <v>0</v>
      </c>
      <c r="Y12" s="20">
        <v>2.1278147828431598E-2</v>
      </c>
      <c r="Z12" s="20">
        <v>1.1448436810398799E-2</v>
      </c>
      <c r="AA12" s="20"/>
      <c r="AB12" s="20">
        <v>2.1292036958505199E-2</v>
      </c>
      <c r="AC12" s="20">
        <v>2.6731044581897099E-2</v>
      </c>
      <c r="AD12" s="20">
        <v>1.6994749954801901E-2</v>
      </c>
      <c r="AE12" s="20"/>
      <c r="AF12" s="20">
        <v>2.59799413103728E-2</v>
      </c>
      <c r="AG12" s="20">
        <v>2.64596307535011E-2</v>
      </c>
      <c r="AH12" s="20">
        <v>1.25822950926846E-2</v>
      </c>
      <c r="AI12" s="20"/>
      <c r="AJ12" s="20">
        <v>1.52126534964548E-2</v>
      </c>
      <c r="AK12" s="20">
        <v>4.69263523271196E-2</v>
      </c>
      <c r="AL12" s="20"/>
      <c r="AM12" s="20">
        <v>2.8520269752803099E-2</v>
      </c>
      <c r="AN12" s="20">
        <v>2.3473300610122601E-2</v>
      </c>
      <c r="AO12" s="20">
        <v>5.2280081860731797E-2</v>
      </c>
      <c r="AP12" s="20">
        <v>6.3571168622192004E-2</v>
      </c>
      <c r="AQ12" s="20">
        <v>0</v>
      </c>
      <c r="AR12" s="20">
        <v>2.9109544358041799E-2</v>
      </c>
      <c r="AS12" s="20">
        <v>7.2007951581589902E-2</v>
      </c>
      <c r="AT12" s="20">
        <v>1.7967263353166001E-2</v>
      </c>
      <c r="AU12" s="20">
        <v>7.0122191959358093E-2</v>
      </c>
      <c r="AV12" s="20"/>
      <c r="AW12" s="20">
        <v>2.12325364794341E-2</v>
      </c>
      <c r="AX12" s="20">
        <v>0</v>
      </c>
      <c r="AY12" s="20">
        <v>1.8522518968863599E-2</v>
      </c>
      <c r="AZ12" s="20">
        <v>5.98047741749353E-2</v>
      </c>
      <c r="BA12" s="20">
        <v>5.0287524426575698E-2</v>
      </c>
      <c r="BB12" s="20">
        <v>2.7189192734213399E-2</v>
      </c>
      <c r="BC12" s="20">
        <v>1.8795174381816101E-2</v>
      </c>
      <c r="BD12" s="20">
        <v>0</v>
      </c>
      <c r="BE12" s="20">
        <v>0.24491416409327599</v>
      </c>
      <c r="BF12" s="20">
        <v>3.5463887658211603E-2</v>
      </c>
      <c r="BG12" s="20"/>
      <c r="BH12" s="20">
        <v>3.8025978544009298E-2</v>
      </c>
      <c r="BI12" s="20">
        <v>2.77382167468294E-2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7"/>
  <sheetViews>
    <sheetView showGridLines="0" workbookViewId="0">
      <pane xSplit="2" topLeftCell="C1" activePane="topRight" state="frozen"/>
      <selection activeCell="B18" sqref="B18"/>
      <selection pane="topRight" activeCell="AX15" sqref="AX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0.21033475498088</v>
      </c>
      <c r="D9" s="14">
        <v>0.23700302156974501</v>
      </c>
      <c r="E9" s="14">
        <v>0.18613785132480201</v>
      </c>
      <c r="F9" s="14"/>
      <c r="G9" s="14">
        <v>0.198545621347054</v>
      </c>
      <c r="H9" s="14">
        <v>0.171793744000624</v>
      </c>
      <c r="I9" s="14">
        <v>0.130143429783866</v>
      </c>
      <c r="J9" s="14">
        <v>0.23922817285852799</v>
      </c>
      <c r="K9" s="14">
        <v>0.24152557670358801</v>
      </c>
      <c r="L9" s="14">
        <v>0.27705245444082799</v>
      </c>
      <c r="M9" s="14"/>
      <c r="N9" s="14">
        <v>0.25070778320861598</v>
      </c>
      <c r="O9" s="14">
        <v>0.187577908324564</v>
      </c>
      <c r="P9" s="14"/>
      <c r="Q9" s="14">
        <v>0.198841912787316</v>
      </c>
      <c r="R9" s="14">
        <v>0.240112978015947</v>
      </c>
      <c r="S9" s="14">
        <v>0.173182323320798</v>
      </c>
      <c r="T9" s="14"/>
      <c r="U9" s="14">
        <v>0.21560624163737099</v>
      </c>
      <c r="V9" s="14">
        <v>0.18768671903579001</v>
      </c>
      <c r="W9" s="14"/>
      <c r="X9" s="14">
        <v>0.57801125717844803</v>
      </c>
      <c r="Y9" s="14">
        <v>0.23207112043001199</v>
      </c>
      <c r="Z9" s="14">
        <v>5.2158306524548503E-2</v>
      </c>
      <c r="AA9" s="14"/>
      <c r="AB9" s="14">
        <v>0.39476226261814401</v>
      </c>
      <c r="AC9" s="14">
        <v>0.14430999979265699</v>
      </c>
      <c r="AD9" s="14">
        <v>0.111136806296286</v>
      </c>
      <c r="AE9" s="14"/>
      <c r="AF9" s="14">
        <v>0.43873521387006098</v>
      </c>
      <c r="AG9" s="14">
        <v>0.240070354216712</v>
      </c>
      <c r="AH9" s="14">
        <v>0.116063241759141</v>
      </c>
      <c r="AI9" s="14"/>
      <c r="AJ9" s="14">
        <v>0.20145211653151299</v>
      </c>
      <c r="AK9" s="14">
        <v>0.220472152147484</v>
      </c>
      <c r="AL9" s="14"/>
      <c r="AM9" s="14">
        <v>0.203291248589197</v>
      </c>
      <c r="AN9" s="14">
        <v>0.35401465417309902</v>
      </c>
      <c r="AO9" s="14">
        <v>0.29220176119598601</v>
      </c>
      <c r="AP9" s="14">
        <v>0.12404335058318899</v>
      </c>
      <c r="AQ9" s="14">
        <v>0.388442819737982</v>
      </c>
      <c r="AR9" s="14">
        <v>0.145354814861859</v>
      </c>
      <c r="AS9" s="14">
        <v>0.29746202565155699</v>
      </c>
      <c r="AT9" s="14">
        <v>0.13933449723178401</v>
      </c>
      <c r="AU9" s="14">
        <v>0.16116245027184301</v>
      </c>
      <c r="AV9" s="14"/>
      <c r="AW9" s="14">
        <v>0.25940267799732197</v>
      </c>
      <c r="AX9" s="14">
        <v>0.36691139666050099</v>
      </c>
      <c r="AY9" s="14">
        <v>0.31521064633592599</v>
      </c>
      <c r="AZ9" s="14">
        <v>0.13445349740697901</v>
      </c>
      <c r="BA9" s="14">
        <v>0.39080814922596602</v>
      </c>
      <c r="BB9" s="14">
        <v>0.14819397897362799</v>
      </c>
      <c r="BC9" s="14">
        <v>0.25622138264486899</v>
      </c>
      <c r="BD9" s="14">
        <v>3.3772666261068403E-2</v>
      </c>
      <c r="BE9" s="14">
        <v>0.218972802581298</v>
      </c>
      <c r="BF9" s="14">
        <v>4.5967256807412898E-2</v>
      </c>
      <c r="BG9" s="14"/>
      <c r="BH9" s="14">
        <v>0.177053532807391</v>
      </c>
      <c r="BI9" s="14">
        <v>0.25339536897064702</v>
      </c>
    </row>
    <row r="10" spans="2:61" x14ac:dyDescent="0.35">
      <c r="B10" s="15" t="s">
        <v>198</v>
      </c>
      <c r="C10" s="14">
        <v>0.55145448866473201</v>
      </c>
      <c r="D10" s="14">
        <v>0.51653003755820404</v>
      </c>
      <c r="E10" s="14">
        <v>0.58213091659070504</v>
      </c>
      <c r="F10" s="14"/>
      <c r="G10" s="14">
        <v>0.47020437715073299</v>
      </c>
      <c r="H10" s="14">
        <v>0.51658595483113401</v>
      </c>
      <c r="I10" s="14">
        <v>0.58718062129626003</v>
      </c>
      <c r="J10" s="14">
        <v>0.548949120055929</v>
      </c>
      <c r="K10" s="14">
        <v>0.57332089801325803</v>
      </c>
      <c r="L10" s="14">
        <v>0.57622583316351195</v>
      </c>
      <c r="M10" s="14"/>
      <c r="N10" s="14">
        <v>0.54927723542069795</v>
      </c>
      <c r="O10" s="14">
        <v>0.55268172923551595</v>
      </c>
      <c r="P10" s="14"/>
      <c r="Q10" s="14">
        <v>0.56734769398821205</v>
      </c>
      <c r="R10" s="14">
        <v>0.52247858613374998</v>
      </c>
      <c r="S10" s="14">
        <v>0.63302980154437105</v>
      </c>
      <c r="T10" s="14"/>
      <c r="U10" s="14">
        <v>0.56045276284317902</v>
      </c>
      <c r="V10" s="14">
        <v>0.51279495098264705</v>
      </c>
      <c r="W10" s="14"/>
      <c r="X10" s="14">
        <v>0.39015902033135103</v>
      </c>
      <c r="Y10" s="14">
        <v>0.67173537085377699</v>
      </c>
      <c r="Z10" s="14">
        <v>0.48455903693910601</v>
      </c>
      <c r="AA10" s="14"/>
      <c r="AB10" s="14">
        <v>0.475219165341278</v>
      </c>
      <c r="AC10" s="14">
        <v>0.64376256812578203</v>
      </c>
      <c r="AD10" s="14">
        <v>0.47958183016335398</v>
      </c>
      <c r="AE10" s="14"/>
      <c r="AF10" s="14">
        <v>0.476010664194783</v>
      </c>
      <c r="AG10" s="14">
        <v>0.62654969614965395</v>
      </c>
      <c r="AH10" s="14">
        <v>0.46580404066475301</v>
      </c>
      <c r="AI10" s="14"/>
      <c r="AJ10" s="14">
        <v>0.57892869435974903</v>
      </c>
      <c r="AK10" s="14">
        <v>0.54309755969093798</v>
      </c>
      <c r="AL10" s="14"/>
      <c r="AM10" s="14">
        <v>0.67817593475068805</v>
      </c>
      <c r="AN10" s="14">
        <v>0.51571755515603301</v>
      </c>
      <c r="AO10" s="14">
        <v>0.51244106009715795</v>
      </c>
      <c r="AP10" s="14">
        <v>0.57878972454570499</v>
      </c>
      <c r="AQ10" s="14">
        <v>0.51207438659859505</v>
      </c>
      <c r="AR10" s="14">
        <v>0.56325257265314799</v>
      </c>
      <c r="AS10" s="14">
        <v>0.59579842343882905</v>
      </c>
      <c r="AT10" s="14">
        <v>0.38823935276738902</v>
      </c>
      <c r="AU10" s="14">
        <v>0.49533278417547999</v>
      </c>
      <c r="AV10" s="14"/>
      <c r="AW10" s="14">
        <v>0.63183565830462296</v>
      </c>
      <c r="AX10" s="14">
        <v>0.54291403050360498</v>
      </c>
      <c r="AY10" s="14">
        <v>0.51040794365854103</v>
      </c>
      <c r="AZ10" s="14">
        <v>0.49518927886452402</v>
      </c>
      <c r="BA10" s="14">
        <v>0.45262340193672101</v>
      </c>
      <c r="BB10" s="14">
        <v>0.579945050051208</v>
      </c>
      <c r="BC10" s="14">
        <v>0.62684070066130904</v>
      </c>
      <c r="BD10" s="14">
        <v>0.55749073739741395</v>
      </c>
      <c r="BE10" s="14">
        <v>0.41034470281440999</v>
      </c>
      <c r="BF10" s="14">
        <v>0.42769392521666699</v>
      </c>
      <c r="BG10" s="14"/>
      <c r="BH10" s="14">
        <v>0.560947545833826</v>
      </c>
      <c r="BI10" s="14">
        <v>0.56285683822658605</v>
      </c>
    </row>
    <row r="11" spans="2:61" x14ac:dyDescent="0.35">
      <c r="B11" s="15" t="s">
        <v>199</v>
      </c>
      <c r="C11" s="14">
        <v>0.20064587747665699</v>
      </c>
      <c r="D11" s="14">
        <v>0.20943647500199999</v>
      </c>
      <c r="E11" s="14">
        <v>0.19343730407690801</v>
      </c>
      <c r="F11" s="14"/>
      <c r="G11" s="14">
        <v>0.23426908187496201</v>
      </c>
      <c r="H11" s="14">
        <v>0.272479729966351</v>
      </c>
      <c r="I11" s="14">
        <v>0.244544864921969</v>
      </c>
      <c r="J11" s="14">
        <v>0.18404685295804801</v>
      </c>
      <c r="K11" s="14">
        <v>0.14965674815753</v>
      </c>
      <c r="L11" s="14">
        <v>0.134147677012071</v>
      </c>
      <c r="M11" s="14"/>
      <c r="N11" s="14">
        <v>0.17910462883843201</v>
      </c>
      <c r="O11" s="14">
        <v>0.21278791669354599</v>
      </c>
      <c r="P11" s="14"/>
      <c r="Q11" s="14">
        <v>0.217540449309022</v>
      </c>
      <c r="R11" s="14">
        <v>0.197329596637833</v>
      </c>
      <c r="S11" s="14">
        <v>0.174260346603062</v>
      </c>
      <c r="T11" s="14"/>
      <c r="U11" s="14">
        <v>0.20299007747466799</v>
      </c>
      <c r="V11" s="14">
        <v>0.19057442528924601</v>
      </c>
      <c r="W11" s="14"/>
      <c r="X11" s="14">
        <v>2.41337673986514E-2</v>
      </c>
      <c r="Y11" s="14">
        <v>7.9471842016660202E-2</v>
      </c>
      <c r="Z11" s="14">
        <v>0.43993288231729699</v>
      </c>
      <c r="AA11" s="14"/>
      <c r="AB11" s="14">
        <v>0.106595258130078</v>
      </c>
      <c r="AC11" s="14">
        <v>0.19123194335795801</v>
      </c>
      <c r="AD11" s="14">
        <v>0.38957424531780199</v>
      </c>
      <c r="AE11" s="14"/>
      <c r="AF11" s="14">
        <v>7.3640021044996895E-2</v>
      </c>
      <c r="AG11" s="14">
        <v>0.115222309998277</v>
      </c>
      <c r="AH11" s="14">
        <v>0.40180701972070798</v>
      </c>
      <c r="AI11" s="14"/>
      <c r="AJ11" s="14">
        <v>0.19879272797077699</v>
      </c>
      <c r="AK11" s="14">
        <v>0.197597631047259</v>
      </c>
      <c r="AL11" s="14"/>
      <c r="AM11" s="14">
        <v>8.0248802368674405E-2</v>
      </c>
      <c r="AN11" s="14">
        <v>0.123978114626154</v>
      </c>
      <c r="AO11" s="14">
        <v>0.17640742831501999</v>
      </c>
      <c r="AP11" s="14">
        <v>0.284595115414635</v>
      </c>
      <c r="AQ11" s="14">
        <v>9.9482793663423399E-2</v>
      </c>
      <c r="AR11" s="14">
        <v>0.25401732234933599</v>
      </c>
      <c r="AS11" s="14">
        <v>7.9303281919364393E-2</v>
      </c>
      <c r="AT11" s="14">
        <v>0.41849265551440101</v>
      </c>
      <c r="AU11" s="14">
        <v>0.27275308255533798</v>
      </c>
      <c r="AV11" s="14"/>
      <c r="AW11" s="14">
        <v>9.2725550993837405E-2</v>
      </c>
      <c r="AX11" s="14">
        <v>9.0174572835894501E-2</v>
      </c>
      <c r="AY11" s="14">
        <v>0.155858891036669</v>
      </c>
      <c r="AZ11" s="14">
        <v>0.33738642121918</v>
      </c>
      <c r="BA11" s="14">
        <v>0.10707396648503099</v>
      </c>
      <c r="BB11" s="14">
        <v>0.26075755998163502</v>
      </c>
      <c r="BC11" s="14">
        <v>9.6795596860670102E-2</v>
      </c>
      <c r="BD11" s="14">
        <v>0.37496393008044898</v>
      </c>
      <c r="BE11" s="14">
        <v>0.126848122855138</v>
      </c>
      <c r="BF11" s="14">
        <v>0.41665520222229002</v>
      </c>
      <c r="BG11" s="14"/>
      <c r="BH11" s="14">
        <v>0.22422184788097399</v>
      </c>
      <c r="BI11" s="14">
        <v>0.16906835415400601</v>
      </c>
    </row>
    <row r="12" spans="2:61" x14ac:dyDescent="0.35">
      <c r="B12" s="15" t="s">
        <v>77</v>
      </c>
      <c r="C12" s="20">
        <v>3.75648788777296E-2</v>
      </c>
      <c r="D12" s="20">
        <v>3.7030465870050898E-2</v>
      </c>
      <c r="E12" s="20">
        <v>3.8293928007584598E-2</v>
      </c>
      <c r="F12" s="20"/>
      <c r="G12" s="20">
        <v>9.6980919627250001E-2</v>
      </c>
      <c r="H12" s="20">
        <v>3.9140571201891197E-2</v>
      </c>
      <c r="I12" s="20">
        <v>3.8131083997904297E-2</v>
      </c>
      <c r="J12" s="20">
        <v>2.7775854127495201E-2</v>
      </c>
      <c r="K12" s="20">
        <v>3.5496777125623699E-2</v>
      </c>
      <c r="L12" s="20">
        <v>1.25740353835885E-2</v>
      </c>
      <c r="M12" s="20"/>
      <c r="N12" s="20">
        <v>2.0910352532254099E-2</v>
      </c>
      <c r="O12" s="20">
        <v>4.6952445746374999E-2</v>
      </c>
      <c r="P12" s="20"/>
      <c r="Q12" s="20">
        <v>1.6269943915449201E-2</v>
      </c>
      <c r="R12" s="20">
        <v>4.0078839212469998E-2</v>
      </c>
      <c r="S12" s="20">
        <v>1.9527528531768801E-2</v>
      </c>
      <c r="T12" s="20"/>
      <c r="U12" s="20">
        <v>2.0950918044781702E-2</v>
      </c>
      <c r="V12" s="20">
        <v>0.108943904692317</v>
      </c>
      <c r="W12" s="20"/>
      <c r="X12" s="20">
        <v>7.6959550915488796E-3</v>
      </c>
      <c r="Y12" s="20">
        <v>1.6721666699550299E-2</v>
      </c>
      <c r="Z12" s="20">
        <v>2.3349774219048901E-2</v>
      </c>
      <c r="AA12" s="20"/>
      <c r="AB12" s="20">
        <v>2.3423313910499701E-2</v>
      </c>
      <c r="AC12" s="20">
        <v>2.06954887236021E-2</v>
      </c>
      <c r="AD12" s="20">
        <v>1.97071182225571E-2</v>
      </c>
      <c r="AE12" s="20"/>
      <c r="AF12" s="20">
        <v>1.16141008901589E-2</v>
      </c>
      <c r="AG12" s="20">
        <v>1.8157639635356399E-2</v>
      </c>
      <c r="AH12" s="20">
        <v>1.63256978553976E-2</v>
      </c>
      <c r="AI12" s="20"/>
      <c r="AJ12" s="20">
        <v>2.0826461137961501E-2</v>
      </c>
      <c r="AK12" s="20">
        <v>3.8832657114318603E-2</v>
      </c>
      <c r="AL12" s="20"/>
      <c r="AM12" s="20">
        <v>3.8284014291441099E-2</v>
      </c>
      <c r="AN12" s="20">
        <v>6.2896760447133599E-3</v>
      </c>
      <c r="AO12" s="20">
        <v>1.8949750391836301E-2</v>
      </c>
      <c r="AP12" s="20">
        <v>1.2571809456470601E-2</v>
      </c>
      <c r="AQ12" s="20">
        <v>0</v>
      </c>
      <c r="AR12" s="20">
        <v>3.7375290135656603E-2</v>
      </c>
      <c r="AS12" s="20">
        <v>2.7436268990249601E-2</v>
      </c>
      <c r="AT12" s="20">
        <v>5.3933494486425898E-2</v>
      </c>
      <c r="AU12" s="20">
        <v>7.0751682997339499E-2</v>
      </c>
      <c r="AV12" s="20"/>
      <c r="AW12" s="20">
        <v>1.6036112704218002E-2</v>
      </c>
      <c r="AX12" s="20">
        <v>0</v>
      </c>
      <c r="AY12" s="20">
        <v>1.8522518968863599E-2</v>
      </c>
      <c r="AZ12" s="20">
        <v>3.2970802509317297E-2</v>
      </c>
      <c r="BA12" s="20">
        <v>4.9494482352282002E-2</v>
      </c>
      <c r="BB12" s="20">
        <v>1.11034109935291E-2</v>
      </c>
      <c r="BC12" s="20">
        <v>2.0142319833151599E-2</v>
      </c>
      <c r="BD12" s="20">
        <v>3.3772666261068403E-2</v>
      </c>
      <c r="BE12" s="20">
        <v>0.24383437174915301</v>
      </c>
      <c r="BF12" s="20">
        <v>0.10968361575363</v>
      </c>
      <c r="BG12" s="20"/>
      <c r="BH12" s="20">
        <v>3.7777073477809099E-2</v>
      </c>
      <c r="BI12" s="20">
        <v>1.4679438648761201E-2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I17"/>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0.32730929150542898</v>
      </c>
      <c r="D9" s="14">
        <v>0.356792233586261</v>
      </c>
      <c r="E9" s="14">
        <v>0.29991256991397103</v>
      </c>
      <c r="F9" s="14"/>
      <c r="G9" s="14">
        <v>0.25756951784403398</v>
      </c>
      <c r="H9" s="14">
        <v>0.27774424999721298</v>
      </c>
      <c r="I9" s="14">
        <v>0.28648968685881199</v>
      </c>
      <c r="J9" s="14">
        <v>0.36670083497836597</v>
      </c>
      <c r="K9" s="14">
        <v>0.30602349759851</v>
      </c>
      <c r="L9" s="14">
        <v>0.42611869710173</v>
      </c>
      <c r="M9" s="14"/>
      <c r="N9" s="14">
        <v>0.38641853555174399</v>
      </c>
      <c r="O9" s="14">
        <v>0.293991503324044</v>
      </c>
      <c r="P9" s="14"/>
      <c r="Q9" s="14">
        <v>0.32962372897930797</v>
      </c>
      <c r="R9" s="14">
        <v>0.32220478677408898</v>
      </c>
      <c r="S9" s="14">
        <v>0.38266243064920302</v>
      </c>
      <c r="T9" s="14"/>
      <c r="U9" s="14">
        <v>0.33224750707610101</v>
      </c>
      <c r="V9" s="14">
        <v>0.30609309747191799</v>
      </c>
      <c r="W9" s="14"/>
      <c r="X9" s="14">
        <v>0.67701197007246305</v>
      </c>
      <c r="Y9" s="14">
        <v>0.338450594958566</v>
      </c>
      <c r="Z9" s="14">
        <v>0.20434427457622401</v>
      </c>
      <c r="AA9" s="14"/>
      <c r="AB9" s="14">
        <v>0.52151748029119904</v>
      </c>
      <c r="AC9" s="14">
        <v>0.29360268183379101</v>
      </c>
      <c r="AD9" s="14">
        <v>0.16815721471772199</v>
      </c>
      <c r="AE9" s="14"/>
      <c r="AF9" s="14">
        <v>0.59198094553941005</v>
      </c>
      <c r="AG9" s="14">
        <v>0.357780282597782</v>
      </c>
      <c r="AH9" s="14">
        <v>0.21266366695879399</v>
      </c>
      <c r="AI9" s="14"/>
      <c r="AJ9" s="14">
        <v>0.35008172887090599</v>
      </c>
      <c r="AK9" s="14">
        <v>0.32230330940299801</v>
      </c>
      <c r="AL9" s="14"/>
      <c r="AM9" s="14">
        <v>0.31179821344041803</v>
      </c>
      <c r="AN9" s="14">
        <v>0.50310576838230403</v>
      </c>
      <c r="AO9" s="14">
        <v>0.34628612002963099</v>
      </c>
      <c r="AP9" s="14">
        <v>0.29206966911719101</v>
      </c>
      <c r="AQ9" s="14">
        <v>0.34029409663889298</v>
      </c>
      <c r="AR9" s="14">
        <v>0.260973966104527</v>
      </c>
      <c r="AS9" s="14">
        <v>0.46172468154936902</v>
      </c>
      <c r="AT9" s="14">
        <v>0.26041373059560602</v>
      </c>
      <c r="AU9" s="14">
        <v>0.267500172732898</v>
      </c>
      <c r="AV9" s="14"/>
      <c r="AW9" s="14">
        <v>0.36687748038159701</v>
      </c>
      <c r="AX9" s="14">
        <v>0.521814533008916</v>
      </c>
      <c r="AY9" s="14">
        <v>0.355861843624598</v>
      </c>
      <c r="AZ9" s="14">
        <v>0.26049990499784298</v>
      </c>
      <c r="BA9" s="14">
        <v>0.37887099256821399</v>
      </c>
      <c r="BB9" s="14">
        <v>0.28719769850176902</v>
      </c>
      <c r="BC9" s="14">
        <v>0.37820307447618101</v>
      </c>
      <c r="BD9" s="14">
        <v>0.20425276187462199</v>
      </c>
      <c r="BE9" s="14">
        <v>0.302648177364371</v>
      </c>
      <c r="BF9" s="14">
        <v>0.114890555882829</v>
      </c>
      <c r="BG9" s="14"/>
      <c r="BH9" s="14">
        <v>0.30433558930280002</v>
      </c>
      <c r="BI9" s="14">
        <v>0.36773119008143701</v>
      </c>
    </row>
    <row r="10" spans="2:61" x14ac:dyDescent="0.35">
      <c r="B10" s="15" t="s">
        <v>198</v>
      </c>
      <c r="C10" s="14">
        <v>0.51940101257335203</v>
      </c>
      <c r="D10" s="14">
        <v>0.48967484262820499</v>
      </c>
      <c r="E10" s="14">
        <v>0.54613381112315895</v>
      </c>
      <c r="F10" s="14"/>
      <c r="G10" s="14">
        <v>0.57438354305807504</v>
      </c>
      <c r="H10" s="14">
        <v>0.54519054651384802</v>
      </c>
      <c r="I10" s="14">
        <v>0.51561696719463801</v>
      </c>
      <c r="J10" s="14">
        <v>0.469814018818554</v>
      </c>
      <c r="K10" s="14">
        <v>0.58066612326974298</v>
      </c>
      <c r="L10" s="14">
        <v>0.471286535365116</v>
      </c>
      <c r="M10" s="14"/>
      <c r="N10" s="14">
        <v>0.52055511553814005</v>
      </c>
      <c r="O10" s="14">
        <v>0.51875048559164605</v>
      </c>
      <c r="P10" s="14"/>
      <c r="Q10" s="14">
        <v>0.56118364733321302</v>
      </c>
      <c r="R10" s="14">
        <v>0.52009696515992798</v>
      </c>
      <c r="S10" s="14">
        <v>0.46040423595981</v>
      </c>
      <c r="T10" s="14"/>
      <c r="U10" s="14">
        <v>0.52845183876180202</v>
      </c>
      <c r="V10" s="14">
        <v>0.480515694217026</v>
      </c>
      <c r="W10" s="14"/>
      <c r="X10" s="14">
        <v>0.28442854662967798</v>
      </c>
      <c r="Y10" s="14">
        <v>0.56418926494071198</v>
      </c>
      <c r="Z10" s="14">
        <v>0.56876971586490699</v>
      </c>
      <c r="AA10" s="14"/>
      <c r="AB10" s="14">
        <v>0.42594804886058402</v>
      </c>
      <c r="AC10" s="14">
        <v>0.59001201589308605</v>
      </c>
      <c r="AD10" s="14">
        <v>0.50476970498795404</v>
      </c>
      <c r="AE10" s="14"/>
      <c r="AF10" s="14">
        <v>0.33097928593358</v>
      </c>
      <c r="AG10" s="14">
        <v>0.555897294113195</v>
      </c>
      <c r="AH10" s="14">
        <v>0.54465686241192901</v>
      </c>
      <c r="AI10" s="14"/>
      <c r="AJ10" s="14">
        <v>0.54727340351109099</v>
      </c>
      <c r="AK10" s="14">
        <v>0.50304366466075501</v>
      </c>
      <c r="AL10" s="14"/>
      <c r="AM10" s="14">
        <v>0.57573356579008705</v>
      </c>
      <c r="AN10" s="14">
        <v>0.43263025307033498</v>
      </c>
      <c r="AO10" s="14">
        <v>0.43168945613049098</v>
      </c>
      <c r="AP10" s="14">
        <v>0.59293834274914403</v>
      </c>
      <c r="AQ10" s="14">
        <v>0.57921592147400003</v>
      </c>
      <c r="AR10" s="14">
        <v>0.55797343821304601</v>
      </c>
      <c r="AS10" s="14">
        <v>0.44437572331799402</v>
      </c>
      <c r="AT10" s="14">
        <v>0.54138765470735095</v>
      </c>
      <c r="AU10" s="14">
        <v>0.497720150266029</v>
      </c>
      <c r="AV10" s="14"/>
      <c r="AW10" s="14">
        <v>0.52700550404357305</v>
      </c>
      <c r="AX10" s="14">
        <v>0.43058249125852499</v>
      </c>
      <c r="AY10" s="14">
        <v>0.50252863565155503</v>
      </c>
      <c r="AZ10" s="14">
        <v>0.579003009748569</v>
      </c>
      <c r="BA10" s="14">
        <v>0.569356542620438</v>
      </c>
      <c r="BB10" s="14">
        <v>0.552307112562201</v>
      </c>
      <c r="BC10" s="14">
        <v>0.51691369549975397</v>
      </c>
      <c r="BD10" s="14">
        <v>0.60604454147527698</v>
      </c>
      <c r="BE10" s="14">
        <v>0.359947600806868</v>
      </c>
      <c r="BF10" s="14">
        <v>0.54465257642079301</v>
      </c>
      <c r="BG10" s="14"/>
      <c r="BH10" s="14">
        <v>0.508500676270361</v>
      </c>
      <c r="BI10" s="14">
        <v>0.53825218230025396</v>
      </c>
    </row>
    <row r="11" spans="2:61" x14ac:dyDescent="0.35">
      <c r="B11" s="15" t="s">
        <v>199</v>
      </c>
      <c r="C11" s="14">
        <v>7.9603597773576895E-2</v>
      </c>
      <c r="D11" s="14">
        <v>0.10170608996557701</v>
      </c>
      <c r="E11" s="14">
        <v>5.89958109563129E-2</v>
      </c>
      <c r="F11" s="14"/>
      <c r="G11" s="14">
        <v>0.10281171337664199</v>
      </c>
      <c r="H11" s="14">
        <v>0.12112754554548</v>
      </c>
      <c r="I11" s="14">
        <v>0.121671527929427</v>
      </c>
      <c r="J11" s="14">
        <v>4.6782897756523299E-2</v>
      </c>
      <c r="K11" s="14">
        <v>4.5873219286208897E-2</v>
      </c>
      <c r="L11" s="14">
        <v>4.6833099088093702E-2</v>
      </c>
      <c r="M11" s="14"/>
      <c r="N11" s="14">
        <v>6.4378500670641103E-2</v>
      </c>
      <c r="O11" s="14">
        <v>8.8185445985324906E-2</v>
      </c>
      <c r="P11" s="14"/>
      <c r="Q11" s="14">
        <v>7.4570140269182295E-2</v>
      </c>
      <c r="R11" s="14">
        <v>6.66473012700739E-2</v>
      </c>
      <c r="S11" s="14">
        <v>0.121236742848228</v>
      </c>
      <c r="T11" s="14"/>
      <c r="U11" s="14">
        <v>8.33637921403039E-2</v>
      </c>
      <c r="V11" s="14">
        <v>6.3448569272594998E-2</v>
      </c>
      <c r="W11" s="14"/>
      <c r="X11" s="14">
        <v>2.1506654658961701E-2</v>
      </c>
      <c r="Y11" s="14">
        <v>4.034560617118E-2</v>
      </c>
      <c r="Z11" s="14">
        <v>0.16158500736546499</v>
      </c>
      <c r="AA11" s="14"/>
      <c r="AB11" s="14">
        <v>1.37010392282971E-2</v>
      </c>
      <c r="AC11" s="14">
        <v>6.1844598997160702E-2</v>
      </c>
      <c r="AD11" s="14">
        <v>0.25463430027100098</v>
      </c>
      <c r="AE11" s="14"/>
      <c r="AF11" s="14">
        <v>4.2925960917345199E-2</v>
      </c>
      <c r="AG11" s="14">
        <v>2.9385123049050201E-2</v>
      </c>
      <c r="AH11" s="14">
        <v>0.18682823194272799</v>
      </c>
      <c r="AI11" s="14"/>
      <c r="AJ11" s="14">
        <v>7.9971741871667099E-2</v>
      </c>
      <c r="AK11" s="14">
        <v>7.1874776109435601E-2</v>
      </c>
      <c r="AL11" s="14"/>
      <c r="AM11" s="14">
        <v>5.7187694271244399E-2</v>
      </c>
      <c r="AN11" s="14">
        <v>4.4606174813718202E-2</v>
      </c>
      <c r="AO11" s="14">
        <v>0.150394266138066</v>
      </c>
      <c r="AP11" s="14">
        <v>7.6897963197125094E-2</v>
      </c>
      <c r="AQ11" s="14">
        <v>8.0489981887107195E-2</v>
      </c>
      <c r="AR11" s="14">
        <v>9.4313651859390807E-2</v>
      </c>
      <c r="AS11" s="14">
        <v>4.4668450522415901E-2</v>
      </c>
      <c r="AT11" s="14">
        <v>0.124748799034644</v>
      </c>
      <c r="AU11" s="14">
        <v>9.6920510293058704E-2</v>
      </c>
      <c r="AV11" s="14"/>
      <c r="AW11" s="14">
        <v>6.4414867035897702E-2</v>
      </c>
      <c r="AX11" s="14">
        <v>3.0847471849625101E-2</v>
      </c>
      <c r="AY11" s="14">
        <v>7.1594300082941403E-2</v>
      </c>
      <c r="AZ11" s="14">
        <v>0.116999512342055</v>
      </c>
      <c r="BA11" s="14">
        <v>2.8284339256120401E-2</v>
      </c>
      <c r="BB11" s="14">
        <v>9.9181367145083105E-2</v>
      </c>
      <c r="BC11" s="14">
        <v>6.8255636243442802E-2</v>
      </c>
      <c r="BD11" s="14">
        <v>9.7632513501131404E-2</v>
      </c>
      <c r="BE11" s="14">
        <v>3.0351853290809E-2</v>
      </c>
      <c r="BF11" s="14">
        <v>0.15801334521938001</v>
      </c>
      <c r="BG11" s="14"/>
      <c r="BH11" s="14">
        <v>9.9255734944188906E-2</v>
      </c>
      <c r="BI11" s="14">
        <v>5.8076828503409103E-2</v>
      </c>
    </row>
    <row r="12" spans="2:61" x14ac:dyDescent="0.35">
      <c r="B12" s="15" t="s">
        <v>77</v>
      </c>
      <c r="C12" s="20">
        <v>7.3686098147642307E-2</v>
      </c>
      <c r="D12" s="20">
        <v>5.1826833819957098E-2</v>
      </c>
      <c r="E12" s="20">
        <v>9.4957808006557301E-2</v>
      </c>
      <c r="F12" s="20"/>
      <c r="G12" s="20">
        <v>6.5235225721248805E-2</v>
      </c>
      <c r="H12" s="20">
        <v>5.5937657943459201E-2</v>
      </c>
      <c r="I12" s="20">
        <v>7.6221818017122106E-2</v>
      </c>
      <c r="J12" s="20">
        <v>0.11670224844655699</v>
      </c>
      <c r="K12" s="20">
        <v>6.7437159845537595E-2</v>
      </c>
      <c r="L12" s="20">
        <v>5.5761668445060503E-2</v>
      </c>
      <c r="M12" s="20"/>
      <c r="N12" s="20">
        <v>2.86478482394746E-2</v>
      </c>
      <c r="O12" s="20">
        <v>9.9072565098985196E-2</v>
      </c>
      <c r="P12" s="20"/>
      <c r="Q12" s="20">
        <v>3.4622483418297302E-2</v>
      </c>
      <c r="R12" s="20">
        <v>9.1050946795908902E-2</v>
      </c>
      <c r="S12" s="20">
        <v>3.5696590542759601E-2</v>
      </c>
      <c r="T12" s="20"/>
      <c r="U12" s="20">
        <v>5.5936862021793703E-2</v>
      </c>
      <c r="V12" s="20">
        <v>0.149942639038461</v>
      </c>
      <c r="W12" s="20"/>
      <c r="X12" s="20">
        <v>1.7052828638896799E-2</v>
      </c>
      <c r="Y12" s="20">
        <v>5.7014533929541998E-2</v>
      </c>
      <c r="Z12" s="20">
        <v>6.5301002193404206E-2</v>
      </c>
      <c r="AA12" s="20"/>
      <c r="AB12" s="20">
        <v>3.8833431619919798E-2</v>
      </c>
      <c r="AC12" s="20">
        <v>5.4540703275961798E-2</v>
      </c>
      <c r="AD12" s="20">
        <v>7.2438780023322005E-2</v>
      </c>
      <c r="AE12" s="20"/>
      <c r="AF12" s="20">
        <v>3.4113807609665099E-2</v>
      </c>
      <c r="AG12" s="20">
        <v>5.6937300239971997E-2</v>
      </c>
      <c r="AH12" s="20">
        <v>5.5851238686549003E-2</v>
      </c>
      <c r="AI12" s="20"/>
      <c r="AJ12" s="20">
        <v>2.2673125746335902E-2</v>
      </c>
      <c r="AK12" s="20">
        <v>0.102778249826811</v>
      </c>
      <c r="AL12" s="20"/>
      <c r="AM12" s="20">
        <v>5.5280526498250701E-2</v>
      </c>
      <c r="AN12" s="20">
        <v>1.9657803733642499E-2</v>
      </c>
      <c r="AO12" s="20">
        <v>7.1630157701811997E-2</v>
      </c>
      <c r="AP12" s="20">
        <v>3.80940249365401E-2</v>
      </c>
      <c r="AQ12" s="20">
        <v>0</v>
      </c>
      <c r="AR12" s="20">
        <v>8.6738943823037096E-2</v>
      </c>
      <c r="AS12" s="20">
        <v>4.9231144610220802E-2</v>
      </c>
      <c r="AT12" s="20">
        <v>7.3449815662398804E-2</v>
      </c>
      <c r="AU12" s="20">
        <v>0.13785916670801401</v>
      </c>
      <c r="AV12" s="20"/>
      <c r="AW12" s="20">
        <v>4.1702148538932698E-2</v>
      </c>
      <c r="AX12" s="20">
        <v>1.6755503882934401E-2</v>
      </c>
      <c r="AY12" s="20">
        <v>7.0015220640905498E-2</v>
      </c>
      <c r="AZ12" s="20">
        <v>4.34975729115325E-2</v>
      </c>
      <c r="BA12" s="20">
        <v>2.34881255552272E-2</v>
      </c>
      <c r="BB12" s="20">
        <v>6.1313821790947201E-2</v>
      </c>
      <c r="BC12" s="20">
        <v>3.6627593780622601E-2</v>
      </c>
      <c r="BD12" s="20">
        <v>9.2070183148969698E-2</v>
      </c>
      <c r="BE12" s="20">
        <v>0.30705236853795198</v>
      </c>
      <c r="BF12" s="20">
        <v>0.18244352247699799</v>
      </c>
      <c r="BG12" s="20"/>
      <c r="BH12" s="20">
        <v>8.7907999482650101E-2</v>
      </c>
      <c r="BI12" s="20">
        <v>3.5939799114900597E-2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7"/>
  <sheetViews>
    <sheetView showGridLines="0" workbookViewId="0">
      <pane xSplit="2" topLeftCell="C1" activePane="topRight" state="frozen"/>
      <selection activeCell="B18" sqref="B18"/>
      <selection pane="topRight" activeCell="AU18" sqref="AU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0.41165015035374802</v>
      </c>
      <c r="D9" s="14">
        <v>0.41823388096670699</v>
      </c>
      <c r="E9" s="14">
        <v>0.40425684481353702</v>
      </c>
      <c r="F9" s="14"/>
      <c r="G9" s="14">
        <v>0.44255382263774601</v>
      </c>
      <c r="H9" s="14">
        <v>0.386820858514694</v>
      </c>
      <c r="I9" s="14">
        <v>0.32364941521343199</v>
      </c>
      <c r="J9" s="14">
        <v>0.39856293121347303</v>
      </c>
      <c r="K9" s="14">
        <v>0.34606276872029401</v>
      </c>
      <c r="L9" s="14">
        <v>0.56028572371845098</v>
      </c>
      <c r="M9" s="14"/>
      <c r="N9" s="14">
        <v>0.49120118799363999</v>
      </c>
      <c r="O9" s="14">
        <v>0.36681004683933699</v>
      </c>
      <c r="P9" s="14"/>
      <c r="Q9" s="14">
        <v>0.479693529886004</v>
      </c>
      <c r="R9" s="14">
        <v>0.37793853308730102</v>
      </c>
      <c r="S9" s="14">
        <v>0.44629848904589398</v>
      </c>
      <c r="T9" s="14"/>
      <c r="U9" s="14">
        <v>0.426326021619374</v>
      </c>
      <c r="V9" s="14">
        <v>0.34859779309507199</v>
      </c>
      <c r="W9" s="14"/>
      <c r="X9" s="14">
        <v>0.71498742357524703</v>
      </c>
      <c r="Y9" s="14">
        <v>0.42028998688840402</v>
      </c>
      <c r="Z9" s="14">
        <v>0.30306488448262597</v>
      </c>
      <c r="AA9" s="14"/>
      <c r="AB9" s="14">
        <v>0.59588411579671197</v>
      </c>
      <c r="AC9" s="14">
        <v>0.39252002399938501</v>
      </c>
      <c r="AD9" s="14">
        <v>0.23818329754322701</v>
      </c>
      <c r="AE9" s="14"/>
      <c r="AF9" s="14">
        <v>0.68860973927557401</v>
      </c>
      <c r="AG9" s="14">
        <v>0.46377946851124102</v>
      </c>
      <c r="AH9" s="14">
        <v>0.27460676885877999</v>
      </c>
      <c r="AI9" s="14"/>
      <c r="AJ9" s="14">
        <v>0.40987108547950202</v>
      </c>
      <c r="AK9" s="14">
        <v>0.42305099209310199</v>
      </c>
      <c r="AL9" s="14"/>
      <c r="AM9" s="14">
        <v>0.31536967860779902</v>
      </c>
      <c r="AN9" s="14">
        <v>0.57145411023550197</v>
      </c>
      <c r="AO9" s="14">
        <v>0.354430013411421</v>
      </c>
      <c r="AP9" s="14">
        <v>0.31885613366444898</v>
      </c>
      <c r="AQ9" s="14">
        <v>0.55050233491698697</v>
      </c>
      <c r="AR9" s="14">
        <v>0.36493423084861998</v>
      </c>
      <c r="AS9" s="14">
        <v>0.75177439616749897</v>
      </c>
      <c r="AT9" s="14">
        <v>0.48647782374409598</v>
      </c>
      <c r="AU9" s="14">
        <v>0.35561507616091498</v>
      </c>
      <c r="AV9" s="14"/>
      <c r="AW9" s="14">
        <v>0.36591174806657001</v>
      </c>
      <c r="AX9" s="14">
        <v>0.56126723898754205</v>
      </c>
      <c r="AY9" s="14">
        <v>0.47874167520570998</v>
      </c>
      <c r="AZ9" s="14">
        <v>0.33758742969338501</v>
      </c>
      <c r="BA9" s="14">
        <v>0.545488358065778</v>
      </c>
      <c r="BB9" s="14">
        <v>0.39277626068395599</v>
      </c>
      <c r="BC9" s="14">
        <v>0.58496741999600199</v>
      </c>
      <c r="BD9" s="14">
        <v>0.43130452134191199</v>
      </c>
      <c r="BE9" s="14">
        <v>0.42537615832542203</v>
      </c>
      <c r="BF9" s="14">
        <v>0.18473256859254999</v>
      </c>
      <c r="BG9" s="14"/>
      <c r="BH9" s="14">
        <v>0.38323346773755301</v>
      </c>
      <c r="BI9" s="14">
        <v>0.46481048117692397</v>
      </c>
    </row>
    <row r="10" spans="2:61" x14ac:dyDescent="0.35">
      <c r="B10" s="15" t="s">
        <v>198</v>
      </c>
      <c r="C10" s="14">
        <v>0.43522227715272399</v>
      </c>
      <c r="D10" s="14">
        <v>0.42457330081307698</v>
      </c>
      <c r="E10" s="14">
        <v>0.44559660062867001</v>
      </c>
      <c r="F10" s="14"/>
      <c r="G10" s="14">
        <v>0.374543772019438</v>
      </c>
      <c r="H10" s="14">
        <v>0.45278325842731598</v>
      </c>
      <c r="I10" s="14">
        <v>0.47070552703790403</v>
      </c>
      <c r="J10" s="14">
        <v>0.47660996804933697</v>
      </c>
      <c r="K10" s="14">
        <v>0.48423983557549499</v>
      </c>
      <c r="L10" s="14">
        <v>0.347226559544833</v>
      </c>
      <c r="M10" s="14"/>
      <c r="N10" s="14">
        <v>0.40848998504138301</v>
      </c>
      <c r="O10" s="14">
        <v>0.450290323793123</v>
      </c>
      <c r="P10" s="14"/>
      <c r="Q10" s="14">
        <v>0.41687037428290202</v>
      </c>
      <c r="R10" s="14">
        <v>0.46335614541918901</v>
      </c>
      <c r="S10" s="14">
        <v>0.37580357333287601</v>
      </c>
      <c r="T10" s="14"/>
      <c r="U10" s="14">
        <v>0.42625021902914501</v>
      </c>
      <c r="V10" s="14">
        <v>0.47376918206313601</v>
      </c>
      <c r="W10" s="14"/>
      <c r="X10" s="14">
        <v>0.218317579291428</v>
      </c>
      <c r="Y10" s="14">
        <v>0.48941750966522002</v>
      </c>
      <c r="Z10" s="14">
        <v>0.48348782767183601</v>
      </c>
      <c r="AA10" s="14"/>
      <c r="AB10" s="14">
        <v>0.316630370747009</v>
      </c>
      <c r="AC10" s="14">
        <v>0.51521699608056304</v>
      </c>
      <c r="AD10" s="14">
        <v>0.43959818480147</v>
      </c>
      <c r="AE10" s="14"/>
      <c r="AF10" s="14">
        <v>0.243305650578196</v>
      </c>
      <c r="AG10" s="14">
        <v>0.460508843503179</v>
      </c>
      <c r="AH10" s="14">
        <v>0.471578456421473</v>
      </c>
      <c r="AI10" s="14"/>
      <c r="AJ10" s="14">
        <v>0.47193144872829601</v>
      </c>
      <c r="AK10" s="14">
        <v>0.41794466849473699</v>
      </c>
      <c r="AL10" s="14"/>
      <c r="AM10" s="14">
        <v>0.55095998279765401</v>
      </c>
      <c r="AN10" s="14">
        <v>0.33221675969896303</v>
      </c>
      <c r="AO10" s="14">
        <v>0.50704114405413303</v>
      </c>
      <c r="AP10" s="14">
        <v>0.50606352353706596</v>
      </c>
      <c r="AQ10" s="14">
        <v>0.34735915619664998</v>
      </c>
      <c r="AR10" s="14">
        <v>0.46971610443071299</v>
      </c>
      <c r="AS10" s="14">
        <v>0.216467702970218</v>
      </c>
      <c r="AT10" s="14">
        <v>0.39875035973699502</v>
      </c>
      <c r="AU10" s="14">
        <v>0.40491500722415902</v>
      </c>
      <c r="AV10" s="14"/>
      <c r="AW10" s="14">
        <v>0.50715271751436297</v>
      </c>
      <c r="AX10" s="14">
        <v>0.36003302473767101</v>
      </c>
      <c r="AY10" s="14">
        <v>0.394020228430291</v>
      </c>
      <c r="AZ10" s="14">
        <v>0.51769595642222899</v>
      </c>
      <c r="BA10" s="14">
        <v>0.33803290281033699</v>
      </c>
      <c r="BB10" s="14">
        <v>0.497340282766776</v>
      </c>
      <c r="BC10" s="14">
        <v>0.32764358521451997</v>
      </c>
      <c r="BD10" s="14">
        <v>0.36924567572191402</v>
      </c>
      <c r="BE10" s="14">
        <v>0.142907113374237</v>
      </c>
      <c r="BF10" s="14">
        <v>0.43495546610696301</v>
      </c>
      <c r="BG10" s="14"/>
      <c r="BH10" s="14">
        <v>0.42905253209107802</v>
      </c>
      <c r="BI10" s="14">
        <v>0.443081557502085</v>
      </c>
    </row>
    <row r="11" spans="2:61" x14ac:dyDescent="0.35">
      <c r="B11" s="15" t="s">
        <v>199</v>
      </c>
      <c r="C11" s="14">
        <v>8.7902444151927703E-2</v>
      </c>
      <c r="D11" s="14">
        <v>9.21078815086218E-2</v>
      </c>
      <c r="E11" s="14">
        <v>8.4406590271802306E-2</v>
      </c>
      <c r="F11" s="14"/>
      <c r="G11" s="14">
        <v>0.12695974620664199</v>
      </c>
      <c r="H11" s="14">
        <v>9.3001984485044598E-2</v>
      </c>
      <c r="I11" s="14">
        <v>9.6555021638879093E-2</v>
      </c>
      <c r="J11" s="14">
        <v>5.0509615039693298E-2</v>
      </c>
      <c r="K11" s="14">
        <v>0.112402462652318</v>
      </c>
      <c r="L11" s="14">
        <v>6.90953525040712E-2</v>
      </c>
      <c r="M11" s="14"/>
      <c r="N11" s="14">
        <v>7.0180569489853295E-2</v>
      </c>
      <c r="O11" s="14">
        <v>9.7891637478531801E-2</v>
      </c>
      <c r="P11" s="14"/>
      <c r="Q11" s="14">
        <v>6.3482579147939394E-2</v>
      </c>
      <c r="R11" s="14">
        <v>8.5696996395973807E-2</v>
      </c>
      <c r="S11" s="14">
        <v>0.14679136392123099</v>
      </c>
      <c r="T11" s="14"/>
      <c r="U11" s="14">
        <v>9.7049953171645706E-2</v>
      </c>
      <c r="V11" s="14">
        <v>4.8601744636449E-2</v>
      </c>
      <c r="W11" s="14"/>
      <c r="X11" s="14">
        <v>3.5129779858149898E-2</v>
      </c>
      <c r="Y11" s="14">
        <v>5.6237524198131203E-2</v>
      </c>
      <c r="Z11" s="14">
        <v>0.147312054851376</v>
      </c>
      <c r="AA11" s="14"/>
      <c r="AB11" s="14">
        <v>3.81126743076112E-2</v>
      </c>
      <c r="AC11" s="14">
        <v>5.4190164246713697E-2</v>
      </c>
      <c r="AD11" s="14">
        <v>0.26692421470945898</v>
      </c>
      <c r="AE11" s="14"/>
      <c r="AF11" s="14">
        <v>5.6470509256070799E-2</v>
      </c>
      <c r="AG11" s="14">
        <v>3.6390459496864799E-2</v>
      </c>
      <c r="AH11" s="14">
        <v>0.195368957142774</v>
      </c>
      <c r="AI11" s="14"/>
      <c r="AJ11" s="14">
        <v>7.9289461383064003E-2</v>
      </c>
      <c r="AK11" s="14">
        <v>8.6998177253226602E-2</v>
      </c>
      <c r="AL11" s="14"/>
      <c r="AM11" s="14">
        <v>8.1326452145319805E-2</v>
      </c>
      <c r="AN11" s="14">
        <v>5.6560135976115401E-2</v>
      </c>
      <c r="AO11" s="14">
        <v>9.9573399219452297E-2</v>
      </c>
      <c r="AP11" s="14">
        <v>0.117519520453487</v>
      </c>
      <c r="AQ11" s="14">
        <v>0.102138508886363</v>
      </c>
      <c r="AR11" s="14">
        <v>7.0718883981822203E-2</v>
      </c>
      <c r="AS11" s="14">
        <v>0</v>
      </c>
      <c r="AT11" s="14">
        <v>8.5721932868668499E-2</v>
      </c>
      <c r="AU11" s="14">
        <v>0.16551061133252201</v>
      </c>
      <c r="AV11" s="14"/>
      <c r="AW11" s="14">
        <v>9.6720147772433401E-2</v>
      </c>
      <c r="AX11" s="14">
        <v>5.3745768485444802E-2</v>
      </c>
      <c r="AY11" s="14">
        <v>6.9252996413926196E-2</v>
      </c>
      <c r="AZ11" s="14">
        <v>0.104097360424834</v>
      </c>
      <c r="BA11" s="14">
        <v>9.2990613568657995E-2</v>
      </c>
      <c r="BB11" s="14">
        <v>5.5691508786222199E-2</v>
      </c>
      <c r="BC11" s="14">
        <v>1.6226860826661301E-2</v>
      </c>
      <c r="BD11" s="14">
        <v>0.156150446556239</v>
      </c>
      <c r="BE11" s="14">
        <v>0.21823420984199801</v>
      </c>
      <c r="BF11" s="14">
        <v>0.254154305285546</v>
      </c>
      <c r="BG11" s="14"/>
      <c r="BH11" s="14">
        <v>0.114913043888329</v>
      </c>
      <c r="BI11" s="14">
        <v>5.5521389654093298E-2</v>
      </c>
    </row>
    <row r="12" spans="2:61" x14ac:dyDescent="0.35">
      <c r="B12" s="15" t="s">
        <v>77</v>
      </c>
      <c r="C12" s="20">
        <v>6.5225128341600005E-2</v>
      </c>
      <c r="D12" s="20">
        <v>6.5084936711594599E-2</v>
      </c>
      <c r="E12" s="20">
        <v>6.5739964285990701E-2</v>
      </c>
      <c r="F12" s="20"/>
      <c r="G12" s="20">
        <v>5.5942659136174501E-2</v>
      </c>
      <c r="H12" s="20">
        <v>6.7393898572944505E-2</v>
      </c>
      <c r="I12" s="20">
        <v>0.109090036109785</v>
      </c>
      <c r="J12" s="20">
        <v>7.4317485697496993E-2</v>
      </c>
      <c r="K12" s="20">
        <v>5.7294933051893399E-2</v>
      </c>
      <c r="L12" s="20">
        <v>2.3392364232644999E-2</v>
      </c>
      <c r="M12" s="20"/>
      <c r="N12" s="20">
        <v>3.0128257475123401E-2</v>
      </c>
      <c r="O12" s="20">
        <v>8.5007991889008497E-2</v>
      </c>
      <c r="P12" s="20"/>
      <c r="Q12" s="20">
        <v>3.9953516683155402E-2</v>
      </c>
      <c r="R12" s="20">
        <v>7.3008325097535604E-2</v>
      </c>
      <c r="S12" s="20">
        <v>3.1106573699997898E-2</v>
      </c>
      <c r="T12" s="20"/>
      <c r="U12" s="20">
        <v>5.03738061798353E-2</v>
      </c>
      <c r="V12" s="20">
        <v>0.12903128020534299</v>
      </c>
      <c r="W12" s="20"/>
      <c r="X12" s="20">
        <v>3.1565217275175202E-2</v>
      </c>
      <c r="Y12" s="20">
        <v>3.4054979248244598E-2</v>
      </c>
      <c r="Z12" s="20">
        <v>6.6135232994162393E-2</v>
      </c>
      <c r="AA12" s="20"/>
      <c r="AB12" s="20">
        <v>4.9372839148667698E-2</v>
      </c>
      <c r="AC12" s="20">
        <v>3.80728156733375E-2</v>
      </c>
      <c r="AD12" s="20">
        <v>5.5294302945843601E-2</v>
      </c>
      <c r="AE12" s="20"/>
      <c r="AF12" s="20">
        <v>1.16141008901589E-2</v>
      </c>
      <c r="AG12" s="20">
        <v>3.9321228488715297E-2</v>
      </c>
      <c r="AH12" s="20">
        <v>5.8445817576972897E-2</v>
      </c>
      <c r="AI12" s="20"/>
      <c r="AJ12" s="20">
        <v>3.8908004409137803E-2</v>
      </c>
      <c r="AK12" s="20">
        <v>7.2006162158935003E-2</v>
      </c>
      <c r="AL12" s="20"/>
      <c r="AM12" s="20">
        <v>5.2343886449226398E-2</v>
      </c>
      <c r="AN12" s="20">
        <v>3.97689940894203E-2</v>
      </c>
      <c r="AO12" s="20">
        <v>3.89554433149941E-2</v>
      </c>
      <c r="AP12" s="20">
        <v>5.7560822344997702E-2</v>
      </c>
      <c r="AQ12" s="20">
        <v>0</v>
      </c>
      <c r="AR12" s="20">
        <v>9.4630780738845593E-2</v>
      </c>
      <c r="AS12" s="20">
        <v>3.1757900862282598E-2</v>
      </c>
      <c r="AT12" s="20">
        <v>2.9049883650240301E-2</v>
      </c>
      <c r="AU12" s="20">
        <v>7.3959305282404103E-2</v>
      </c>
      <c r="AV12" s="20"/>
      <c r="AW12" s="20">
        <v>3.0215386646633698E-2</v>
      </c>
      <c r="AX12" s="20">
        <v>2.4953967789342401E-2</v>
      </c>
      <c r="AY12" s="20">
        <v>5.7985099950072998E-2</v>
      </c>
      <c r="AZ12" s="20">
        <v>4.0619253459552598E-2</v>
      </c>
      <c r="BA12" s="20">
        <v>2.34881255552272E-2</v>
      </c>
      <c r="BB12" s="20">
        <v>5.4191947763045402E-2</v>
      </c>
      <c r="BC12" s="20">
        <v>7.1162133962817106E-2</v>
      </c>
      <c r="BD12" s="20">
        <v>4.3299356379935199E-2</v>
      </c>
      <c r="BE12" s="20">
        <v>0.21348251845834401</v>
      </c>
      <c r="BF12" s="20">
        <v>0.126157660014941</v>
      </c>
      <c r="BG12" s="20"/>
      <c r="BH12" s="20">
        <v>7.28009562830403E-2</v>
      </c>
      <c r="BI12" s="20">
        <v>3.6586571666897799E-2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7"/>
  <sheetViews>
    <sheetView showGridLines="0" workbookViewId="0">
      <pane xSplit="2" topLeftCell="AM1" activePane="topRight" state="frozen"/>
      <selection activeCell="B18" sqref="B18"/>
      <selection pane="topRight" activeCell="AT14" sqref="AT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3.9840447754273499E-2</v>
      </c>
      <c r="D9" s="14">
        <v>5.6668523199184299E-2</v>
      </c>
      <c r="E9" s="14">
        <v>2.4029027618833101E-2</v>
      </c>
      <c r="F9" s="14"/>
      <c r="G9" s="14">
        <v>8.3352145313438403E-2</v>
      </c>
      <c r="H9" s="14">
        <v>8.3775156169785397E-2</v>
      </c>
      <c r="I9" s="14">
        <v>3.4874737490532902E-2</v>
      </c>
      <c r="J9" s="14">
        <v>1.02211007071983E-2</v>
      </c>
      <c r="K9" s="14">
        <v>3.2938859846562703E-2</v>
      </c>
      <c r="L9" s="14">
        <v>1.70948583558472E-2</v>
      </c>
      <c r="M9" s="14"/>
      <c r="N9" s="14">
        <v>5.2752989899786898E-2</v>
      </c>
      <c r="O9" s="14">
        <v>3.25621048989609E-2</v>
      </c>
      <c r="P9" s="14"/>
      <c r="Q9" s="14">
        <v>4.5600615016684901E-2</v>
      </c>
      <c r="R9" s="14">
        <v>2.6529420920675499E-2</v>
      </c>
      <c r="S9" s="14">
        <v>5.6044719400469602E-2</v>
      </c>
      <c r="T9" s="14"/>
      <c r="U9" s="14">
        <v>3.9518968929767501E-2</v>
      </c>
      <c r="V9" s="14">
        <v>4.1221626242894702E-2</v>
      </c>
      <c r="W9" s="14"/>
      <c r="X9" s="14">
        <v>8.3931955356926199E-2</v>
      </c>
      <c r="Y9" s="14">
        <v>3.5389507950312399E-2</v>
      </c>
      <c r="Z9" s="14">
        <v>2.7577524830538699E-2</v>
      </c>
      <c r="AA9" s="14"/>
      <c r="AB9" s="14">
        <v>5.1088053281073999E-2</v>
      </c>
      <c r="AC9" s="14">
        <v>4.1364093388175698E-2</v>
      </c>
      <c r="AD9" s="14">
        <v>2.4134058473125702E-2</v>
      </c>
      <c r="AE9" s="14"/>
      <c r="AF9" s="14">
        <v>8.8218591609543498E-2</v>
      </c>
      <c r="AG9" s="14">
        <v>3.6658726184614999E-2</v>
      </c>
      <c r="AH9" s="14">
        <v>3.36784547239425E-2</v>
      </c>
      <c r="AI9" s="14"/>
      <c r="AJ9" s="14">
        <v>6.3467282238341194E-2</v>
      </c>
      <c r="AK9" s="14">
        <v>1.5782926626860799E-2</v>
      </c>
      <c r="AL9" s="14"/>
      <c r="AM9" s="14">
        <v>3.9306220220126802E-2</v>
      </c>
      <c r="AN9" s="14">
        <v>2.0646486393862701E-2</v>
      </c>
      <c r="AO9" s="14">
        <v>2.9626385124727199E-2</v>
      </c>
      <c r="AP9" s="14">
        <v>8.80749884959212E-2</v>
      </c>
      <c r="AQ9" s="14">
        <v>5.69462841190169E-2</v>
      </c>
      <c r="AR9" s="14">
        <v>3.3536630099627103E-2</v>
      </c>
      <c r="AS9" s="14">
        <v>3.10492572992539E-2</v>
      </c>
      <c r="AT9" s="14">
        <v>2.26583512427697E-2</v>
      </c>
      <c r="AU9" s="14">
        <v>5.7302555246516902E-2</v>
      </c>
      <c r="AV9" s="14"/>
      <c r="AW9" s="14">
        <v>4.6510210461979E-2</v>
      </c>
      <c r="AX9" s="14">
        <v>3.0688317621796801E-2</v>
      </c>
      <c r="AY9" s="14">
        <v>0</v>
      </c>
      <c r="AZ9" s="14">
        <v>6.1119063494966798E-2</v>
      </c>
      <c r="BA9" s="14">
        <v>3.6309367476000803E-2</v>
      </c>
      <c r="BB9" s="14">
        <v>2.8952762210650899E-2</v>
      </c>
      <c r="BC9" s="14">
        <v>6.2941359179539594E-2</v>
      </c>
      <c r="BD9" s="14">
        <v>7.7686076513644203E-2</v>
      </c>
      <c r="BE9" s="14">
        <v>5.6584414383608499E-2</v>
      </c>
      <c r="BF9" s="14">
        <v>0.113142982571504</v>
      </c>
      <c r="BG9" s="14"/>
      <c r="BH9" s="14">
        <v>5.0335424417343601E-2</v>
      </c>
      <c r="BI9" s="14">
        <v>2.9181611389584299E-2</v>
      </c>
    </row>
    <row r="10" spans="2:61" x14ac:dyDescent="0.35">
      <c r="B10" s="15" t="s">
        <v>198</v>
      </c>
      <c r="C10" s="14">
        <v>0.24064627253148599</v>
      </c>
      <c r="D10" s="14">
        <v>0.20338605739924101</v>
      </c>
      <c r="E10" s="14">
        <v>0.27525522194174101</v>
      </c>
      <c r="F10" s="14"/>
      <c r="G10" s="14">
        <v>0.36007629625713</v>
      </c>
      <c r="H10" s="14">
        <v>0.32454082694958802</v>
      </c>
      <c r="I10" s="14">
        <v>0.33508926323808802</v>
      </c>
      <c r="J10" s="14">
        <v>0.22177689678173901</v>
      </c>
      <c r="K10" s="14">
        <v>0.15214017957680301</v>
      </c>
      <c r="L10" s="14">
        <v>9.6272324653153496E-2</v>
      </c>
      <c r="M10" s="14"/>
      <c r="N10" s="14">
        <v>0.24470359216298301</v>
      </c>
      <c r="O10" s="14">
        <v>0.238359305099447</v>
      </c>
      <c r="P10" s="14"/>
      <c r="Q10" s="14">
        <v>0.235978561017752</v>
      </c>
      <c r="R10" s="14">
        <v>0.235859886808025</v>
      </c>
      <c r="S10" s="14">
        <v>0.249750651818654</v>
      </c>
      <c r="T10" s="14"/>
      <c r="U10" s="14">
        <v>0.24505240790409799</v>
      </c>
      <c r="V10" s="14">
        <v>0.22171606957346901</v>
      </c>
      <c r="W10" s="14"/>
      <c r="X10" s="14">
        <v>0.217341029729087</v>
      </c>
      <c r="Y10" s="14">
        <v>0.27829738919524</v>
      </c>
      <c r="Z10" s="14">
        <v>0.20443961134672101</v>
      </c>
      <c r="AA10" s="14"/>
      <c r="AB10" s="14">
        <v>0.24566586282226599</v>
      </c>
      <c r="AC10" s="14">
        <v>0.27293984402681198</v>
      </c>
      <c r="AD10" s="14">
        <v>0.18002302621534499</v>
      </c>
      <c r="AE10" s="14"/>
      <c r="AF10" s="14">
        <v>0.27073940828252302</v>
      </c>
      <c r="AG10" s="14">
        <v>0.30594154304354998</v>
      </c>
      <c r="AH10" s="14">
        <v>0.13096533424384499</v>
      </c>
      <c r="AI10" s="14"/>
      <c r="AJ10" s="14">
        <v>0.25335985836734198</v>
      </c>
      <c r="AK10" s="14">
        <v>0.22943533503678901</v>
      </c>
      <c r="AL10" s="14"/>
      <c r="AM10" s="14">
        <v>0.20177464932508099</v>
      </c>
      <c r="AN10" s="14">
        <v>0.22626688814468701</v>
      </c>
      <c r="AO10" s="14">
        <v>0.275990739710749</v>
      </c>
      <c r="AP10" s="14">
        <v>0.22944588174757</v>
      </c>
      <c r="AQ10" s="14">
        <v>0.327549693524046</v>
      </c>
      <c r="AR10" s="14">
        <v>0.303137690481251</v>
      </c>
      <c r="AS10" s="14">
        <v>0.17669643764538201</v>
      </c>
      <c r="AT10" s="14">
        <v>6.5533961314815897E-2</v>
      </c>
      <c r="AU10" s="14">
        <v>0.245351955599519</v>
      </c>
      <c r="AV10" s="14"/>
      <c r="AW10" s="14">
        <v>0.214960346350453</v>
      </c>
      <c r="AX10" s="14">
        <v>0.203386921574574</v>
      </c>
      <c r="AY10" s="14">
        <v>0.268159961367605</v>
      </c>
      <c r="AZ10" s="14">
        <v>0.16605583850310199</v>
      </c>
      <c r="BA10" s="14">
        <v>0.31259848830986098</v>
      </c>
      <c r="BB10" s="14">
        <v>0.33196583017242598</v>
      </c>
      <c r="BC10" s="14">
        <v>0.187018778965232</v>
      </c>
      <c r="BD10" s="14">
        <v>0.13256807890185501</v>
      </c>
      <c r="BE10" s="14">
        <v>0.23221588954665801</v>
      </c>
      <c r="BF10" s="14">
        <v>0.194992599006932</v>
      </c>
      <c r="BG10" s="14"/>
      <c r="BH10" s="14">
        <v>0.24809027874884901</v>
      </c>
      <c r="BI10" s="14">
        <v>0.240239437976285</v>
      </c>
    </row>
    <row r="11" spans="2:61" x14ac:dyDescent="0.35">
      <c r="B11" s="15" t="s">
        <v>199</v>
      </c>
      <c r="C11" s="14">
        <v>0.64710448257833497</v>
      </c>
      <c r="D11" s="14">
        <v>0.67751393406344995</v>
      </c>
      <c r="E11" s="14">
        <v>0.61837121550146801</v>
      </c>
      <c r="F11" s="14"/>
      <c r="G11" s="14">
        <v>0.47102150471279097</v>
      </c>
      <c r="H11" s="14">
        <v>0.52582673079267706</v>
      </c>
      <c r="I11" s="14">
        <v>0.548745523199487</v>
      </c>
      <c r="J11" s="14">
        <v>0.69831958678583395</v>
      </c>
      <c r="K11" s="14">
        <v>0.70979565080566498</v>
      </c>
      <c r="L11" s="14">
        <v>0.84677684003648201</v>
      </c>
      <c r="M11" s="14"/>
      <c r="N11" s="14">
        <v>0.65603184797713199</v>
      </c>
      <c r="O11" s="14">
        <v>0.64207244276503805</v>
      </c>
      <c r="P11" s="14"/>
      <c r="Q11" s="14">
        <v>0.67142862685718896</v>
      </c>
      <c r="R11" s="14">
        <v>0.64465433585285203</v>
      </c>
      <c r="S11" s="14">
        <v>0.65519418786952699</v>
      </c>
      <c r="T11" s="14"/>
      <c r="U11" s="14">
        <v>0.65641496888513595</v>
      </c>
      <c r="V11" s="14">
        <v>0.60710357917415503</v>
      </c>
      <c r="W11" s="14"/>
      <c r="X11" s="14">
        <v>0.66399010052776397</v>
      </c>
      <c r="Y11" s="14">
        <v>0.627712724805086</v>
      </c>
      <c r="Z11" s="14">
        <v>0.70874137998502096</v>
      </c>
      <c r="AA11" s="14"/>
      <c r="AB11" s="14">
        <v>0.63814206018261999</v>
      </c>
      <c r="AC11" s="14">
        <v>0.62109378979112595</v>
      </c>
      <c r="AD11" s="14">
        <v>0.76615938394077898</v>
      </c>
      <c r="AE11" s="14"/>
      <c r="AF11" s="14">
        <v>0.61810954710680499</v>
      </c>
      <c r="AG11" s="14">
        <v>0.61036011990171601</v>
      </c>
      <c r="AH11" s="14">
        <v>0.78601227942672902</v>
      </c>
      <c r="AI11" s="14"/>
      <c r="AJ11" s="14">
        <v>0.63017589649966399</v>
      </c>
      <c r="AK11" s="14">
        <v>0.67122515463688803</v>
      </c>
      <c r="AL11" s="14"/>
      <c r="AM11" s="14">
        <v>0.70519561617834303</v>
      </c>
      <c r="AN11" s="14">
        <v>0.68532412139395904</v>
      </c>
      <c r="AO11" s="14">
        <v>0.61418686931870303</v>
      </c>
      <c r="AP11" s="14">
        <v>0.63653880212315295</v>
      </c>
      <c r="AQ11" s="14">
        <v>0.54256523320529104</v>
      </c>
      <c r="AR11" s="14">
        <v>0.59006206146217699</v>
      </c>
      <c r="AS11" s="14">
        <v>0.79225430505536398</v>
      </c>
      <c r="AT11" s="14">
        <v>0.798815936731603</v>
      </c>
      <c r="AU11" s="14">
        <v>0.60426298869656203</v>
      </c>
      <c r="AV11" s="14"/>
      <c r="AW11" s="14">
        <v>0.699990202079804</v>
      </c>
      <c r="AX11" s="14">
        <v>0.70150662244266504</v>
      </c>
      <c r="AY11" s="14">
        <v>0.71331751966353096</v>
      </c>
      <c r="AZ11" s="14">
        <v>0.73092898535134798</v>
      </c>
      <c r="BA11" s="14">
        <v>0.53304944972752</v>
      </c>
      <c r="BB11" s="14">
        <v>0.58474979705418595</v>
      </c>
      <c r="BC11" s="14">
        <v>0.72663962023338002</v>
      </c>
      <c r="BD11" s="14">
        <v>0.64281573019197702</v>
      </c>
      <c r="BE11" s="14">
        <v>0.56761160064961003</v>
      </c>
      <c r="BF11" s="14">
        <v>0.592767961185794</v>
      </c>
      <c r="BG11" s="14"/>
      <c r="BH11" s="14">
        <v>0.62647926956343003</v>
      </c>
      <c r="BI11" s="14">
        <v>0.67297347715918299</v>
      </c>
    </row>
    <row r="12" spans="2:61" x14ac:dyDescent="0.35">
      <c r="B12" s="15" t="s">
        <v>77</v>
      </c>
      <c r="C12" s="20">
        <v>7.24087971359057E-2</v>
      </c>
      <c r="D12" s="20">
        <v>6.2431485338124301E-2</v>
      </c>
      <c r="E12" s="20">
        <v>8.2344534937957098E-2</v>
      </c>
      <c r="F12" s="20"/>
      <c r="G12" s="20">
        <v>8.5550053716640095E-2</v>
      </c>
      <c r="H12" s="20">
        <v>6.5857286087949996E-2</v>
      </c>
      <c r="I12" s="20">
        <v>8.1290476071892298E-2</v>
      </c>
      <c r="J12" s="20">
        <v>6.9682415725228306E-2</v>
      </c>
      <c r="K12" s="20">
        <v>0.105125309770969</v>
      </c>
      <c r="L12" s="20">
        <v>3.9855976954517598E-2</v>
      </c>
      <c r="M12" s="20"/>
      <c r="N12" s="20">
        <v>4.6511569960098899E-2</v>
      </c>
      <c r="O12" s="20">
        <v>8.7006147236554601E-2</v>
      </c>
      <c r="P12" s="20"/>
      <c r="Q12" s="20">
        <v>4.69921971083734E-2</v>
      </c>
      <c r="R12" s="20">
        <v>9.2956356418448002E-2</v>
      </c>
      <c r="S12" s="20">
        <v>3.9010440911349399E-2</v>
      </c>
      <c r="T12" s="20"/>
      <c r="U12" s="20">
        <v>5.9013654280997897E-2</v>
      </c>
      <c r="V12" s="20">
        <v>0.129958725009481</v>
      </c>
      <c r="W12" s="20"/>
      <c r="X12" s="20">
        <v>3.4736914386222797E-2</v>
      </c>
      <c r="Y12" s="20">
        <v>5.8600378049360698E-2</v>
      </c>
      <c r="Z12" s="20">
        <v>5.9241483837718899E-2</v>
      </c>
      <c r="AA12" s="20"/>
      <c r="AB12" s="20">
        <v>6.5104023714040907E-2</v>
      </c>
      <c r="AC12" s="20">
        <v>6.4602272793886403E-2</v>
      </c>
      <c r="AD12" s="20">
        <v>2.9683531370750301E-2</v>
      </c>
      <c r="AE12" s="20"/>
      <c r="AF12" s="20">
        <v>2.29324530011282E-2</v>
      </c>
      <c r="AG12" s="20">
        <v>4.7039610870118299E-2</v>
      </c>
      <c r="AH12" s="20">
        <v>4.9343931605483997E-2</v>
      </c>
      <c r="AI12" s="20"/>
      <c r="AJ12" s="20">
        <v>5.2996962894652798E-2</v>
      </c>
      <c r="AK12" s="20">
        <v>8.35565836994622E-2</v>
      </c>
      <c r="AL12" s="20"/>
      <c r="AM12" s="20">
        <v>5.3723514276449003E-2</v>
      </c>
      <c r="AN12" s="20">
        <v>6.7762504067490695E-2</v>
      </c>
      <c r="AO12" s="20">
        <v>8.0196005845820997E-2</v>
      </c>
      <c r="AP12" s="20">
        <v>4.5940327633355399E-2</v>
      </c>
      <c r="AQ12" s="20">
        <v>7.2938789151645797E-2</v>
      </c>
      <c r="AR12" s="20">
        <v>7.3263617956944596E-2</v>
      </c>
      <c r="AS12" s="20">
        <v>0</v>
      </c>
      <c r="AT12" s="20">
        <v>0.11299175071081199</v>
      </c>
      <c r="AU12" s="20">
        <v>9.3082500457402101E-2</v>
      </c>
      <c r="AV12" s="20"/>
      <c r="AW12" s="20">
        <v>3.8539241107764403E-2</v>
      </c>
      <c r="AX12" s="20">
        <v>6.4418138360964106E-2</v>
      </c>
      <c r="AY12" s="20">
        <v>1.8522518968863599E-2</v>
      </c>
      <c r="AZ12" s="20">
        <v>4.1896112650583302E-2</v>
      </c>
      <c r="BA12" s="20">
        <v>0.118042694486617</v>
      </c>
      <c r="BB12" s="20">
        <v>5.4331610562737498E-2</v>
      </c>
      <c r="BC12" s="20">
        <v>2.3400241621848498E-2</v>
      </c>
      <c r="BD12" s="20">
        <v>0.14693011439252401</v>
      </c>
      <c r="BE12" s="20">
        <v>0.14358809542012299</v>
      </c>
      <c r="BF12" s="20">
        <v>9.9096457235770194E-2</v>
      </c>
      <c r="BG12" s="20"/>
      <c r="BH12" s="20">
        <v>7.5095027270378298E-2</v>
      </c>
      <c r="BI12" s="20">
        <v>5.7605473474947801E-2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17"/>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9.69137924129196E-2</v>
      </c>
      <c r="D9" s="14">
        <v>0.12757807423758799</v>
      </c>
      <c r="E9" s="14">
        <v>6.8244172743568102E-2</v>
      </c>
      <c r="F9" s="14"/>
      <c r="G9" s="14">
        <v>0.123995092042736</v>
      </c>
      <c r="H9" s="14">
        <v>0.10651106522725599</v>
      </c>
      <c r="I9" s="14">
        <v>7.9647585256827302E-2</v>
      </c>
      <c r="J9" s="14">
        <v>0.13307009573314199</v>
      </c>
      <c r="K9" s="14">
        <v>4.1869894508113001E-2</v>
      </c>
      <c r="L9" s="14">
        <v>9.8736854111336994E-2</v>
      </c>
      <c r="M9" s="14"/>
      <c r="N9" s="14">
        <v>9.3389108786275904E-2</v>
      </c>
      <c r="O9" s="14">
        <v>9.8900531786322798E-2</v>
      </c>
      <c r="P9" s="14"/>
      <c r="Q9" s="14">
        <v>0.10849238668509099</v>
      </c>
      <c r="R9" s="14">
        <v>9.4111741361867896E-2</v>
      </c>
      <c r="S9" s="14">
        <v>0.102417926152854</v>
      </c>
      <c r="T9" s="14"/>
      <c r="U9" s="14">
        <v>9.8556101001914503E-2</v>
      </c>
      <c r="V9" s="14">
        <v>8.9857895968472101E-2</v>
      </c>
      <c r="W9" s="14"/>
      <c r="X9" s="14">
        <v>0.26518299073170798</v>
      </c>
      <c r="Y9" s="14">
        <v>8.2070079862734902E-2</v>
      </c>
      <c r="Z9" s="14">
        <v>4.4355750335660402E-2</v>
      </c>
      <c r="AA9" s="14"/>
      <c r="AB9" s="14">
        <v>0.160534868117199</v>
      </c>
      <c r="AC9" s="14">
        <v>8.1822603891190504E-2</v>
      </c>
      <c r="AD9" s="14">
        <v>3.4509973894694901E-2</v>
      </c>
      <c r="AE9" s="14"/>
      <c r="AF9" s="14">
        <v>1</v>
      </c>
      <c r="AG9" s="14">
        <v>0</v>
      </c>
      <c r="AH9" s="14">
        <v>0</v>
      </c>
      <c r="AI9" s="14"/>
      <c r="AJ9" s="14">
        <v>0.133706338556799</v>
      </c>
      <c r="AK9" s="14">
        <v>8.0584002805277596E-2</v>
      </c>
      <c r="AL9" s="14"/>
      <c r="AM9" s="14">
        <v>5.3290565902816701E-2</v>
      </c>
      <c r="AN9" s="14">
        <v>0.165102887186622</v>
      </c>
      <c r="AO9" s="14">
        <v>9.5945224310046706E-2</v>
      </c>
      <c r="AP9" s="14">
        <v>7.5281991956621899E-2</v>
      </c>
      <c r="AQ9" s="14">
        <v>0.123785084337007</v>
      </c>
      <c r="AR9" s="14">
        <v>9.4045831657364506E-2</v>
      </c>
      <c r="AS9" s="14">
        <v>0.123848304602588</v>
      </c>
      <c r="AT9" s="14">
        <v>1.7967263353166001E-2</v>
      </c>
      <c r="AU9" s="14">
        <v>8.9770283558878006E-2</v>
      </c>
      <c r="AV9" s="14"/>
      <c r="AW9" s="14">
        <v>6.3028450210602396E-2</v>
      </c>
      <c r="AX9" s="14">
        <v>0.184675713376865</v>
      </c>
      <c r="AY9" s="14">
        <v>3.1115931363040299E-2</v>
      </c>
      <c r="AZ9" s="14">
        <v>7.5952430787290401E-2</v>
      </c>
      <c r="BA9" s="14">
        <v>0.12258250914985699</v>
      </c>
      <c r="BB9" s="14">
        <v>0.10766209881828299</v>
      </c>
      <c r="BC9" s="14">
        <v>0.182380094014015</v>
      </c>
      <c r="BD9" s="14">
        <v>0</v>
      </c>
      <c r="BE9" s="14">
        <v>2.4351341433798801E-2</v>
      </c>
      <c r="BF9" s="14">
        <v>3.59405959670656E-2</v>
      </c>
      <c r="BG9" s="14"/>
      <c r="BH9" s="14">
        <v>0.10132110002787199</v>
      </c>
      <c r="BI9" s="14">
        <v>0.102333970599311</v>
      </c>
    </row>
    <row r="10" spans="2:61" x14ac:dyDescent="0.35">
      <c r="B10" s="15" t="s">
        <v>198</v>
      </c>
      <c r="C10" s="14">
        <v>0.54135222766579005</v>
      </c>
      <c r="D10" s="14">
        <v>0.51350662835163696</v>
      </c>
      <c r="E10" s="14">
        <v>0.56986462524347803</v>
      </c>
      <c r="F10" s="14"/>
      <c r="G10" s="14">
        <v>0.47804050347622501</v>
      </c>
      <c r="H10" s="14">
        <v>0.459341246514963</v>
      </c>
      <c r="I10" s="14">
        <v>0.47735968847349503</v>
      </c>
      <c r="J10" s="14">
        <v>0.54683707253194502</v>
      </c>
      <c r="K10" s="14">
        <v>0.66858248698075495</v>
      </c>
      <c r="L10" s="14">
        <v>0.60628185988030003</v>
      </c>
      <c r="M10" s="14"/>
      <c r="N10" s="14">
        <v>0.59187594826687795</v>
      </c>
      <c r="O10" s="14">
        <v>0.51287379509095399</v>
      </c>
      <c r="P10" s="14"/>
      <c r="Q10" s="14">
        <v>0.54017140144459497</v>
      </c>
      <c r="R10" s="14">
        <v>0.543133411246288</v>
      </c>
      <c r="S10" s="14">
        <v>0.53179274886033101</v>
      </c>
      <c r="T10" s="14"/>
      <c r="U10" s="14">
        <v>0.541791681628637</v>
      </c>
      <c r="V10" s="14">
        <v>0.53946418928206197</v>
      </c>
      <c r="W10" s="14"/>
      <c r="X10" s="14">
        <v>0.61940599354366899</v>
      </c>
      <c r="Y10" s="14">
        <v>0.63806172131154004</v>
      </c>
      <c r="Z10" s="14">
        <v>0.42650002577525498</v>
      </c>
      <c r="AA10" s="14"/>
      <c r="AB10" s="14">
        <v>0.59988179293545696</v>
      </c>
      <c r="AC10" s="14">
        <v>0.58594647725888604</v>
      </c>
      <c r="AD10" s="14">
        <v>0.40357581399217002</v>
      </c>
      <c r="AE10" s="14"/>
      <c r="AF10" s="14">
        <v>0</v>
      </c>
      <c r="AG10" s="14">
        <v>1</v>
      </c>
      <c r="AH10" s="14">
        <v>0</v>
      </c>
      <c r="AI10" s="14"/>
      <c r="AJ10" s="14">
        <v>0.503654521393883</v>
      </c>
      <c r="AK10" s="14">
        <v>0.56543393550901799</v>
      </c>
      <c r="AL10" s="14"/>
      <c r="AM10" s="14">
        <v>0.61341279600044496</v>
      </c>
      <c r="AN10" s="14">
        <v>0.60952703416199405</v>
      </c>
      <c r="AO10" s="14">
        <v>0.48072580487141198</v>
      </c>
      <c r="AP10" s="14">
        <v>0.48347356773864603</v>
      </c>
      <c r="AQ10" s="14">
        <v>0.68078573039964596</v>
      </c>
      <c r="AR10" s="14">
        <v>0.52368846312113504</v>
      </c>
      <c r="AS10" s="14">
        <v>0.66703589158177101</v>
      </c>
      <c r="AT10" s="14">
        <v>0.51213538160348204</v>
      </c>
      <c r="AU10" s="14">
        <v>0.42050065667346598</v>
      </c>
      <c r="AV10" s="14"/>
      <c r="AW10" s="14">
        <v>0.63257884071779102</v>
      </c>
      <c r="AX10" s="14">
        <v>0.61475605779572096</v>
      </c>
      <c r="AY10" s="14">
        <v>0.54701105929254901</v>
      </c>
      <c r="AZ10" s="14">
        <v>0.38810161286491401</v>
      </c>
      <c r="BA10" s="14">
        <v>0.65071980269015095</v>
      </c>
      <c r="BB10" s="14">
        <v>0.52085331309823601</v>
      </c>
      <c r="BC10" s="14">
        <v>0.60861516601342902</v>
      </c>
      <c r="BD10" s="14">
        <v>0.42459554678876998</v>
      </c>
      <c r="BE10" s="14">
        <v>0.40485969081030798</v>
      </c>
      <c r="BF10" s="14">
        <v>0.391274393781745</v>
      </c>
      <c r="BG10" s="14"/>
      <c r="BH10" s="14">
        <v>0.52667416096362496</v>
      </c>
      <c r="BI10" s="14">
        <v>0.56187635994415897</v>
      </c>
    </row>
    <row r="11" spans="2:61" x14ac:dyDescent="0.35">
      <c r="B11" s="15" t="s">
        <v>199</v>
      </c>
      <c r="C11" s="14">
        <v>0.30408356017282001</v>
      </c>
      <c r="D11" s="14">
        <v>0.30571766423371</v>
      </c>
      <c r="E11" s="14">
        <v>0.30198056038272603</v>
      </c>
      <c r="F11" s="14"/>
      <c r="G11" s="14">
        <v>0.30866216626130999</v>
      </c>
      <c r="H11" s="14">
        <v>0.38353104124486997</v>
      </c>
      <c r="I11" s="14">
        <v>0.36336954876271299</v>
      </c>
      <c r="J11" s="14">
        <v>0.27469311228835602</v>
      </c>
      <c r="K11" s="14">
        <v>0.24539124601772999</v>
      </c>
      <c r="L11" s="14">
        <v>0.25011936258850698</v>
      </c>
      <c r="M11" s="14"/>
      <c r="N11" s="14">
        <v>0.278845526430615</v>
      </c>
      <c r="O11" s="14">
        <v>0.31830934627285201</v>
      </c>
      <c r="P11" s="14"/>
      <c r="Q11" s="14">
        <v>0.28482203000967898</v>
      </c>
      <c r="R11" s="14">
        <v>0.30695315163499598</v>
      </c>
      <c r="S11" s="14">
        <v>0.347146007425438</v>
      </c>
      <c r="T11" s="14"/>
      <c r="U11" s="14">
        <v>0.31838525035770698</v>
      </c>
      <c r="V11" s="14">
        <v>0.24263880758409501</v>
      </c>
      <c r="W11" s="14"/>
      <c r="X11" s="14">
        <v>8.8459687945141793E-2</v>
      </c>
      <c r="Y11" s="14">
        <v>0.23879364736252501</v>
      </c>
      <c r="Z11" s="14">
        <v>0.49590741017262702</v>
      </c>
      <c r="AA11" s="14"/>
      <c r="AB11" s="14">
        <v>0.19566474587654001</v>
      </c>
      <c r="AC11" s="14">
        <v>0.28890985859910701</v>
      </c>
      <c r="AD11" s="14">
        <v>0.52738703497706696</v>
      </c>
      <c r="AE11" s="14"/>
      <c r="AF11" s="14">
        <v>0</v>
      </c>
      <c r="AG11" s="14">
        <v>0</v>
      </c>
      <c r="AH11" s="14">
        <v>1</v>
      </c>
      <c r="AI11" s="14"/>
      <c r="AJ11" s="14">
        <v>0.32448270286117498</v>
      </c>
      <c r="AK11" s="14">
        <v>0.28608826416782002</v>
      </c>
      <c r="AL11" s="14"/>
      <c r="AM11" s="14">
        <v>0.29136947006370301</v>
      </c>
      <c r="AN11" s="14">
        <v>0.179195500890066</v>
      </c>
      <c r="AO11" s="14">
        <v>0.35192939304598198</v>
      </c>
      <c r="AP11" s="14">
        <v>0.42111210898750401</v>
      </c>
      <c r="AQ11" s="14">
        <v>0.14339316608668101</v>
      </c>
      <c r="AR11" s="14">
        <v>0.34936019052408501</v>
      </c>
      <c r="AS11" s="14">
        <v>0.187024145075151</v>
      </c>
      <c r="AT11" s="14">
        <v>0.36558460523417502</v>
      </c>
      <c r="AU11" s="14">
        <v>0.360050232786577</v>
      </c>
      <c r="AV11" s="14"/>
      <c r="AW11" s="14">
        <v>0.26564703841162202</v>
      </c>
      <c r="AX11" s="14">
        <v>0.16419492015068099</v>
      </c>
      <c r="AY11" s="14">
        <v>0.383873127010398</v>
      </c>
      <c r="AZ11" s="14">
        <v>0.52293585045810798</v>
      </c>
      <c r="BA11" s="14">
        <v>0.121820691274259</v>
      </c>
      <c r="BB11" s="14">
        <v>0.34807030717541498</v>
      </c>
      <c r="BC11" s="14">
        <v>0.182521322779373</v>
      </c>
      <c r="BD11" s="14">
        <v>0.41992448698006701</v>
      </c>
      <c r="BE11" s="14">
        <v>0.28001770876773802</v>
      </c>
      <c r="BF11" s="14">
        <v>0.498588205943023</v>
      </c>
      <c r="BG11" s="14"/>
      <c r="BH11" s="14">
        <v>0.30992185392673399</v>
      </c>
      <c r="BI11" s="14">
        <v>0.29961670446445998</v>
      </c>
    </row>
    <row r="12" spans="2:61" x14ac:dyDescent="0.35">
      <c r="B12" s="15" t="s">
        <v>77</v>
      </c>
      <c r="C12" s="20">
        <v>5.7650419748469899E-2</v>
      </c>
      <c r="D12" s="20">
        <v>5.3197633177064697E-2</v>
      </c>
      <c r="E12" s="20">
        <v>5.9910641630227503E-2</v>
      </c>
      <c r="F12" s="20"/>
      <c r="G12" s="20">
        <v>8.9302238219728505E-2</v>
      </c>
      <c r="H12" s="20">
        <v>5.0616647012910403E-2</v>
      </c>
      <c r="I12" s="20">
        <v>7.9623177506964599E-2</v>
      </c>
      <c r="J12" s="20">
        <v>4.5399719446557497E-2</v>
      </c>
      <c r="K12" s="20">
        <v>4.4156372493402297E-2</v>
      </c>
      <c r="L12" s="20">
        <v>4.48619234198556E-2</v>
      </c>
      <c r="M12" s="20"/>
      <c r="N12" s="20">
        <v>3.58894165162316E-2</v>
      </c>
      <c r="O12" s="20">
        <v>6.9916326849871299E-2</v>
      </c>
      <c r="P12" s="20"/>
      <c r="Q12" s="20">
        <v>6.6514181860635097E-2</v>
      </c>
      <c r="R12" s="20">
        <v>5.58016957568487E-2</v>
      </c>
      <c r="S12" s="20">
        <v>1.8643317561376299E-2</v>
      </c>
      <c r="T12" s="20"/>
      <c r="U12" s="20">
        <v>4.12669670117417E-2</v>
      </c>
      <c r="V12" s="20">
        <v>0.12803910716537001</v>
      </c>
      <c r="W12" s="20"/>
      <c r="X12" s="20">
        <v>2.6951327779481098E-2</v>
      </c>
      <c r="Y12" s="20">
        <v>4.1074551463200597E-2</v>
      </c>
      <c r="Z12" s="20">
        <v>3.3236813716458397E-2</v>
      </c>
      <c r="AA12" s="20"/>
      <c r="AB12" s="20">
        <v>4.3918593070804902E-2</v>
      </c>
      <c r="AC12" s="20">
        <v>4.3321060250816598E-2</v>
      </c>
      <c r="AD12" s="20">
        <v>3.4527177136068003E-2</v>
      </c>
      <c r="AE12" s="20"/>
      <c r="AF12" s="20">
        <v>0</v>
      </c>
      <c r="AG12" s="20">
        <v>0</v>
      </c>
      <c r="AH12" s="20">
        <v>0</v>
      </c>
      <c r="AI12" s="20"/>
      <c r="AJ12" s="20">
        <v>3.81564371881431E-2</v>
      </c>
      <c r="AK12" s="20">
        <v>6.7893797517884394E-2</v>
      </c>
      <c r="AL12" s="20"/>
      <c r="AM12" s="20">
        <v>4.1927168033035499E-2</v>
      </c>
      <c r="AN12" s="20">
        <v>4.6174577761318399E-2</v>
      </c>
      <c r="AO12" s="20">
        <v>7.1399577772559703E-2</v>
      </c>
      <c r="AP12" s="20">
        <v>2.01323313172285E-2</v>
      </c>
      <c r="AQ12" s="20">
        <v>5.2036019176667003E-2</v>
      </c>
      <c r="AR12" s="20">
        <v>3.2905514697415997E-2</v>
      </c>
      <c r="AS12" s="20">
        <v>2.2091658740489201E-2</v>
      </c>
      <c r="AT12" s="20">
        <v>0.104312749809177</v>
      </c>
      <c r="AU12" s="20">
        <v>0.12967882698107899</v>
      </c>
      <c r="AV12" s="20"/>
      <c r="AW12" s="20">
        <v>3.8745670659985097E-2</v>
      </c>
      <c r="AX12" s="20">
        <v>3.6373308676733399E-2</v>
      </c>
      <c r="AY12" s="20">
        <v>3.7999882334012698E-2</v>
      </c>
      <c r="AZ12" s="20">
        <v>1.3010105889687601E-2</v>
      </c>
      <c r="BA12" s="20">
        <v>0.104876996885734</v>
      </c>
      <c r="BB12" s="20">
        <v>2.3414280908066101E-2</v>
      </c>
      <c r="BC12" s="20">
        <v>2.6483417193182399E-2</v>
      </c>
      <c r="BD12" s="20">
        <v>0.155479966231163</v>
      </c>
      <c r="BE12" s="20">
        <v>0.29077125898815598</v>
      </c>
      <c r="BF12" s="20">
        <v>7.4196804308166706E-2</v>
      </c>
      <c r="BG12" s="20"/>
      <c r="BH12" s="20">
        <v>6.2082885081769401E-2</v>
      </c>
      <c r="BI12" s="20">
        <v>3.61729649920699E-2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I17"/>
  <sheetViews>
    <sheetView showGridLines="0" workbookViewId="0">
      <pane xSplit="2" topLeftCell="C1" activePane="topRight" state="frozen"/>
      <selection activeCell="B18" sqref="B18"/>
      <selection pane="topRight" activeCell="BH13" sqref="BH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7.2350618463760702E-2</v>
      </c>
      <c r="D9" s="14">
        <v>6.7490367658442602E-2</v>
      </c>
      <c r="E9" s="14">
        <v>7.6207458106067993E-2</v>
      </c>
      <c r="F9" s="14"/>
      <c r="G9" s="14">
        <v>8.94352290926234E-2</v>
      </c>
      <c r="H9" s="14">
        <v>0.114143994637112</v>
      </c>
      <c r="I9" s="14">
        <v>0.10838239029192701</v>
      </c>
      <c r="J9" s="14">
        <v>4.6073162284154999E-2</v>
      </c>
      <c r="K9" s="14">
        <v>3.6803708828184602E-2</v>
      </c>
      <c r="L9" s="14">
        <v>4.4155693998423499E-2</v>
      </c>
      <c r="M9" s="14"/>
      <c r="N9" s="14">
        <v>8.4536182383211894E-2</v>
      </c>
      <c r="O9" s="14">
        <v>6.54820474967409E-2</v>
      </c>
      <c r="P9" s="14"/>
      <c r="Q9" s="14">
        <v>0.10771114256667801</v>
      </c>
      <c r="R9" s="14">
        <v>6.1195073298866601E-2</v>
      </c>
      <c r="S9" s="14">
        <v>5.61011177113767E-2</v>
      </c>
      <c r="T9" s="14"/>
      <c r="U9" s="14">
        <v>7.6417817002114599E-2</v>
      </c>
      <c r="V9" s="14">
        <v>5.4876599331219897E-2</v>
      </c>
      <c r="W9" s="14"/>
      <c r="X9" s="14">
        <v>0.14695856950901701</v>
      </c>
      <c r="Y9" s="14">
        <v>7.0410291398096694E-2</v>
      </c>
      <c r="Z9" s="14">
        <v>4.5974528026384E-2</v>
      </c>
      <c r="AA9" s="14"/>
      <c r="AB9" s="14">
        <v>0.12363784557124199</v>
      </c>
      <c r="AC9" s="14">
        <v>5.1205314965652698E-2</v>
      </c>
      <c r="AD9" s="14">
        <v>5.2229523071118597E-2</v>
      </c>
      <c r="AE9" s="14"/>
      <c r="AF9" s="14">
        <v>0.203613733429719</v>
      </c>
      <c r="AG9" s="14">
        <v>6.7359614245715502E-2</v>
      </c>
      <c r="AH9" s="14">
        <v>3.7272391910798099E-2</v>
      </c>
      <c r="AI9" s="14"/>
      <c r="AJ9" s="14">
        <v>0.103498039023809</v>
      </c>
      <c r="AK9" s="14">
        <v>5.0492832410772098E-2</v>
      </c>
      <c r="AL9" s="14"/>
      <c r="AM9" s="14">
        <v>5.9064599614591297E-2</v>
      </c>
      <c r="AN9" s="14">
        <v>6.3508621011362398E-2</v>
      </c>
      <c r="AO9" s="14">
        <v>0.110992743011903</v>
      </c>
      <c r="AP9" s="14">
        <v>0.11660187409954</v>
      </c>
      <c r="AQ9" s="14">
        <v>0.15579020436440999</v>
      </c>
      <c r="AR9" s="14">
        <v>5.31455067015306E-2</v>
      </c>
      <c r="AS9" s="14">
        <v>0.24763068797190399</v>
      </c>
      <c r="AT9" s="14">
        <v>3.02201940781004E-2</v>
      </c>
      <c r="AU9" s="14">
        <v>4.4172878324381701E-2</v>
      </c>
      <c r="AV9" s="14"/>
      <c r="AW9" s="14">
        <v>7.9943099425625802E-2</v>
      </c>
      <c r="AX9" s="14">
        <v>4.9862192594237797E-2</v>
      </c>
      <c r="AY9" s="14">
        <v>7.9557362982039304E-2</v>
      </c>
      <c r="AZ9" s="14">
        <v>0.114973597723728</v>
      </c>
      <c r="BA9" s="14">
        <v>0.149189740581647</v>
      </c>
      <c r="BB9" s="14">
        <v>6.0599748617443903E-2</v>
      </c>
      <c r="BC9" s="14">
        <v>0.23168330982748001</v>
      </c>
      <c r="BD9" s="14">
        <v>4.5043724409121702E-2</v>
      </c>
      <c r="BE9" s="14">
        <v>2.7611314676904399E-2</v>
      </c>
      <c r="BF9" s="14">
        <v>3.59405959670656E-2</v>
      </c>
      <c r="BG9" s="14"/>
      <c r="BH9" s="14">
        <v>6.9105854677982803E-2</v>
      </c>
      <c r="BI9" s="14">
        <v>7.3820488524701494E-2</v>
      </c>
    </row>
    <row r="10" spans="2:61" x14ac:dyDescent="0.35">
      <c r="B10" s="15" t="s">
        <v>198</v>
      </c>
      <c r="C10" s="14">
        <v>0.36902647457924997</v>
      </c>
      <c r="D10" s="14">
        <v>0.36800896759125001</v>
      </c>
      <c r="E10" s="14">
        <v>0.36750903460679701</v>
      </c>
      <c r="F10" s="14"/>
      <c r="G10" s="14">
        <v>0.49043030592040299</v>
      </c>
      <c r="H10" s="14">
        <v>0.32244185654555901</v>
      </c>
      <c r="I10" s="14">
        <v>0.34816720907429599</v>
      </c>
      <c r="J10" s="14">
        <v>0.36922360249979602</v>
      </c>
      <c r="K10" s="14">
        <v>0.31737847043775302</v>
      </c>
      <c r="L10" s="14">
        <v>0.39576750917782499</v>
      </c>
      <c r="M10" s="14"/>
      <c r="N10" s="14">
        <v>0.42657660933251101</v>
      </c>
      <c r="O10" s="14">
        <v>0.33658750110808</v>
      </c>
      <c r="P10" s="14"/>
      <c r="Q10" s="14">
        <v>0.44740025728206501</v>
      </c>
      <c r="R10" s="14">
        <v>0.32733186561003602</v>
      </c>
      <c r="S10" s="14">
        <v>0.377152694129335</v>
      </c>
      <c r="T10" s="14"/>
      <c r="U10" s="14">
        <v>0.37985228048796699</v>
      </c>
      <c r="V10" s="14">
        <v>0.32251526107683498</v>
      </c>
      <c r="W10" s="14"/>
      <c r="X10" s="14">
        <v>0.50860728714399095</v>
      </c>
      <c r="Y10" s="14">
        <v>0.43933088758740702</v>
      </c>
      <c r="Z10" s="14">
        <v>0.25286546071737198</v>
      </c>
      <c r="AA10" s="14"/>
      <c r="AB10" s="14">
        <v>0.424064553249479</v>
      </c>
      <c r="AC10" s="14">
        <v>0.43665804861847202</v>
      </c>
      <c r="AD10" s="14">
        <v>0.16406567036792599</v>
      </c>
      <c r="AE10" s="14"/>
      <c r="AF10" s="14">
        <v>0.45536198338831602</v>
      </c>
      <c r="AG10" s="14">
        <v>0.459328707897938</v>
      </c>
      <c r="AH10" s="14">
        <v>0.212177269739762</v>
      </c>
      <c r="AI10" s="14"/>
      <c r="AJ10" s="14">
        <v>0.40131241090812098</v>
      </c>
      <c r="AK10" s="14">
        <v>0.35619514065441099</v>
      </c>
      <c r="AL10" s="14"/>
      <c r="AM10" s="14">
        <v>0.31741096542917902</v>
      </c>
      <c r="AN10" s="14">
        <v>0.448436827061441</v>
      </c>
      <c r="AO10" s="14">
        <v>0.41806274554100198</v>
      </c>
      <c r="AP10" s="14">
        <v>0.37482278774498501</v>
      </c>
      <c r="AQ10" s="14">
        <v>0.40268372011005399</v>
      </c>
      <c r="AR10" s="14">
        <v>0.39201388782654201</v>
      </c>
      <c r="AS10" s="14">
        <v>0.27553928024569901</v>
      </c>
      <c r="AT10" s="14">
        <v>0.33956023243259997</v>
      </c>
      <c r="AU10" s="14">
        <v>0.32091575079561802</v>
      </c>
      <c r="AV10" s="14"/>
      <c r="AW10" s="14">
        <v>0.31137371777539802</v>
      </c>
      <c r="AX10" s="14">
        <v>0.47591669269870701</v>
      </c>
      <c r="AY10" s="14">
        <v>0.52672281547334598</v>
      </c>
      <c r="AZ10" s="14">
        <v>0.272852077619188</v>
      </c>
      <c r="BA10" s="14">
        <v>0.36083214328491298</v>
      </c>
      <c r="BB10" s="14">
        <v>0.389319277279014</v>
      </c>
      <c r="BC10" s="14">
        <v>0.42574949820396901</v>
      </c>
      <c r="BD10" s="14">
        <v>0.39124760015221799</v>
      </c>
      <c r="BE10" s="14">
        <v>0.30922963407696302</v>
      </c>
      <c r="BF10" s="14">
        <v>0.28729400500173102</v>
      </c>
      <c r="BG10" s="14"/>
      <c r="BH10" s="14">
        <v>0.34478925631227297</v>
      </c>
      <c r="BI10" s="14">
        <v>0.411692266140047</v>
      </c>
    </row>
    <row r="11" spans="2:61" x14ac:dyDescent="0.35">
      <c r="B11" s="15" t="s">
        <v>199</v>
      </c>
      <c r="C11" s="14">
        <v>0.452519061497478</v>
      </c>
      <c r="D11" s="14">
        <v>0.46450840380048702</v>
      </c>
      <c r="E11" s="14">
        <v>0.44373267792009102</v>
      </c>
      <c r="F11" s="14"/>
      <c r="G11" s="14">
        <v>0.30638721450245998</v>
      </c>
      <c r="H11" s="14">
        <v>0.46051895750002497</v>
      </c>
      <c r="I11" s="14">
        <v>0.43976505471883798</v>
      </c>
      <c r="J11" s="14">
        <v>0.458222788410516</v>
      </c>
      <c r="K11" s="14">
        <v>0.54584872754908398</v>
      </c>
      <c r="L11" s="14">
        <v>0.46728995511091997</v>
      </c>
      <c r="M11" s="14"/>
      <c r="N11" s="14">
        <v>0.40326276703796998</v>
      </c>
      <c r="O11" s="14">
        <v>0.48028309082791498</v>
      </c>
      <c r="P11" s="14"/>
      <c r="Q11" s="14">
        <v>0.368282500871211</v>
      </c>
      <c r="R11" s="14">
        <v>0.48918261210295599</v>
      </c>
      <c r="S11" s="14">
        <v>0.51809436448208301</v>
      </c>
      <c r="T11" s="14"/>
      <c r="U11" s="14">
        <v>0.45955951079327401</v>
      </c>
      <c r="V11" s="14">
        <v>0.42227098175996303</v>
      </c>
      <c r="W11" s="14"/>
      <c r="X11" s="14">
        <v>0.29979371275807498</v>
      </c>
      <c r="Y11" s="14">
        <v>0.41021553416427298</v>
      </c>
      <c r="Z11" s="14">
        <v>0.60782306789942098</v>
      </c>
      <c r="AA11" s="14"/>
      <c r="AB11" s="14">
        <v>0.35792985646554498</v>
      </c>
      <c r="AC11" s="14">
        <v>0.41317928680369198</v>
      </c>
      <c r="AD11" s="14">
        <v>0.74805707832826696</v>
      </c>
      <c r="AE11" s="14"/>
      <c r="AF11" s="14">
        <v>0.231537781670102</v>
      </c>
      <c r="AG11" s="14">
        <v>0.38870564201325503</v>
      </c>
      <c r="AH11" s="14">
        <v>0.68701482016541504</v>
      </c>
      <c r="AI11" s="14"/>
      <c r="AJ11" s="14">
        <v>0.43460832496429502</v>
      </c>
      <c r="AK11" s="14">
        <v>0.46473082011141797</v>
      </c>
      <c r="AL11" s="14"/>
      <c r="AM11" s="14">
        <v>0.52630980230426905</v>
      </c>
      <c r="AN11" s="14">
        <v>0.43708133668800703</v>
      </c>
      <c r="AO11" s="14">
        <v>0.42327171421696302</v>
      </c>
      <c r="AP11" s="14">
        <v>0.42795454946913403</v>
      </c>
      <c r="AQ11" s="14">
        <v>0.38949005634886902</v>
      </c>
      <c r="AR11" s="14">
        <v>0.444218550189803</v>
      </c>
      <c r="AS11" s="14">
        <v>0.30123469174191098</v>
      </c>
      <c r="AT11" s="14">
        <v>0.49509914041606901</v>
      </c>
      <c r="AU11" s="14">
        <v>0.47320924218262</v>
      </c>
      <c r="AV11" s="14"/>
      <c r="AW11" s="14">
        <v>0.51474079371331904</v>
      </c>
      <c r="AX11" s="14">
        <v>0.43524048804985699</v>
      </c>
      <c r="AY11" s="14">
        <v>0.341821271906743</v>
      </c>
      <c r="AZ11" s="14">
        <v>0.52912179708058404</v>
      </c>
      <c r="BA11" s="14">
        <v>0.35830172037635799</v>
      </c>
      <c r="BB11" s="14">
        <v>0.446719385967495</v>
      </c>
      <c r="BC11" s="14">
        <v>0.27448264687685298</v>
      </c>
      <c r="BD11" s="14">
        <v>0.54081750250697203</v>
      </c>
      <c r="BE11" s="14">
        <v>0.44967653278778902</v>
      </c>
      <c r="BF11" s="14">
        <v>0.563546496583745</v>
      </c>
      <c r="BG11" s="14"/>
      <c r="BH11" s="14">
        <v>0.473466402881763</v>
      </c>
      <c r="BI11" s="14">
        <v>0.431819958518186</v>
      </c>
    </row>
    <row r="12" spans="2:61" x14ac:dyDescent="0.35">
      <c r="B12" s="15" t="s">
        <v>77</v>
      </c>
      <c r="C12" s="20">
        <v>0.106103845459511</v>
      </c>
      <c r="D12" s="20">
        <v>9.9992260949820694E-2</v>
      </c>
      <c r="E12" s="20">
        <v>0.112550829367044</v>
      </c>
      <c r="F12" s="20"/>
      <c r="G12" s="20">
        <v>0.11374725048451401</v>
      </c>
      <c r="H12" s="20">
        <v>0.102895191317304</v>
      </c>
      <c r="I12" s="20">
        <v>0.103685345914939</v>
      </c>
      <c r="J12" s="20">
        <v>0.126480446805533</v>
      </c>
      <c r="K12" s="20">
        <v>9.9969093184978403E-2</v>
      </c>
      <c r="L12" s="20">
        <v>9.2786841712830498E-2</v>
      </c>
      <c r="M12" s="20"/>
      <c r="N12" s="20">
        <v>8.5624441246306707E-2</v>
      </c>
      <c r="O12" s="20">
        <v>0.11764736056726501</v>
      </c>
      <c r="P12" s="20"/>
      <c r="Q12" s="20">
        <v>7.6606099280046205E-2</v>
      </c>
      <c r="R12" s="20">
        <v>0.122290448988141</v>
      </c>
      <c r="S12" s="20">
        <v>4.8651823677205698E-2</v>
      </c>
      <c r="T12" s="20"/>
      <c r="U12" s="20">
        <v>8.4170391716644199E-2</v>
      </c>
      <c r="V12" s="20">
        <v>0.200337157831981</v>
      </c>
      <c r="W12" s="20"/>
      <c r="X12" s="20">
        <v>4.4640430588916799E-2</v>
      </c>
      <c r="Y12" s="20">
        <v>8.0043286850223494E-2</v>
      </c>
      <c r="Z12" s="20">
        <v>9.3336943356822702E-2</v>
      </c>
      <c r="AA12" s="20"/>
      <c r="AB12" s="20">
        <v>9.4367744713733298E-2</v>
      </c>
      <c r="AC12" s="20">
        <v>9.8957349612183498E-2</v>
      </c>
      <c r="AD12" s="20">
        <v>3.5647728232688303E-2</v>
      </c>
      <c r="AE12" s="20"/>
      <c r="AF12" s="20">
        <v>0.109486501511863</v>
      </c>
      <c r="AG12" s="20">
        <v>8.4606035843091107E-2</v>
      </c>
      <c r="AH12" s="20">
        <v>6.3535518184024697E-2</v>
      </c>
      <c r="AI12" s="20"/>
      <c r="AJ12" s="20">
        <v>6.0581225103776101E-2</v>
      </c>
      <c r="AK12" s="20">
        <v>0.12858120682339899</v>
      </c>
      <c r="AL12" s="20"/>
      <c r="AM12" s="20">
        <v>9.7214632651960606E-2</v>
      </c>
      <c r="AN12" s="20">
        <v>5.0973215239190101E-2</v>
      </c>
      <c r="AO12" s="20">
        <v>4.7672797230132402E-2</v>
      </c>
      <c r="AP12" s="20">
        <v>8.0620788686340303E-2</v>
      </c>
      <c r="AQ12" s="20">
        <v>5.2036019176667003E-2</v>
      </c>
      <c r="AR12" s="20">
        <v>0.110622055282124</v>
      </c>
      <c r="AS12" s="20">
        <v>0.17559534004048599</v>
      </c>
      <c r="AT12" s="20">
        <v>0.13512043307322999</v>
      </c>
      <c r="AU12" s="20">
        <v>0.16170212869737999</v>
      </c>
      <c r="AV12" s="20"/>
      <c r="AW12" s="20">
        <v>9.3942389085657496E-2</v>
      </c>
      <c r="AX12" s="20">
        <v>3.89806266571983E-2</v>
      </c>
      <c r="AY12" s="20">
        <v>5.18985496378713E-2</v>
      </c>
      <c r="AZ12" s="20">
        <v>8.3052527576499294E-2</v>
      </c>
      <c r="BA12" s="20">
        <v>0.13167639575708201</v>
      </c>
      <c r="BB12" s="20">
        <v>0.103361588136047</v>
      </c>
      <c r="BC12" s="20">
        <v>6.8084545091698603E-2</v>
      </c>
      <c r="BD12" s="20">
        <v>2.2891172931687801E-2</v>
      </c>
      <c r="BE12" s="20">
        <v>0.21348251845834401</v>
      </c>
      <c r="BF12" s="20">
        <v>0.113218902447458</v>
      </c>
      <c r="BG12" s="20"/>
      <c r="BH12" s="20">
        <v>0.112638486127982</v>
      </c>
      <c r="BI12" s="20">
        <v>8.2667286817065394E-2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I17"/>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197</v>
      </c>
      <c r="C9" s="14">
        <v>0.32190352324725002</v>
      </c>
      <c r="D9" s="14">
        <v>0.31623734151999999</v>
      </c>
      <c r="E9" s="14">
        <v>0.32918697929760099</v>
      </c>
      <c r="F9" s="14"/>
      <c r="G9" s="14">
        <v>0.291215736247942</v>
      </c>
      <c r="H9" s="14">
        <v>0.290727552125364</v>
      </c>
      <c r="I9" s="14">
        <v>0.25191983067393398</v>
      </c>
      <c r="J9" s="14">
        <v>0.31440493762141097</v>
      </c>
      <c r="K9" s="14">
        <v>0.36437605888452401</v>
      </c>
      <c r="L9" s="14">
        <v>0.40806315065042797</v>
      </c>
      <c r="M9" s="14"/>
      <c r="N9" s="14">
        <v>0.37390014958080903</v>
      </c>
      <c r="O9" s="14">
        <v>0.29259486585737099</v>
      </c>
      <c r="P9" s="14"/>
      <c r="Q9" s="14">
        <v>0.335697320413544</v>
      </c>
      <c r="R9" s="14">
        <v>0.31911311112121898</v>
      </c>
      <c r="S9" s="14">
        <v>0.37120634914928102</v>
      </c>
      <c r="T9" s="14"/>
      <c r="U9" s="14">
        <v>0.35067360041784701</v>
      </c>
      <c r="V9" s="14">
        <v>0.19829783392991601</v>
      </c>
      <c r="W9" s="14"/>
      <c r="X9" s="14">
        <v>0.63471357393675398</v>
      </c>
      <c r="Y9" s="14">
        <v>0.33310128614354401</v>
      </c>
      <c r="Z9" s="14">
        <v>0.19531507304568499</v>
      </c>
      <c r="AA9" s="14"/>
      <c r="AB9" s="14">
        <v>0.46673506771087597</v>
      </c>
      <c r="AC9" s="14">
        <v>0.28388358476500702</v>
      </c>
      <c r="AD9" s="14">
        <v>0.20907571570002501</v>
      </c>
      <c r="AE9" s="14"/>
      <c r="AF9" s="14">
        <v>0.52329655124955499</v>
      </c>
      <c r="AG9" s="14">
        <v>0.35406500356317899</v>
      </c>
      <c r="AH9" s="14">
        <v>0.236176694817439</v>
      </c>
      <c r="AI9" s="14"/>
      <c r="AJ9" s="14">
        <v>0.33959729019439999</v>
      </c>
      <c r="AK9" s="14">
        <v>0.32673252012047199</v>
      </c>
      <c r="AL9" s="14"/>
      <c r="AM9" s="14">
        <v>0.38210021522805399</v>
      </c>
      <c r="AN9" s="14">
        <v>0.43991944969027102</v>
      </c>
      <c r="AO9" s="14">
        <v>0.328602371317744</v>
      </c>
      <c r="AP9" s="14">
        <v>0.30578813229315999</v>
      </c>
      <c r="AQ9" s="14">
        <v>0.31770845337342501</v>
      </c>
      <c r="AR9" s="14">
        <v>0.27915234297951402</v>
      </c>
      <c r="AS9" s="14">
        <v>0.315717371070867</v>
      </c>
      <c r="AT9" s="14">
        <v>0.38569233189563601</v>
      </c>
      <c r="AU9" s="14">
        <v>0.23376053254864401</v>
      </c>
      <c r="AV9" s="14"/>
      <c r="AW9" s="14">
        <v>0.38367333332523001</v>
      </c>
      <c r="AX9" s="14">
        <v>0.464693700790141</v>
      </c>
      <c r="AY9" s="14">
        <v>0.395173242127212</v>
      </c>
      <c r="AZ9" s="14">
        <v>0.31127460972193499</v>
      </c>
      <c r="BA9" s="14">
        <v>0.290933836090908</v>
      </c>
      <c r="BB9" s="14">
        <v>0.26906494685893201</v>
      </c>
      <c r="BC9" s="14">
        <v>0.38762253204135899</v>
      </c>
      <c r="BD9" s="14">
        <v>0.26547597543331602</v>
      </c>
      <c r="BE9" s="14">
        <v>0.27622912265655503</v>
      </c>
      <c r="BF9" s="14">
        <v>6.6110903238216501E-2</v>
      </c>
      <c r="BG9" s="14"/>
      <c r="BH9" s="14">
        <v>0.32080470987281401</v>
      </c>
      <c r="BI9" s="14">
        <v>0.33032606150310001</v>
      </c>
    </row>
    <row r="10" spans="2:61" x14ac:dyDescent="0.35">
      <c r="B10" s="15" t="s">
        <v>198</v>
      </c>
      <c r="C10" s="14">
        <v>0.53688545616133199</v>
      </c>
      <c r="D10" s="14">
        <v>0.52386002023438405</v>
      </c>
      <c r="E10" s="14">
        <v>0.54659775377692099</v>
      </c>
      <c r="F10" s="14"/>
      <c r="G10" s="14">
        <v>0.44267930205468398</v>
      </c>
      <c r="H10" s="14">
        <v>0.58614853631314301</v>
      </c>
      <c r="I10" s="14">
        <v>0.59417659323594696</v>
      </c>
      <c r="J10" s="14">
        <v>0.49229946754756099</v>
      </c>
      <c r="K10" s="14">
        <v>0.55214828322827703</v>
      </c>
      <c r="L10" s="14">
        <v>0.52393425020627005</v>
      </c>
      <c r="M10" s="14"/>
      <c r="N10" s="14">
        <v>0.50579231860906404</v>
      </c>
      <c r="O10" s="14">
        <v>0.55441155698660105</v>
      </c>
      <c r="P10" s="14"/>
      <c r="Q10" s="14">
        <v>0.57193928095116098</v>
      </c>
      <c r="R10" s="14">
        <v>0.52680480363771998</v>
      </c>
      <c r="S10" s="14">
        <v>0.49060870534478002</v>
      </c>
      <c r="T10" s="14"/>
      <c r="U10" s="14">
        <v>0.53255869857102101</v>
      </c>
      <c r="V10" s="14">
        <v>0.555474626127339</v>
      </c>
      <c r="W10" s="14"/>
      <c r="X10" s="14">
        <v>0.31597863290706002</v>
      </c>
      <c r="Y10" s="14">
        <v>0.572039177484022</v>
      </c>
      <c r="Z10" s="14">
        <v>0.60504128811837199</v>
      </c>
      <c r="AA10" s="14"/>
      <c r="AB10" s="14">
        <v>0.45099582720023201</v>
      </c>
      <c r="AC10" s="14">
        <v>0.62343409580646003</v>
      </c>
      <c r="AD10" s="14">
        <v>0.48886820907538397</v>
      </c>
      <c r="AE10" s="14"/>
      <c r="AF10" s="14">
        <v>0.36516479973743399</v>
      </c>
      <c r="AG10" s="14">
        <v>0.56131660209450496</v>
      </c>
      <c r="AH10" s="14">
        <v>0.56191449978336205</v>
      </c>
      <c r="AI10" s="14"/>
      <c r="AJ10" s="14">
        <v>0.52690428820451396</v>
      </c>
      <c r="AK10" s="14">
        <v>0.54399522197720895</v>
      </c>
      <c r="AL10" s="14"/>
      <c r="AM10" s="14">
        <v>0.55001232160362601</v>
      </c>
      <c r="AN10" s="14">
        <v>0.488829536834476</v>
      </c>
      <c r="AO10" s="14">
        <v>0.56413497179558902</v>
      </c>
      <c r="AP10" s="14">
        <v>0.60131546197548102</v>
      </c>
      <c r="AQ10" s="14">
        <v>0.60063907642473002</v>
      </c>
      <c r="AR10" s="14">
        <v>0.54296811142670098</v>
      </c>
      <c r="AS10" s="14">
        <v>0.40623778159096402</v>
      </c>
      <c r="AT10" s="14">
        <v>0.51617762016438695</v>
      </c>
      <c r="AU10" s="14">
        <v>0.52787190486336499</v>
      </c>
      <c r="AV10" s="14"/>
      <c r="AW10" s="14">
        <v>0.55578074631202201</v>
      </c>
      <c r="AX10" s="14">
        <v>0.46438160357692598</v>
      </c>
      <c r="AY10" s="14">
        <v>0.46789518775028499</v>
      </c>
      <c r="AZ10" s="14">
        <v>0.58137530974931295</v>
      </c>
      <c r="BA10" s="14">
        <v>0.64039730062791</v>
      </c>
      <c r="BB10" s="14">
        <v>0.56221836972077999</v>
      </c>
      <c r="BC10" s="14">
        <v>0.49454601717942098</v>
      </c>
      <c r="BD10" s="14">
        <v>0.62362336759094195</v>
      </c>
      <c r="BE10" s="14">
        <v>0.38755891548377203</v>
      </c>
      <c r="BF10" s="14">
        <v>0.48090077746623</v>
      </c>
      <c r="BG10" s="14"/>
      <c r="BH10" s="14">
        <v>0.51571351102237895</v>
      </c>
      <c r="BI10" s="14">
        <v>0.575367664300794</v>
      </c>
    </row>
    <row r="11" spans="2:61" x14ac:dyDescent="0.35">
      <c r="B11" s="15" t="s">
        <v>199</v>
      </c>
      <c r="C11" s="14">
        <v>0.101360456302181</v>
      </c>
      <c r="D11" s="14">
        <v>0.124391891597781</v>
      </c>
      <c r="E11" s="14">
        <v>7.9994141885757195E-2</v>
      </c>
      <c r="F11" s="14"/>
      <c r="G11" s="14">
        <v>0.21085976007524901</v>
      </c>
      <c r="H11" s="14">
        <v>9.6270054162584606E-2</v>
      </c>
      <c r="I11" s="14">
        <v>0.10890490670500801</v>
      </c>
      <c r="J11" s="14">
        <v>0.13968834357156701</v>
      </c>
      <c r="K11" s="14">
        <v>5.1991295032084703E-2</v>
      </c>
      <c r="L11" s="14">
        <v>3.7847408414757103E-2</v>
      </c>
      <c r="M11" s="14"/>
      <c r="N11" s="14">
        <v>8.9497245019503999E-2</v>
      </c>
      <c r="O11" s="14">
        <v>0.10804732850033601</v>
      </c>
      <c r="P11" s="14"/>
      <c r="Q11" s="14">
        <v>8.1325043293387606E-2</v>
      </c>
      <c r="R11" s="14">
        <v>0.115266163339655</v>
      </c>
      <c r="S11" s="14">
        <v>9.7944580144491297E-2</v>
      </c>
      <c r="T11" s="14"/>
      <c r="U11" s="14">
        <v>8.8224071274406304E-2</v>
      </c>
      <c r="V11" s="14">
        <v>0.15779867566696701</v>
      </c>
      <c r="W11" s="14"/>
      <c r="X11" s="14">
        <v>4.1052843941715801E-2</v>
      </c>
      <c r="Y11" s="14">
        <v>7.2327167168117407E-2</v>
      </c>
      <c r="Z11" s="14">
        <v>0.172835808949448</v>
      </c>
      <c r="AA11" s="14"/>
      <c r="AB11" s="14">
        <v>6.3500052757556602E-2</v>
      </c>
      <c r="AC11" s="14">
        <v>7.2819307370464603E-2</v>
      </c>
      <c r="AD11" s="14">
        <v>0.25630007518339998</v>
      </c>
      <c r="AE11" s="14"/>
      <c r="AF11" s="14">
        <v>8.7925703268599997E-2</v>
      </c>
      <c r="AG11" s="14">
        <v>6.6820984046579907E-2</v>
      </c>
      <c r="AH11" s="14">
        <v>0.17299579510520099</v>
      </c>
      <c r="AI11" s="14"/>
      <c r="AJ11" s="14">
        <v>0.116127496782868</v>
      </c>
      <c r="AK11" s="14">
        <v>8.05223162425764E-2</v>
      </c>
      <c r="AL11" s="14"/>
      <c r="AM11" s="14">
        <v>4.79052568564656E-2</v>
      </c>
      <c r="AN11" s="14">
        <v>5.35641209738459E-2</v>
      </c>
      <c r="AO11" s="14">
        <v>8.8312906494831395E-2</v>
      </c>
      <c r="AP11" s="14">
        <v>7.1265639236656006E-2</v>
      </c>
      <c r="AQ11" s="14">
        <v>6.5671997825117095E-2</v>
      </c>
      <c r="AR11" s="14">
        <v>0.137324321406007</v>
      </c>
      <c r="AS11" s="14">
        <v>0.16981482163779199</v>
      </c>
      <c r="AT11" s="14">
        <v>8.4747824226557605E-2</v>
      </c>
      <c r="AU11" s="14">
        <v>0.15633723879859299</v>
      </c>
      <c r="AV11" s="14"/>
      <c r="AW11" s="14">
        <v>3.45669770091123E-2</v>
      </c>
      <c r="AX11" s="14">
        <v>5.7637717265901799E-2</v>
      </c>
      <c r="AY11" s="14">
        <v>5.8246377024343397E-2</v>
      </c>
      <c r="AZ11" s="14">
        <v>9.9095348800683006E-2</v>
      </c>
      <c r="BA11" s="14">
        <v>2.81725430627402E-2</v>
      </c>
      <c r="BB11" s="14">
        <v>0.147291970158172</v>
      </c>
      <c r="BC11" s="14">
        <v>8.9098930658870104E-2</v>
      </c>
      <c r="BD11" s="14">
        <v>9.09542199882553E-2</v>
      </c>
      <c r="BE11" s="14">
        <v>5.7327070775582099E-2</v>
      </c>
      <c r="BF11" s="14">
        <v>0.36550726415170698</v>
      </c>
      <c r="BG11" s="14"/>
      <c r="BH11" s="14">
        <v>0.12844460615803099</v>
      </c>
      <c r="BI11" s="14">
        <v>6.6084808812975002E-2</v>
      </c>
    </row>
    <row r="12" spans="2:61" x14ac:dyDescent="0.35">
      <c r="B12" s="15" t="s">
        <v>77</v>
      </c>
      <c r="C12" s="20">
        <v>3.9850564289237299E-2</v>
      </c>
      <c r="D12" s="20">
        <v>3.5510746647835101E-2</v>
      </c>
      <c r="E12" s="20">
        <v>4.4221125039720803E-2</v>
      </c>
      <c r="F12" s="20"/>
      <c r="G12" s="20">
        <v>5.5245201622125303E-2</v>
      </c>
      <c r="H12" s="20">
        <v>2.6853857398907999E-2</v>
      </c>
      <c r="I12" s="20">
        <v>4.4998669385111302E-2</v>
      </c>
      <c r="J12" s="20">
        <v>5.3607251259460698E-2</v>
      </c>
      <c r="K12" s="20">
        <v>3.14843628551136E-2</v>
      </c>
      <c r="L12" s="20">
        <v>3.01551907285449E-2</v>
      </c>
      <c r="M12" s="20"/>
      <c r="N12" s="20">
        <v>3.0810286790622601E-2</v>
      </c>
      <c r="O12" s="20">
        <v>4.4946248655692397E-2</v>
      </c>
      <c r="P12" s="20"/>
      <c r="Q12" s="20">
        <v>1.10383553419075E-2</v>
      </c>
      <c r="R12" s="20">
        <v>3.8815921901405502E-2</v>
      </c>
      <c r="S12" s="20">
        <v>4.0240365361448198E-2</v>
      </c>
      <c r="T12" s="20"/>
      <c r="U12" s="20">
        <v>2.8543629736725602E-2</v>
      </c>
      <c r="V12" s="20">
        <v>8.8428864275777994E-2</v>
      </c>
      <c r="W12" s="20"/>
      <c r="X12" s="20">
        <v>8.2549492144703106E-3</v>
      </c>
      <c r="Y12" s="20">
        <v>2.2532369204316199E-2</v>
      </c>
      <c r="Z12" s="20">
        <v>2.68078298864949E-2</v>
      </c>
      <c r="AA12" s="20"/>
      <c r="AB12" s="20">
        <v>1.8769052331335401E-2</v>
      </c>
      <c r="AC12" s="20">
        <v>1.9863012058068698E-2</v>
      </c>
      <c r="AD12" s="20">
        <v>4.5756000041191902E-2</v>
      </c>
      <c r="AE12" s="20"/>
      <c r="AF12" s="20">
        <v>2.3612945744411199E-2</v>
      </c>
      <c r="AG12" s="20">
        <v>1.7797410295735901E-2</v>
      </c>
      <c r="AH12" s="20">
        <v>2.89130102939982E-2</v>
      </c>
      <c r="AI12" s="20"/>
      <c r="AJ12" s="20">
        <v>1.7370924818218499E-2</v>
      </c>
      <c r="AK12" s="20">
        <v>4.87499416597433E-2</v>
      </c>
      <c r="AL12" s="20"/>
      <c r="AM12" s="20">
        <v>1.9982206311853899E-2</v>
      </c>
      <c r="AN12" s="20">
        <v>1.7686892501406998E-2</v>
      </c>
      <c r="AO12" s="20">
        <v>1.8949750391836301E-2</v>
      </c>
      <c r="AP12" s="20">
        <v>2.16307664947035E-2</v>
      </c>
      <c r="AQ12" s="20">
        <v>1.5980472376726999E-2</v>
      </c>
      <c r="AR12" s="20">
        <v>4.0555224187778002E-2</v>
      </c>
      <c r="AS12" s="20">
        <v>0.108230025700376</v>
      </c>
      <c r="AT12" s="20">
        <v>1.33822237134191E-2</v>
      </c>
      <c r="AU12" s="20">
        <v>8.2030323789397397E-2</v>
      </c>
      <c r="AV12" s="20"/>
      <c r="AW12" s="20">
        <v>2.5978943353635799E-2</v>
      </c>
      <c r="AX12" s="20">
        <v>1.32869783670306E-2</v>
      </c>
      <c r="AY12" s="20">
        <v>7.86851930981598E-2</v>
      </c>
      <c r="AZ12" s="20">
        <v>8.2547317280685407E-3</v>
      </c>
      <c r="BA12" s="20">
        <v>4.0496320218441503E-2</v>
      </c>
      <c r="BB12" s="20">
        <v>2.14247132621165E-2</v>
      </c>
      <c r="BC12" s="20">
        <v>2.8732520120349901E-2</v>
      </c>
      <c r="BD12" s="20">
        <v>1.9946436987487201E-2</v>
      </c>
      <c r="BE12" s="20">
        <v>0.27888489108409098</v>
      </c>
      <c r="BF12" s="20">
        <v>8.7481055143846506E-2</v>
      </c>
      <c r="BG12" s="20"/>
      <c r="BH12" s="20">
        <v>3.5037172946776503E-2</v>
      </c>
      <c r="BI12" s="20">
        <v>2.8221465383131202E-2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22"/>
  <sheetViews>
    <sheetView showGridLines="0" workbookViewId="0">
      <pane xSplit="2" topLeftCell="C1" activePane="topRight" state="frozen"/>
      <selection activeCell="B18" sqref="B18"/>
      <selection pane="topRight" activeCell="AY16" sqref="AY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223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215</v>
      </c>
      <c r="C9" s="14">
        <v>0.26807173948205698</v>
      </c>
      <c r="D9" s="14">
        <v>0.306272279400715</v>
      </c>
      <c r="E9" s="14">
        <v>0.23201729077953601</v>
      </c>
      <c r="F9" s="14"/>
      <c r="G9" s="14">
        <v>7.8678106720504001E-2</v>
      </c>
      <c r="H9" s="14">
        <v>0.15165715324505299</v>
      </c>
      <c r="I9" s="14">
        <v>0.19373364590078901</v>
      </c>
      <c r="J9" s="14">
        <v>0.38426544089347198</v>
      </c>
      <c r="K9" s="14">
        <v>0.35536992112533899</v>
      </c>
      <c r="L9" s="14">
        <v>0.37094572939264497</v>
      </c>
      <c r="M9" s="14"/>
      <c r="N9" s="14">
        <v>0.29326981111883998</v>
      </c>
      <c r="O9" s="14">
        <v>0.253868478606044</v>
      </c>
      <c r="P9" s="14"/>
      <c r="Q9" s="14">
        <v>0.312620600746149</v>
      </c>
      <c r="R9" s="14">
        <v>0.24392411692174601</v>
      </c>
      <c r="S9" s="14">
        <v>0.31096955106130503</v>
      </c>
      <c r="T9" s="14"/>
      <c r="U9" s="14">
        <v>0.28995061262382599</v>
      </c>
      <c r="V9" s="14">
        <v>0.17407292327662799</v>
      </c>
      <c r="W9" s="14"/>
      <c r="X9" s="14">
        <v>0.40567401087331501</v>
      </c>
      <c r="Y9" s="14">
        <v>0.26658561121413799</v>
      </c>
      <c r="Z9" s="14">
        <v>0.24877484991292501</v>
      </c>
      <c r="AA9" s="14"/>
      <c r="AB9" s="14">
        <v>0.28898185165993401</v>
      </c>
      <c r="AC9" s="14">
        <v>0.27340698762120802</v>
      </c>
      <c r="AD9" s="14">
        <v>0.25665453576905101</v>
      </c>
      <c r="AE9" s="14"/>
      <c r="AF9" s="14">
        <v>0.35555744115272198</v>
      </c>
      <c r="AG9" s="14">
        <v>0.31072148331140698</v>
      </c>
      <c r="AH9" s="14">
        <v>0.205073219352401</v>
      </c>
      <c r="AI9" s="14"/>
      <c r="AJ9" s="14">
        <v>0.30797756304107299</v>
      </c>
      <c r="AK9" s="14">
        <v>0.24466791932617701</v>
      </c>
      <c r="AL9" s="14"/>
      <c r="AM9" s="14">
        <v>0.29093503874489401</v>
      </c>
      <c r="AN9" s="14">
        <v>0.40600505049267199</v>
      </c>
      <c r="AO9" s="14">
        <v>0.34929996010141601</v>
      </c>
      <c r="AP9" s="14">
        <v>0.123091105145335</v>
      </c>
      <c r="AQ9" s="14">
        <v>0.26791058927398298</v>
      </c>
      <c r="AR9" s="14">
        <v>0.295324454853573</v>
      </c>
      <c r="AS9" s="14">
        <v>0.345589139885496</v>
      </c>
      <c r="AT9" s="14">
        <v>0.24506270738040201</v>
      </c>
      <c r="AU9" s="14">
        <v>9.6676595268389204E-2</v>
      </c>
      <c r="AV9" s="14"/>
      <c r="AW9" s="14">
        <v>0.28470086416718998</v>
      </c>
      <c r="AX9" s="14">
        <v>0.41462345879227003</v>
      </c>
      <c r="AY9" s="14">
        <v>0.323110288723371</v>
      </c>
      <c r="AZ9" s="14">
        <v>0.15810970663714399</v>
      </c>
      <c r="BA9" s="14">
        <v>0.31437765239879201</v>
      </c>
      <c r="BB9" s="14">
        <v>0.253711871339661</v>
      </c>
      <c r="BC9" s="14">
        <v>0.362939346709789</v>
      </c>
      <c r="BD9" s="14">
        <v>0.145923065778616</v>
      </c>
      <c r="BE9" s="14">
        <v>0</v>
      </c>
      <c r="BF9" s="14">
        <v>0.222238352544188</v>
      </c>
      <c r="BG9" s="14"/>
      <c r="BH9" s="14">
        <v>0.225072042871206</v>
      </c>
      <c r="BI9" s="14">
        <v>0.34066879440107101</v>
      </c>
    </row>
    <row r="10" spans="2:61" x14ac:dyDescent="0.35">
      <c r="B10" s="15" t="s">
        <v>216</v>
      </c>
      <c r="C10" s="14">
        <v>0.39170623418780498</v>
      </c>
      <c r="D10" s="14">
        <v>0.39851343587814703</v>
      </c>
      <c r="E10" s="14">
        <v>0.38518315755763199</v>
      </c>
      <c r="F10" s="14"/>
      <c r="G10" s="14">
        <v>0.28046579283740197</v>
      </c>
      <c r="H10" s="14">
        <v>0.365071633365395</v>
      </c>
      <c r="I10" s="14">
        <v>0.38367086329643502</v>
      </c>
      <c r="J10" s="14">
        <v>0.35504511957366303</v>
      </c>
      <c r="K10" s="14">
        <v>0.47447903217269499</v>
      </c>
      <c r="L10" s="14">
        <v>0.45577858689486</v>
      </c>
      <c r="M10" s="14"/>
      <c r="N10" s="14">
        <v>0.391668391481096</v>
      </c>
      <c r="O10" s="14">
        <v>0.39172756478180498</v>
      </c>
      <c r="P10" s="14"/>
      <c r="Q10" s="14">
        <v>0.36151150077257899</v>
      </c>
      <c r="R10" s="14">
        <v>0.39036706065881699</v>
      </c>
      <c r="S10" s="14">
        <v>0.45885556998913002</v>
      </c>
      <c r="T10" s="14"/>
      <c r="U10" s="14">
        <v>0.39271168882523899</v>
      </c>
      <c r="V10" s="14">
        <v>0.38738647123407999</v>
      </c>
      <c r="W10" s="14"/>
      <c r="X10" s="14">
        <v>0.40122922159330598</v>
      </c>
      <c r="Y10" s="14">
        <v>0.41110531513582799</v>
      </c>
      <c r="Z10" s="14">
        <v>0.384292679996665</v>
      </c>
      <c r="AA10" s="14"/>
      <c r="AB10" s="14">
        <v>0.41761579084888401</v>
      </c>
      <c r="AC10" s="14">
        <v>0.37203771615076198</v>
      </c>
      <c r="AD10" s="14">
        <v>0.440058103566702</v>
      </c>
      <c r="AE10" s="14"/>
      <c r="AF10" s="14">
        <v>0.361149532668958</v>
      </c>
      <c r="AG10" s="14">
        <v>0.40346473415218698</v>
      </c>
      <c r="AH10" s="14">
        <v>0.39272266644868398</v>
      </c>
      <c r="AI10" s="14"/>
      <c r="AJ10" s="14">
        <v>0.387836406485846</v>
      </c>
      <c r="AK10" s="14">
        <v>0.39431655663688198</v>
      </c>
      <c r="AL10" s="14"/>
      <c r="AM10" s="14">
        <v>0.483350363592774</v>
      </c>
      <c r="AN10" s="14">
        <v>0.35000915808713801</v>
      </c>
      <c r="AO10" s="14">
        <v>0.21043252053664399</v>
      </c>
      <c r="AP10" s="14">
        <v>0.42560489927479001</v>
      </c>
      <c r="AQ10" s="14">
        <v>0.45308527303330498</v>
      </c>
      <c r="AR10" s="14">
        <v>0.41127762541063501</v>
      </c>
      <c r="AS10" s="14">
        <v>0.31087799159454399</v>
      </c>
      <c r="AT10" s="14">
        <v>0.46975278403464898</v>
      </c>
      <c r="AU10" s="14">
        <v>0.33787398268610302</v>
      </c>
      <c r="AV10" s="14"/>
      <c r="AW10" s="14">
        <v>0.51166793295703705</v>
      </c>
      <c r="AX10" s="14">
        <v>0.352785503529918</v>
      </c>
      <c r="AY10" s="14">
        <v>0.24796923515265301</v>
      </c>
      <c r="AZ10" s="14">
        <v>0.40093173255577103</v>
      </c>
      <c r="BA10" s="14">
        <v>0.43252147239661898</v>
      </c>
      <c r="BB10" s="14">
        <v>0.42152462311084699</v>
      </c>
      <c r="BC10" s="14">
        <v>0.36858791270158398</v>
      </c>
      <c r="BD10" s="14">
        <v>0.550842621308544</v>
      </c>
      <c r="BE10" s="14">
        <v>0.18323908609952899</v>
      </c>
      <c r="BF10" s="14">
        <v>0.25997568830054502</v>
      </c>
      <c r="BG10" s="14"/>
      <c r="BH10" s="14">
        <v>0.39586088440498302</v>
      </c>
      <c r="BI10" s="14">
        <v>0.39082442585812799</v>
      </c>
    </row>
    <row r="11" spans="2:61" x14ac:dyDescent="0.35">
      <c r="B11" s="15" t="s">
        <v>217</v>
      </c>
      <c r="C11" s="14">
        <v>0.1413162877479</v>
      </c>
      <c r="D11" s="14">
        <v>0.12416106200531001</v>
      </c>
      <c r="E11" s="14">
        <v>0.15849829603745899</v>
      </c>
      <c r="F11" s="14"/>
      <c r="G11" s="14">
        <v>0.19982603743886099</v>
      </c>
      <c r="H11" s="14">
        <v>0.21353520944109</v>
      </c>
      <c r="I11" s="14">
        <v>0.17861932772953201</v>
      </c>
      <c r="J11" s="14">
        <v>0.11675193065930101</v>
      </c>
      <c r="K11" s="14">
        <v>8.9978942281302293E-2</v>
      </c>
      <c r="L11" s="14">
        <v>7.4378240673726698E-2</v>
      </c>
      <c r="M11" s="14"/>
      <c r="N11" s="14">
        <v>0.15500132816409201</v>
      </c>
      <c r="O11" s="14">
        <v>0.13360251496672401</v>
      </c>
      <c r="P11" s="14"/>
      <c r="Q11" s="14">
        <v>0.144099132210914</v>
      </c>
      <c r="R11" s="14">
        <v>0.1497401845745</v>
      </c>
      <c r="S11" s="14">
        <v>0.12462572136373901</v>
      </c>
      <c r="T11" s="14"/>
      <c r="U11" s="14">
        <v>0.139663177412991</v>
      </c>
      <c r="V11" s="14">
        <v>0.14841859203622301</v>
      </c>
      <c r="W11" s="14"/>
      <c r="X11" s="14">
        <v>0.10722956191977601</v>
      </c>
      <c r="Y11" s="14">
        <v>0.14523620038754301</v>
      </c>
      <c r="Z11" s="14">
        <v>0.142360120160994</v>
      </c>
      <c r="AA11" s="14"/>
      <c r="AB11" s="14">
        <v>0.12563947243051199</v>
      </c>
      <c r="AC11" s="14">
        <v>0.15882559693696299</v>
      </c>
      <c r="AD11" s="14">
        <v>0.1175013405821</v>
      </c>
      <c r="AE11" s="14"/>
      <c r="AF11" s="14">
        <v>0.12841164275608399</v>
      </c>
      <c r="AG11" s="14">
        <v>0.153618866180083</v>
      </c>
      <c r="AH11" s="14">
        <v>0.12752124070958001</v>
      </c>
      <c r="AI11" s="14"/>
      <c r="AJ11" s="14">
        <v>0.138726639718494</v>
      </c>
      <c r="AK11" s="14">
        <v>0.14202570354077901</v>
      </c>
      <c r="AL11" s="14"/>
      <c r="AM11" s="14">
        <v>0.12333389598304299</v>
      </c>
      <c r="AN11" s="14">
        <v>0.148263285188281</v>
      </c>
      <c r="AO11" s="14">
        <v>8.8205696478544093E-2</v>
      </c>
      <c r="AP11" s="14">
        <v>0.19308958003736601</v>
      </c>
      <c r="AQ11" s="14">
        <v>0.17340198397544701</v>
      </c>
      <c r="AR11" s="14">
        <v>9.4450285236975504E-2</v>
      </c>
      <c r="AS11" s="14">
        <v>0.18911730235994501</v>
      </c>
      <c r="AT11" s="14">
        <v>0.199648218289492</v>
      </c>
      <c r="AU11" s="14">
        <v>0.158036608645682</v>
      </c>
      <c r="AV11" s="14"/>
      <c r="AW11" s="14">
        <v>0.103296492719233</v>
      </c>
      <c r="AX11" s="14">
        <v>0.15567135095582399</v>
      </c>
      <c r="AY11" s="14">
        <v>0.20619881491161501</v>
      </c>
      <c r="AZ11" s="14">
        <v>0.155934607779976</v>
      </c>
      <c r="BA11" s="14">
        <v>0.14922191861211001</v>
      </c>
      <c r="BB11" s="14">
        <v>0.124600882822248</v>
      </c>
      <c r="BC11" s="14">
        <v>0.15520673654609701</v>
      </c>
      <c r="BD11" s="14">
        <v>0.15415107235719</v>
      </c>
      <c r="BE11" s="14">
        <v>0.117932002996814</v>
      </c>
      <c r="BF11" s="14">
        <v>0.156131063708526</v>
      </c>
      <c r="BG11" s="14"/>
      <c r="BH11" s="14">
        <v>0.144588440678139</v>
      </c>
      <c r="BI11" s="14">
        <v>0.120954421263994</v>
      </c>
    </row>
    <row r="12" spans="2:61" x14ac:dyDescent="0.35">
      <c r="B12" s="15" t="s">
        <v>218</v>
      </c>
      <c r="C12" s="14">
        <v>7.3150465257360298E-2</v>
      </c>
      <c r="D12" s="14">
        <v>5.6592769618735897E-2</v>
      </c>
      <c r="E12" s="14">
        <v>8.9364415971759398E-2</v>
      </c>
      <c r="F12" s="14"/>
      <c r="G12" s="14">
        <v>0.13984693774958201</v>
      </c>
      <c r="H12" s="14">
        <v>9.6819773294071196E-2</v>
      </c>
      <c r="I12" s="14">
        <v>8.9246645544905606E-2</v>
      </c>
      <c r="J12" s="14">
        <v>8.3682352875966995E-2</v>
      </c>
      <c r="K12" s="14">
        <v>3.2398181776522803E-2</v>
      </c>
      <c r="L12" s="14">
        <v>2.1388312033340798E-2</v>
      </c>
      <c r="M12" s="14"/>
      <c r="N12" s="14">
        <v>6.4563562100988195E-2</v>
      </c>
      <c r="O12" s="14">
        <v>7.7990598558234703E-2</v>
      </c>
      <c r="P12" s="14"/>
      <c r="Q12" s="14">
        <v>8.6940653801601001E-2</v>
      </c>
      <c r="R12" s="14">
        <v>8.3327428063371498E-2</v>
      </c>
      <c r="S12" s="14">
        <v>2.19793584537211E-2</v>
      </c>
      <c r="T12" s="14"/>
      <c r="U12" s="14">
        <v>7.1709688266100594E-2</v>
      </c>
      <c r="V12" s="14">
        <v>7.9340515847117696E-2</v>
      </c>
      <c r="W12" s="14"/>
      <c r="X12" s="14">
        <v>1.4901830581288701E-2</v>
      </c>
      <c r="Y12" s="14">
        <v>7.7514429358923706E-2</v>
      </c>
      <c r="Z12" s="14">
        <v>7.3078579864126095E-2</v>
      </c>
      <c r="AA12" s="14"/>
      <c r="AB12" s="14">
        <v>6.7975443356253495E-2</v>
      </c>
      <c r="AC12" s="14">
        <v>7.6446838278074206E-2</v>
      </c>
      <c r="AD12" s="14">
        <v>6.9168793656966099E-2</v>
      </c>
      <c r="AE12" s="14"/>
      <c r="AF12" s="14">
        <v>7.0594890280201494E-2</v>
      </c>
      <c r="AG12" s="14">
        <v>4.6719477924466499E-2</v>
      </c>
      <c r="AH12" s="14">
        <v>0.104424479277629</v>
      </c>
      <c r="AI12" s="14"/>
      <c r="AJ12" s="14">
        <v>6.0811673208064597E-2</v>
      </c>
      <c r="AK12" s="14">
        <v>8.1712283541407305E-2</v>
      </c>
      <c r="AL12" s="14"/>
      <c r="AM12" s="14">
        <v>8.8626519089465505E-2</v>
      </c>
      <c r="AN12" s="14">
        <v>2.7668252617318902E-2</v>
      </c>
      <c r="AO12" s="14">
        <v>0.15427990027112701</v>
      </c>
      <c r="AP12" s="14">
        <v>9.5784954278004097E-2</v>
      </c>
      <c r="AQ12" s="14">
        <v>2.4523031068309799E-2</v>
      </c>
      <c r="AR12" s="14">
        <v>8.5464531385813794E-2</v>
      </c>
      <c r="AS12" s="14">
        <v>6.7904297872312697E-2</v>
      </c>
      <c r="AT12" s="14">
        <v>1.3516430263228499E-2</v>
      </c>
      <c r="AU12" s="14">
        <v>8.5891004428100604E-2</v>
      </c>
      <c r="AV12" s="14"/>
      <c r="AW12" s="14">
        <v>7.0364735317500995E-2</v>
      </c>
      <c r="AX12" s="14">
        <v>3.0787024502392901E-2</v>
      </c>
      <c r="AY12" s="14">
        <v>8.9264257680793296E-2</v>
      </c>
      <c r="AZ12" s="14">
        <v>6.1880871787049797E-2</v>
      </c>
      <c r="BA12" s="14">
        <v>4.9588260539302799E-2</v>
      </c>
      <c r="BB12" s="14">
        <v>8.7749460517286396E-2</v>
      </c>
      <c r="BC12" s="14">
        <v>5.3796307072430001E-2</v>
      </c>
      <c r="BD12" s="14">
        <v>2.0146474182082701E-2</v>
      </c>
      <c r="BE12" s="14">
        <v>0.100769905896196</v>
      </c>
      <c r="BF12" s="14">
        <v>4.75913983465064E-2</v>
      </c>
      <c r="BG12" s="14"/>
      <c r="BH12" s="14">
        <v>7.4148697667646701E-2</v>
      </c>
      <c r="BI12" s="14">
        <v>7.3801264277126799E-2</v>
      </c>
    </row>
    <row r="13" spans="2:61" x14ac:dyDescent="0.35">
      <c r="B13" s="15" t="s">
        <v>219</v>
      </c>
      <c r="C13" s="14">
        <v>2.7088539664815298E-2</v>
      </c>
      <c r="D13" s="14">
        <v>2.5166791061201201E-2</v>
      </c>
      <c r="E13" s="14">
        <v>2.9079080707196399E-2</v>
      </c>
      <c r="F13" s="14"/>
      <c r="G13" s="14">
        <v>5.5550734615464899E-2</v>
      </c>
      <c r="H13" s="14">
        <v>2.49161886316684E-2</v>
      </c>
      <c r="I13" s="14">
        <v>4.4515706285154499E-2</v>
      </c>
      <c r="J13" s="14">
        <v>1.18742937216462E-2</v>
      </c>
      <c r="K13" s="14">
        <v>1.84701224215056E-2</v>
      </c>
      <c r="L13" s="14">
        <v>1.5780894024087801E-2</v>
      </c>
      <c r="M13" s="14"/>
      <c r="N13" s="14">
        <v>2.0669519879882099E-2</v>
      </c>
      <c r="O13" s="14">
        <v>3.0706713860359901E-2</v>
      </c>
      <c r="P13" s="14"/>
      <c r="Q13" s="14">
        <v>1.23624689822017E-2</v>
      </c>
      <c r="R13" s="14">
        <v>3.8818817744581798E-2</v>
      </c>
      <c r="S13" s="14">
        <v>6.3803930546469101E-3</v>
      </c>
      <c r="T13" s="14"/>
      <c r="U13" s="14">
        <v>2.4600711227181601E-2</v>
      </c>
      <c r="V13" s="14">
        <v>3.7777066745001503E-2</v>
      </c>
      <c r="W13" s="14"/>
      <c r="X13" s="14">
        <v>4.8364853068078896E-3</v>
      </c>
      <c r="Y13" s="14">
        <v>2.7925776155201799E-2</v>
      </c>
      <c r="Z13" s="14">
        <v>3.1053800440535399E-2</v>
      </c>
      <c r="AA13" s="14"/>
      <c r="AB13" s="14">
        <v>1.7487807999593999E-2</v>
      </c>
      <c r="AC13" s="14">
        <v>3.9582459879281703E-2</v>
      </c>
      <c r="AD13" s="14">
        <v>9.7202212114640297E-3</v>
      </c>
      <c r="AE13" s="14"/>
      <c r="AF13" s="14">
        <v>1.9142711946469899E-2</v>
      </c>
      <c r="AG13" s="14">
        <v>1.18352627903981E-2</v>
      </c>
      <c r="AH13" s="14">
        <v>5.4410798111207803E-2</v>
      </c>
      <c r="AI13" s="14"/>
      <c r="AJ13" s="14">
        <v>2.0435248072138298E-2</v>
      </c>
      <c r="AK13" s="14">
        <v>3.0868364217114901E-2</v>
      </c>
      <c r="AL13" s="14"/>
      <c r="AM13" s="14">
        <v>0</v>
      </c>
      <c r="AN13" s="14">
        <v>3.6028105642014301E-3</v>
      </c>
      <c r="AO13" s="14">
        <v>8.0562376078971501E-2</v>
      </c>
      <c r="AP13" s="14">
        <v>6.0872187028225201E-2</v>
      </c>
      <c r="AQ13" s="14">
        <v>0</v>
      </c>
      <c r="AR13" s="14">
        <v>2.68380212784467E-2</v>
      </c>
      <c r="AS13" s="14">
        <v>0</v>
      </c>
      <c r="AT13" s="14">
        <v>1.44151647133988E-2</v>
      </c>
      <c r="AU13" s="14">
        <v>6.3014499516554204E-2</v>
      </c>
      <c r="AV13" s="14"/>
      <c r="AW13" s="14">
        <v>5.1569846041849502E-3</v>
      </c>
      <c r="AX13" s="14">
        <v>4.2001892487475902E-3</v>
      </c>
      <c r="AY13" s="14">
        <v>5.0670586120608499E-2</v>
      </c>
      <c r="AZ13" s="14">
        <v>6.6361876060069894E-2</v>
      </c>
      <c r="BA13" s="14">
        <v>0</v>
      </c>
      <c r="BB13" s="14">
        <v>2.9033240619523299E-2</v>
      </c>
      <c r="BC13" s="14">
        <v>1.16850426221009E-2</v>
      </c>
      <c r="BD13" s="14">
        <v>4.3075967005205003E-2</v>
      </c>
      <c r="BE13" s="14">
        <v>4.6669131863742302E-2</v>
      </c>
      <c r="BF13" s="14">
        <v>0</v>
      </c>
      <c r="BG13" s="14"/>
      <c r="BH13" s="14">
        <v>3.5348787462138501E-2</v>
      </c>
      <c r="BI13" s="14">
        <v>2.04955659640336E-2</v>
      </c>
    </row>
    <row r="14" spans="2:61" x14ac:dyDescent="0.35">
      <c r="B14" s="15" t="s">
        <v>220</v>
      </c>
      <c r="C14" s="14">
        <v>1.9005465902841599E-2</v>
      </c>
      <c r="D14" s="14">
        <v>2.55307430004399E-2</v>
      </c>
      <c r="E14" s="14">
        <v>1.0573126930081399E-2</v>
      </c>
      <c r="F14" s="14"/>
      <c r="G14" s="14">
        <v>6.0962986715628498E-2</v>
      </c>
      <c r="H14" s="14">
        <v>3.8975318644296403E-2</v>
      </c>
      <c r="I14" s="14">
        <v>1.9366681087574299E-2</v>
      </c>
      <c r="J14" s="14">
        <v>0</v>
      </c>
      <c r="K14" s="14">
        <v>0</v>
      </c>
      <c r="L14" s="14">
        <v>1.02775771047684E-2</v>
      </c>
      <c r="M14" s="14"/>
      <c r="N14" s="14">
        <v>1.3134530062336201E-2</v>
      </c>
      <c r="O14" s="14">
        <v>2.2314704583126399E-2</v>
      </c>
      <c r="P14" s="14"/>
      <c r="Q14" s="14">
        <v>3.6782678106879303E-2</v>
      </c>
      <c r="R14" s="14">
        <v>1.20886893947097E-2</v>
      </c>
      <c r="S14" s="14">
        <v>6.41646508788593E-3</v>
      </c>
      <c r="T14" s="14"/>
      <c r="U14" s="14">
        <v>1.6457044609743701E-2</v>
      </c>
      <c r="V14" s="14">
        <v>2.9954319767101101E-2</v>
      </c>
      <c r="W14" s="14"/>
      <c r="X14" s="14">
        <v>2.23081407799414E-2</v>
      </c>
      <c r="Y14" s="14">
        <v>1.42839155834007E-2</v>
      </c>
      <c r="Z14" s="14">
        <v>2.6103668454536402E-2</v>
      </c>
      <c r="AA14" s="14"/>
      <c r="AB14" s="14">
        <v>2.26133264373343E-2</v>
      </c>
      <c r="AC14" s="14">
        <v>2.0789002449160401E-2</v>
      </c>
      <c r="AD14" s="14">
        <v>1.3560118254527E-2</v>
      </c>
      <c r="AE14" s="14"/>
      <c r="AF14" s="14">
        <v>3.4867558224162598E-2</v>
      </c>
      <c r="AG14" s="14">
        <v>1.75103013158616E-2</v>
      </c>
      <c r="AH14" s="14">
        <v>9.0991759894839992E-3</v>
      </c>
      <c r="AI14" s="14"/>
      <c r="AJ14" s="14">
        <v>1.8025003059756801E-2</v>
      </c>
      <c r="AK14" s="14">
        <v>1.6915973697500201E-2</v>
      </c>
      <c r="AL14" s="14"/>
      <c r="AM14" s="14">
        <v>0</v>
      </c>
      <c r="AN14" s="14">
        <v>1.0246089612987799E-2</v>
      </c>
      <c r="AO14" s="14">
        <v>0</v>
      </c>
      <c r="AP14" s="14">
        <v>7.0455874708943997E-3</v>
      </c>
      <c r="AQ14" s="14">
        <v>6.6366179481399307E-2</v>
      </c>
      <c r="AR14" s="14">
        <v>2.98300767128865E-2</v>
      </c>
      <c r="AS14" s="14">
        <v>0</v>
      </c>
      <c r="AT14" s="14">
        <v>0</v>
      </c>
      <c r="AU14" s="14">
        <v>3.9146557719586701E-2</v>
      </c>
      <c r="AV14" s="14"/>
      <c r="AW14" s="14">
        <v>1.39809709356029E-2</v>
      </c>
      <c r="AX14" s="14">
        <v>4.6097758269060003E-3</v>
      </c>
      <c r="AY14" s="14">
        <v>0</v>
      </c>
      <c r="AZ14" s="14">
        <v>2.71068120770321E-2</v>
      </c>
      <c r="BA14" s="14">
        <v>5.42906960531752E-2</v>
      </c>
      <c r="BB14" s="14">
        <v>3.1221510390399498E-2</v>
      </c>
      <c r="BC14" s="14">
        <v>0</v>
      </c>
      <c r="BD14" s="14">
        <v>0</v>
      </c>
      <c r="BE14" s="14">
        <v>0.11029119331790101</v>
      </c>
      <c r="BF14" s="14">
        <v>0</v>
      </c>
      <c r="BG14" s="14"/>
      <c r="BH14" s="14">
        <v>2.8171813585574301E-2</v>
      </c>
      <c r="BI14" s="14">
        <v>1.0279719821549901E-2</v>
      </c>
    </row>
    <row r="15" spans="2:61" x14ac:dyDescent="0.35">
      <c r="B15" s="15" t="s">
        <v>221</v>
      </c>
      <c r="C15" s="14">
        <v>4.5711383616784097E-2</v>
      </c>
      <c r="D15" s="14">
        <v>4.0023943058633098E-2</v>
      </c>
      <c r="E15" s="14">
        <v>5.1401047365758998E-2</v>
      </c>
      <c r="F15" s="14"/>
      <c r="G15" s="14">
        <v>0.120217415907567</v>
      </c>
      <c r="H15" s="14">
        <v>4.90184257827165E-2</v>
      </c>
      <c r="I15" s="14">
        <v>3.9506622160143903E-2</v>
      </c>
      <c r="J15" s="14">
        <v>2.9731009915593298E-2</v>
      </c>
      <c r="K15" s="14">
        <v>1.9783551616274701E-2</v>
      </c>
      <c r="L15" s="14">
        <v>4.0632331027514797E-2</v>
      </c>
      <c r="M15" s="14"/>
      <c r="N15" s="14">
        <v>3.8514254939127399E-2</v>
      </c>
      <c r="O15" s="14">
        <v>4.9768150247202401E-2</v>
      </c>
      <c r="P15" s="14"/>
      <c r="Q15" s="14">
        <v>2.35020295121946E-2</v>
      </c>
      <c r="R15" s="14">
        <v>5.1471792094645197E-2</v>
      </c>
      <c r="S15" s="14">
        <v>2.92375676979508E-2</v>
      </c>
      <c r="T15" s="14"/>
      <c r="U15" s="14">
        <v>4.1638902033107203E-2</v>
      </c>
      <c r="V15" s="14">
        <v>6.3208100445093104E-2</v>
      </c>
      <c r="W15" s="14"/>
      <c r="X15" s="14">
        <v>2.4655441360266199E-2</v>
      </c>
      <c r="Y15" s="14">
        <v>4.4552983500519901E-2</v>
      </c>
      <c r="Z15" s="14">
        <v>4.1098175989260001E-2</v>
      </c>
      <c r="AA15" s="14"/>
      <c r="AB15" s="14">
        <v>3.6679598832514697E-2</v>
      </c>
      <c r="AC15" s="14">
        <v>4.2661085860543103E-2</v>
      </c>
      <c r="AD15" s="14">
        <v>3.6142928201910701E-2</v>
      </c>
      <c r="AE15" s="14"/>
      <c r="AF15" s="14">
        <v>2.3182296084685399E-2</v>
      </c>
      <c r="AG15" s="14">
        <v>3.8275998501460302E-2</v>
      </c>
      <c r="AH15" s="14">
        <v>5.5658696554418102E-2</v>
      </c>
      <c r="AI15" s="14"/>
      <c r="AJ15" s="14">
        <v>4.1380451472657002E-2</v>
      </c>
      <c r="AK15" s="14">
        <v>4.97796906845656E-2</v>
      </c>
      <c r="AL15" s="14"/>
      <c r="AM15" s="14">
        <v>5.4074774109585397E-3</v>
      </c>
      <c r="AN15" s="14">
        <v>3.8977578837355899E-2</v>
      </c>
      <c r="AO15" s="14">
        <v>8.4696337917609096E-2</v>
      </c>
      <c r="AP15" s="14">
        <v>5.9042166468566699E-2</v>
      </c>
      <c r="AQ15" s="14">
        <v>1.4712943167555901E-2</v>
      </c>
      <c r="AR15" s="14">
        <v>3.6161980663494998E-2</v>
      </c>
      <c r="AS15" s="14">
        <v>4.3536498736993903E-2</v>
      </c>
      <c r="AT15" s="14">
        <v>2.73845012407288E-2</v>
      </c>
      <c r="AU15" s="14">
        <v>0.120475258718948</v>
      </c>
      <c r="AV15" s="14"/>
      <c r="AW15" s="14">
        <v>1.08320192992509E-2</v>
      </c>
      <c r="AX15" s="14">
        <v>2.51622486178774E-2</v>
      </c>
      <c r="AY15" s="14">
        <v>8.2786817410958793E-2</v>
      </c>
      <c r="AZ15" s="14">
        <v>8.8033435140577904E-2</v>
      </c>
      <c r="BA15" s="14">
        <v>0</v>
      </c>
      <c r="BB15" s="14">
        <v>2.7636937353972602E-2</v>
      </c>
      <c r="BC15" s="14">
        <v>1.8660625182714601E-2</v>
      </c>
      <c r="BD15" s="14">
        <v>4.0817074959241299E-2</v>
      </c>
      <c r="BE15" s="14">
        <v>0.149540695779426</v>
      </c>
      <c r="BF15" s="14">
        <v>0.13342402784121399</v>
      </c>
      <c r="BG15" s="14"/>
      <c r="BH15" s="14">
        <v>5.33184124453005E-2</v>
      </c>
      <c r="BI15" s="14">
        <v>2.3430521962768701E-2</v>
      </c>
    </row>
    <row r="16" spans="2:61" x14ac:dyDescent="0.35">
      <c r="B16" s="15" t="s">
        <v>222</v>
      </c>
      <c r="C16" s="14">
        <v>2.4656028188155401E-2</v>
      </c>
      <c r="D16" s="14">
        <v>1.5211671647700801E-2</v>
      </c>
      <c r="E16" s="14">
        <v>3.3804568900194301E-2</v>
      </c>
      <c r="F16" s="14"/>
      <c r="G16" s="14">
        <v>4.4174460652574798E-2</v>
      </c>
      <c r="H16" s="14">
        <v>5.5590475708175102E-2</v>
      </c>
      <c r="I16" s="14">
        <v>2.6521066925094799E-2</v>
      </c>
      <c r="J16" s="14">
        <v>1.8649852360357901E-2</v>
      </c>
      <c r="K16" s="14">
        <v>0</v>
      </c>
      <c r="L16" s="14">
        <v>1.08183288490566E-2</v>
      </c>
      <c r="M16" s="14"/>
      <c r="N16" s="14">
        <v>1.74138982749895E-2</v>
      </c>
      <c r="O16" s="14">
        <v>2.8738160421818901E-2</v>
      </c>
      <c r="P16" s="14"/>
      <c r="Q16" s="14">
        <v>1.8202781635535799E-2</v>
      </c>
      <c r="R16" s="14">
        <v>1.8626724485951401E-2</v>
      </c>
      <c r="S16" s="14">
        <v>3.5683012860816203E-2</v>
      </c>
      <c r="T16" s="14"/>
      <c r="U16" s="14">
        <v>2.01874956170312E-2</v>
      </c>
      <c r="V16" s="14">
        <v>4.3854309979879699E-2</v>
      </c>
      <c r="W16" s="14"/>
      <c r="X16" s="14">
        <v>1.91653075852984E-2</v>
      </c>
      <c r="Y16" s="14">
        <v>1.02404077582021E-2</v>
      </c>
      <c r="Z16" s="14">
        <v>4.1799373328767798E-2</v>
      </c>
      <c r="AA16" s="14"/>
      <c r="AB16" s="14">
        <v>1.5088391808511801E-2</v>
      </c>
      <c r="AC16" s="14">
        <v>1.6250312824008E-2</v>
      </c>
      <c r="AD16" s="14">
        <v>5.7193958757278798E-2</v>
      </c>
      <c r="AE16" s="14"/>
      <c r="AF16" s="14">
        <v>7.0939268867167499E-3</v>
      </c>
      <c r="AG16" s="14">
        <v>1.57296612252175E-2</v>
      </c>
      <c r="AH16" s="14">
        <v>4.4669146142100699E-2</v>
      </c>
      <c r="AI16" s="14"/>
      <c r="AJ16" s="14">
        <v>2.1663849461738001E-2</v>
      </c>
      <c r="AK16" s="14">
        <v>2.8089247164271702E-2</v>
      </c>
      <c r="AL16" s="14"/>
      <c r="AM16" s="14">
        <v>0</v>
      </c>
      <c r="AN16" s="14">
        <v>1.52277746000446E-2</v>
      </c>
      <c r="AO16" s="14">
        <v>0</v>
      </c>
      <c r="AP16" s="14">
        <v>3.5469520296818699E-2</v>
      </c>
      <c r="AQ16" s="14">
        <v>0</v>
      </c>
      <c r="AR16" s="14">
        <v>1.79518363486963E-2</v>
      </c>
      <c r="AS16" s="14">
        <v>4.2974769550708197E-2</v>
      </c>
      <c r="AT16" s="14">
        <v>3.02201940781004E-2</v>
      </c>
      <c r="AU16" s="14">
        <v>8.0209787528583404E-2</v>
      </c>
      <c r="AV16" s="14"/>
      <c r="AW16" s="14">
        <v>0</v>
      </c>
      <c r="AX16" s="14">
        <v>1.21604485260633E-2</v>
      </c>
      <c r="AY16" s="14">
        <v>0</v>
      </c>
      <c r="AZ16" s="14">
        <v>4.1640957962379002E-2</v>
      </c>
      <c r="BA16" s="14">
        <v>0</v>
      </c>
      <c r="BB16" s="14">
        <v>2.00616162849395E-2</v>
      </c>
      <c r="BC16" s="14">
        <v>2.9124029165284799E-2</v>
      </c>
      <c r="BD16" s="14">
        <v>4.5043724409121702E-2</v>
      </c>
      <c r="BE16" s="14">
        <v>0.147969888626268</v>
      </c>
      <c r="BF16" s="14">
        <v>0.131036578594009</v>
      </c>
      <c r="BG16" s="14"/>
      <c r="BH16" s="14">
        <v>3.2945074677486197E-2</v>
      </c>
      <c r="BI16" s="14">
        <v>1.6185337999997901E-2</v>
      </c>
    </row>
    <row r="17" spans="2:61" x14ac:dyDescent="0.35">
      <c r="B17" s="15" t="s">
        <v>77</v>
      </c>
      <c r="C17" s="20">
        <v>9.2938559522808498E-3</v>
      </c>
      <c r="D17" s="20">
        <v>8.5273043291172398E-3</v>
      </c>
      <c r="E17" s="20">
        <v>1.0079015750382199E-2</v>
      </c>
      <c r="F17" s="20"/>
      <c r="G17" s="20">
        <v>2.02775273624154E-2</v>
      </c>
      <c r="H17" s="20">
        <v>4.4158218875343103E-3</v>
      </c>
      <c r="I17" s="20">
        <v>2.48194410703712E-2</v>
      </c>
      <c r="J17" s="20">
        <v>0</v>
      </c>
      <c r="K17" s="20">
        <v>9.5202486063604604E-3</v>
      </c>
      <c r="L17" s="20">
        <v>0</v>
      </c>
      <c r="M17" s="20"/>
      <c r="N17" s="20">
        <v>5.7647039786491196E-3</v>
      </c>
      <c r="O17" s="20">
        <v>1.1283113974685101E-2</v>
      </c>
      <c r="P17" s="20"/>
      <c r="Q17" s="20">
        <v>3.97815423194564E-3</v>
      </c>
      <c r="R17" s="20">
        <v>1.1635186061678101E-2</v>
      </c>
      <c r="S17" s="20">
        <v>5.8523604308048901E-3</v>
      </c>
      <c r="T17" s="20"/>
      <c r="U17" s="20">
        <v>3.0806793847791198E-3</v>
      </c>
      <c r="V17" s="20">
        <v>3.5987700668875397E-2</v>
      </c>
      <c r="W17" s="20"/>
      <c r="X17" s="20">
        <v>0</v>
      </c>
      <c r="Y17" s="20">
        <v>2.5553609062420502E-3</v>
      </c>
      <c r="Z17" s="20">
        <v>1.1438751852190799E-2</v>
      </c>
      <c r="AA17" s="20"/>
      <c r="AB17" s="20">
        <v>7.91831662646208E-3</v>
      </c>
      <c r="AC17" s="20">
        <v>0</v>
      </c>
      <c r="AD17" s="20">
        <v>0</v>
      </c>
      <c r="AE17" s="20"/>
      <c r="AF17" s="20">
        <v>0</v>
      </c>
      <c r="AG17" s="20">
        <v>2.1242145989186501E-3</v>
      </c>
      <c r="AH17" s="20">
        <v>6.4205774144954902E-3</v>
      </c>
      <c r="AI17" s="20"/>
      <c r="AJ17" s="20">
        <v>3.1431654802322501E-3</v>
      </c>
      <c r="AK17" s="20">
        <v>1.1624261191302301E-2</v>
      </c>
      <c r="AL17" s="20"/>
      <c r="AM17" s="20">
        <v>8.3467051788646395E-3</v>
      </c>
      <c r="AN17" s="20">
        <v>0</v>
      </c>
      <c r="AO17" s="20">
        <v>3.2523208615688602E-2</v>
      </c>
      <c r="AP17" s="20">
        <v>0</v>
      </c>
      <c r="AQ17" s="20">
        <v>0</v>
      </c>
      <c r="AR17" s="20">
        <v>2.7011881094781498E-3</v>
      </c>
      <c r="AS17" s="20">
        <v>0</v>
      </c>
      <c r="AT17" s="20">
        <v>0</v>
      </c>
      <c r="AU17" s="20">
        <v>1.8675705488052599E-2</v>
      </c>
      <c r="AV17" s="20"/>
      <c r="AW17" s="20">
        <v>0</v>
      </c>
      <c r="AX17" s="20">
        <v>0</v>
      </c>
      <c r="AY17" s="20">
        <v>0</v>
      </c>
      <c r="AZ17" s="20">
        <v>0</v>
      </c>
      <c r="BA17" s="20">
        <v>0</v>
      </c>
      <c r="BB17" s="20">
        <v>4.4598575611224803E-3</v>
      </c>
      <c r="BC17" s="20">
        <v>0</v>
      </c>
      <c r="BD17" s="20">
        <v>0</v>
      </c>
      <c r="BE17" s="20">
        <v>0.14358809542012299</v>
      </c>
      <c r="BF17" s="20">
        <v>4.9602890665012001E-2</v>
      </c>
      <c r="BG17" s="20"/>
      <c r="BH17" s="20">
        <v>1.0545846207525401E-2</v>
      </c>
      <c r="BI17" s="20">
        <v>3.3599484513297802E-3</v>
      </c>
    </row>
    <row r="18" spans="2:61" x14ac:dyDescent="0.35">
      <c r="B18" s="16"/>
    </row>
    <row r="19" spans="2:61" x14ac:dyDescent="0.35">
      <c r="B19" t="s">
        <v>79</v>
      </c>
    </row>
    <row r="20" spans="2:61" x14ac:dyDescent="0.35">
      <c r="B20" t="s">
        <v>80</v>
      </c>
    </row>
    <row r="22" spans="2:61" x14ac:dyDescent="0.35">
      <c r="B22"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26"/>
  <sheetViews>
    <sheetView showGridLines="0" workbookViewId="0">
      <pane xSplit="2" topLeftCell="C1" activePane="topRight" state="frozen"/>
      <selection activeCell="B18" sqref="B18"/>
      <selection pane="topRight" activeCell="AT12" sqref="AT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236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224</v>
      </c>
      <c r="C9" s="14">
        <v>0.57937303784897898</v>
      </c>
      <c r="D9" s="14">
        <v>0.61436230827714</v>
      </c>
      <c r="E9" s="14">
        <v>0.54707729521394299</v>
      </c>
      <c r="F9" s="14"/>
      <c r="G9" s="14">
        <v>0.34935463172765102</v>
      </c>
      <c r="H9" s="14">
        <v>0.39535178664994303</v>
      </c>
      <c r="I9" s="14">
        <v>0.44193784097064498</v>
      </c>
      <c r="J9" s="14">
        <v>0.64769182359380195</v>
      </c>
      <c r="K9" s="14">
        <v>0.72224353857914403</v>
      </c>
      <c r="L9" s="14">
        <v>0.82310898281531397</v>
      </c>
      <c r="M9" s="14"/>
      <c r="N9" s="14">
        <v>0.55292484083918603</v>
      </c>
      <c r="O9" s="14">
        <v>0.59428095013866</v>
      </c>
      <c r="P9" s="14"/>
      <c r="Q9" s="14">
        <v>0.54572946322927895</v>
      </c>
      <c r="R9" s="14">
        <v>0.62994046534090298</v>
      </c>
      <c r="S9" s="14">
        <v>0.51173832960579402</v>
      </c>
      <c r="T9" s="14"/>
      <c r="U9" s="14">
        <v>0.57589482724775898</v>
      </c>
      <c r="V9" s="14">
        <v>0.59431657159083595</v>
      </c>
      <c r="W9" s="14"/>
      <c r="X9" s="14">
        <v>0.68872584367214795</v>
      </c>
      <c r="Y9" s="14">
        <v>0.59860318076248298</v>
      </c>
      <c r="Z9" s="14">
        <v>0.526535221300934</v>
      </c>
      <c r="AA9" s="14"/>
      <c r="AB9" s="14">
        <v>0.64168591713291101</v>
      </c>
      <c r="AC9" s="14">
        <v>0.57732643459892496</v>
      </c>
      <c r="AD9" s="14">
        <v>0.47840206777276201</v>
      </c>
      <c r="AE9" s="14"/>
      <c r="AF9" s="14">
        <v>0.70534018161104195</v>
      </c>
      <c r="AG9" s="14">
        <v>0.61836039372871099</v>
      </c>
      <c r="AH9" s="14">
        <v>0.49718250867435698</v>
      </c>
      <c r="AI9" s="14"/>
      <c r="AJ9" s="14">
        <v>0.53045949625184996</v>
      </c>
      <c r="AK9" s="14">
        <v>0.62377155254347105</v>
      </c>
      <c r="AL9" s="14"/>
      <c r="AM9" s="14">
        <v>0.65482263212168901</v>
      </c>
      <c r="AN9" s="14">
        <v>0.69869770500231698</v>
      </c>
      <c r="AO9" s="14">
        <v>0.37339704397436102</v>
      </c>
      <c r="AP9" s="14">
        <v>0.51636921474603903</v>
      </c>
      <c r="AQ9" s="14">
        <v>0.67752505309855005</v>
      </c>
      <c r="AR9" s="14">
        <v>0.60426442647918199</v>
      </c>
      <c r="AS9" s="14">
        <v>0.44433250725464701</v>
      </c>
      <c r="AT9" s="14">
        <v>0.63628732558546197</v>
      </c>
      <c r="AU9" s="14">
        <v>0.37922528442298697</v>
      </c>
      <c r="AV9" s="14"/>
      <c r="AW9" s="14">
        <v>0.69057520800948902</v>
      </c>
      <c r="AX9" s="14">
        <v>0.70329605992390198</v>
      </c>
      <c r="AY9" s="14">
        <v>0.42939810275717799</v>
      </c>
      <c r="AZ9" s="14">
        <v>0.44996671751546102</v>
      </c>
      <c r="BA9" s="14">
        <v>0.67918536547774799</v>
      </c>
      <c r="BB9" s="14">
        <v>0.57706152614254802</v>
      </c>
      <c r="BC9" s="14">
        <v>0.60230244590276505</v>
      </c>
      <c r="BD9" s="14">
        <v>0.58017149695633496</v>
      </c>
      <c r="BE9" s="14">
        <v>9.9044754609180302E-2</v>
      </c>
      <c r="BF9" s="14">
        <v>0.48847070887970601</v>
      </c>
      <c r="BG9" s="14"/>
      <c r="BH9" s="14">
        <v>0.56075138664366397</v>
      </c>
      <c r="BI9" s="14">
        <v>0.59790444717268199</v>
      </c>
    </row>
    <row r="10" spans="2:61" x14ac:dyDescent="0.35">
      <c r="B10" s="15" t="s">
        <v>225</v>
      </c>
      <c r="C10" s="14">
        <v>0.43919259143415401</v>
      </c>
      <c r="D10" s="14">
        <v>0.46622961453782902</v>
      </c>
      <c r="E10" s="14">
        <v>0.41598154770934498</v>
      </c>
      <c r="F10" s="14"/>
      <c r="G10" s="14">
        <v>0.23765220484206601</v>
      </c>
      <c r="H10" s="14">
        <v>0.31474638478192601</v>
      </c>
      <c r="I10" s="14">
        <v>0.386669394634021</v>
      </c>
      <c r="J10" s="14">
        <v>0.47008437255760299</v>
      </c>
      <c r="K10" s="14">
        <v>0.63971280242623496</v>
      </c>
      <c r="L10" s="14">
        <v>0.52771571894520297</v>
      </c>
      <c r="M10" s="14"/>
      <c r="N10" s="14">
        <v>0.410012149585397</v>
      </c>
      <c r="O10" s="14">
        <v>0.45564057340790998</v>
      </c>
      <c r="P10" s="14"/>
      <c r="Q10" s="14">
        <v>0.46693673992467899</v>
      </c>
      <c r="R10" s="14">
        <v>0.44910104410929902</v>
      </c>
      <c r="S10" s="14">
        <v>0.38192160784023799</v>
      </c>
      <c r="T10" s="14"/>
      <c r="U10" s="14">
        <v>0.46672805034626902</v>
      </c>
      <c r="V10" s="14">
        <v>0.32089122716184898</v>
      </c>
      <c r="W10" s="14"/>
      <c r="X10" s="14">
        <v>0.45971639061554598</v>
      </c>
      <c r="Y10" s="14">
        <v>0.51674038346250095</v>
      </c>
      <c r="Z10" s="14">
        <v>0.352399398704415</v>
      </c>
      <c r="AA10" s="14"/>
      <c r="AB10" s="14">
        <v>0.52917563739585205</v>
      </c>
      <c r="AC10" s="14">
        <v>0.42124836857609699</v>
      </c>
      <c r="AD10" s="14">
        <v>0.34377189652621098</v>
      </c>
      <c r="AE10" s="14"/>
      <c r="AF10" s="14">
        <v>0.423208019753052</v>
      </c>
      <c r="AG10" s="14">
        <v>0.477708972343039</v>
      </c>
      <c r="AH10" s="14">
        <v>0.40638029767273498</v>
      </c>
      <c r="AI10" s="14"/>
      <c r="AJ10" s="14">
        <v>0.432909141151474</v>
      </c>
      <c r="AK10" s="14">
        <v>0.45349340329989701</v>
      </c>
      <c r="AL10" s="14"/>
      <c r="AM10" s="14">
        <v>0.49192466507694699</v>
      </c>
      <c r="AN10" s="14">
        <v>0.54155112516966297</v>
      </c>
      <c r="AO10" s="14">
        <v>0.54196835278279298</v>
      </c>
      <c r="AP10" s="14">
        <v>0.38239993284886598</v>
      </c>
      <c r="AQ10" s="14">
        <v>0.49133952088711702</v>
      </c>
      <c r="AR10" s="14">
        <v>0.43557929528497602</v>
      </c>
      <c r="AS10" s="14">
        <v>0.55062183366164497</v>
      </c>
      <c r="AT10" s="14">
        <v>0.328166942931092</v>
      </c>
      <c r="AU10" s="14">
        <v>0.25782533667245</v>
      </c>
      <c r="AV10" s="14"/>
      <c r="AW10" s="14">
        <v>0.48196818338019098</v>
      </c>
      <c r="AX10" s="14">
        <v>0.57479411426185401</v>
      </c>
      <c r="AY10" s="14">
        <v>0.44981146830512198</v>
      </c>
      <c r="AZ10" s="14">
        <v>0.34745198471266497</v>
      </c>
      <c r="BA10" s="14">
        <v>0.49189315375276099</v>
      </c>
      <c r="BB10" s="14">
        <v>0.41688632348547899</v>
      </c>
      <c r="BC10" s="14">
        <v>0.61491548919155903</v>
      </c>
      <c r="BD10" s="14">
        <v>0.40765169488513298</v>
      </c>
      <c r="BE10" s="14">
        <v>0.12991835122628201</v>
      </c>
      <c r="BF10" s="14">
        <v>0.29328410843505898</v>
      </c>
      <c r="BG10" s="14"/>
      <c r="BH10" s="14">
        <v>0.39701914389098097</v>
      </c>
      <c r="BI10" s="14">
        <v>0.492380030519802</v>
      </c>
    </row>
    <row r="11" spans="2:61" ht="29" x14ac:dyDescent="0.35">
      <c r="B11" s="15" t="s">
        <v>226</v>
      </c>
      <c r="C11" s="14">
        <v>0.36795471359392201</v>
      </c>
      <c r="D11" s="14">
        <v>0.400360445263158</v>
      </c>
      <c r="E11" s="14">
        <v>0.335686805068377</v>
      </c>
      <c r="F11" s="14"/>
      <c r="G11" s="14">
        <v>0.270929123015341</v>
      </c>
      <c r="H11" s="14">
        <v>0.33615866751152201</v>
      </c>
      <c r="I11" s="14">
        <v>0.30125395513158298</v>
      </c>
      <c r="J11" s="14">
        <v>0.47305168457680202</v>
      </c>
      <c r="K11" s="14">
        <v>0.44013461995445702</v>
      </c>
      <c r="L11" s="14">
        <v>0.365100183094137</v>
      </c>
      <c r="M11" s="14"/>
      <c r="N11" s="14">
        <v>0.39524920801942298</v>
      </c>
      <c r="O11" s="14">
        <v>0.35256977341308798</v>
      </c>
      <c r="P11" s="14"/>
      <c r="Q11" s="14">
        <v>0.37270840641665598</v>
      </c>
      <c r="R11" s="14">
        <v>0.36945243993857402</v>
      </c>
      <c r="S11" s="14">
        <v>0.38660580373638997</v>
      </c>
      <c r="T11" s="14"/>
      <c r="U11" s="14">
        <v>0.37070524110320802</v>
      </c>
      <c r="V11" s="14">
        <v>0.35613754512560197</v>
      </c>
      <c r="W11" s="14"/>
      <c r="X11" s="14">
        <v>0.391542309405494</v>
      </c>
      <c r="Y11" s="14">
        <v>0.39232020349530899</v>
      </c>
      <c r="Z11" s="14">
        <v>0.340022807917577</v>
      </c>
      <c r="AA11" s="14"/>
      <c r="AB11" s="14">
        <v>0.38219259544079698</v>
      </c>
      <c r="AC11" s="14">
        <v>0.35822636435215499</v>
      </c>
      <c r="AD11" s="14">
        <v>0.386213088137492</v>
      </c>
      <c r="AE11" s="14"/>
      <c r="AF11" s="14">
        <v>0.45784084702463201</v>
      </c>
      <c r="AG11" s="14">
        <v>0.360645520683336</v>
      </c>
      <c r="AH11" s="14">
        <v>0.35199813181890299</v>
      </c>
      <c r="AI11" s="14"/>
      <c r="AJ11" s="14">
        <v>0.42367642255712101</v>
      </c>
      <c r="AK11" s="14">
        <v>0.33991669243105199</v>
      </c>
      <c r="AL11" s="14"/>
      <c r="AM11" s="14">
        <v>0.33936085233694102</v>
      </c>
      <c r="AN11" s="14">
        <v>0.447583272604692</v>
      </c>
      <c r="AO11" s="14">
        <v>0.265706095773457</v>
      </c>
      <c r="AP11" s="14">
        <v>0.31813085192443502</v>
      </c>
      <c r="AQ11" s="14">
        <v>0.27957924196588702</v>
      </c>
      <c r="AR11" s="14">
        <v>0.34362910945783398</v>
      </c>
      <c r="AS11" s="14">
        <v>0.43081442315719798</v>
      </c>
      <c r="AT11" s="14">
        <v>0.36987877759404802</v>
      </c>
      <c r="AU11" s="14">
        <v>0.42706489644470602</v>
      </c>
      <c r="AV11" s="14"/>
      <c r="AW11" s="14">
        <v>0.30413561703217601</v>
      </c>
      <c r="AX11" s="14">
        <v>0.48249703932235</v>
      </c>
      <c r="AY11" s="14">
        <v>0.34657546669662398</v>
      </c>
      <c r="AZ11" s="14">
        <v>0.34920221666025097</v>
      </c>
      <c r="BA11" s="14">
        <v>0.33345697575669497</v>
      </c>
      <c r="BB11" s="14">
        <v>0.333899299206252</v>
      </c>
      <c r="BC11" s="14">
        <v>0.40816999782563501</v>
      </c>
      <c r="BD11" s="14">
        <v>0.415628308110573</v>
      </c>
      <c r="BE11" s="14">
        <v>0.30402487948893903</v>
      </c>
      <c r="BF11" s="14">
        <v>0.33440226040467902</v>
      </c>
      <c r="BG11" s="14"/>
      <c r="BH11" s="14">
        <v>0.31745735523255703</v>
      </c>
      <c r="BI11" s="14">
        <v>0.42673505744024398</v>
      </c>
    </row>
    <row r="12" spans="2:61" x14ac:dyDescent="0.35">
      <c r="B12" s="15" t="s">
        <v>227</v>
      </c>
      <c r="C12" s="14">
        <v>0.241799640614519</v>
      </c>
      <c r="D12" s="14">
        <v>0.18794231712850501</v>
      </c>
      <c r="E12" s="14">
        <v>0.29223936817652602</v>
      </c>
      <c r="F12" s="14"/>
      <c r="G12" s="14">
        <v>0.15575805624612099</v>
      </c>
      <c r="H12" s="14">
        <v>0.36601594589290098</v>
      </c>
      <c r="I12" s="14">
        <v>0.29141138941515499</v>
      </c>
      <c r="J12" s="14">
        <v>0.29174902766951499</v>
      </c>
      <c r="K12" s="14">
        <v>0.24652968910089099</v>
      </c>
      <c r="L12" s="14">
        <v>9.4414119414297504E-2</v>
      </c>
      <c r="M12" s="14"/>
      <c r="N12" s="14">
        <v>0.26303064788952801</v>
      </c>
      <c r="O12" s="14">
        <v>0.229832473470376</v>
      </c>
      <c r="P12" s="14"/>
      <c r="Q12" s="14">
        <v>0.20545880352340901</v>
      </c>
      <c r="R12" s="14">
        <v>0.25511336079671498</v>
      </c>
      <c r="S12" s="14">
        <v>0.29004056219427699</v>
      </c>
      <c r="T12" s="14"/>
      <c r="U12" s="14">
        <v>0.23989917659731999</v>
      </c>
      <c r="V12" s="14">
        <v>0.24996465746434399</v>
      </c>
      <c r="W12" s="14"/>
      <c r="X12" s="14">
        <v>0.16636134679953499</v>
      </c>
      <c r="Y12" s="14">
        <v>0.244800572995688</v>
      </c>
      <c r="Z12" s="14">
        <v>0.266447568082196</v>
      </c>
      <c r="AA12" s="14"/>
      <c r="AB12" s="14">
        <v>0.168545906964925</v>
      </c>
      <c r="AC12" s="14">
        <v>0.27928813134043901</v>
      </c>
      <c r="AD12" s="14">
        <v>0.26853178024664498</v>
      </c>
      <c r="AE12" s="14"/>
      <c r="AF12" s="14">
        <v>0.21323407453660601</v>
      </c>
      <c r="AG12" s="14">
        <v>0.226626792265819</v>
      </c>
      <c r="AH12" s="14">
        <v>0.26487877864332798</v>
      </c>
      <c r="AI12" s="14"/>
      <c r="AJ12" s="14">
        <v>0.23230963271462701</v>
      </c>
      <c r="AK12" s="14">
        <v>0.241721557715877</v>
      </c>
      <c r="AL12" s="14"/>
      <c r="AM12" s="14">
        <v>0.264264119901849</v>
      </c>
      <c r="AN12" s="14">
        <v>0.195515127661501</v>
      </c>
      <c r="AO12" s="14">
        <v>0.18237550231735999</v>
      </c>
      <c r="AP12" s="14">
        <v>0.41308043014048301</v>
      </c>
      <c r="AQ12" s="14">
        <v>0.17195340372127199</v>
      </c>
      <c r="AR12" s="14">
        <v>0.26632434326772297</v>
      </c>
      <c r="AS12" s="14">
        <v>0.20438333849846099</v>
      </c>
      <c r="AT12" s="14">
        <v>0.119351131214537</v>
      </c>
      <c r="AU12" s="14">
        <v>0.218206093809727</v>
      </c>
      <c r="AV12" s="14"/>
      <c r="AW12" s="14">
        <v>0.26026016733954399</v>
      </c>
      <c r="AX12" s="14">
        <v>0.171025030689576</v>
      </c>
      <c r="AY12" s="14">
        <v>0.13248570107237601</v>
      </c>
      <c r="AZ12" s="14">
        <v>0.35584478817554199</v>
      </c>
      <c r="BA12" s="14">
        <v>0.21790643214342101</v>
      </c>
      <c r="BB12" s="14">
        <v>0.25891275295341898</v>
      </c>
      <c r="BC12" s="14">
        <v>0.19673217033165999</v>
      </c>
      <c r="BD12" s="14">
        <v>0.19926480769844299</v>
      </c>
      <c r="BE12" s="14">
        <v>0.20467208640583801</v>
      </c>
      <c r="BF12" s="14">
        <v>0.30186260073444698</v>
      </c>
      <c r="BG12" s="14"/>
      <c r="BH12" s="14">
        <v>0.26939348086029202</v>
      </c>
      <c r="BI12" s="14">
        <v>0.22401526744862299</v>
      </c>
    </row>
    <row r="13" spans="2:61" x14ac:dyDescent="0.35">
      <c r="B13" s="15" t="s">
        <v>228</v>
      </c>
      <c r="C13" s="14">
        <v>0.16399934019351101</v>
      </c>
      <c r="D13" s="14">
        <v>0.129382947254604</v>
      </c>
      <c r="E13" s="14">
        <v>0.19796175781838299</v>
      </c>
      <c r="F13" s="14"/>
      <c r="G13" s="14">
        <v>0.44494572363319501</v>
      </c>
      <c r="H13" s="14">
        <v>0.27578605329154898</v>
      </c>
      <c r="I13" s="14">
        <v>0.16782839536665201</v>
      </c>
      <c r="J13" s="14">
        <v>7.3567598797889905E-2</v>
      </c>
      <c r="K13" s="14">
        <v>3.5690924540647997E-2</v>
      </c>
      <c r="L13" s="14">
        <v>8.9052946477020403E-2</v>
      </c>
      <c r="M13" s="14"/>
      <c r="N13" s="14">
        <v>0.15245078095274001</v>
      </c>
      <c r="O13" s="14">
        <v>0.17050885417549899</v>
      </c>
      <c r="P13" s="14"/>
      <c r="Q13" s="14">
        <v>0.15107932907069099</v>
      </c>
      <c r="R13" s="14">
        <v>0.13631603111465501</v>
      </c>
      <c r="S13" s="14">
        <v>0.24116504309311201</v>
      </c>
      <c r="T13" s="14"/>
      <c r="U13" s="14">
        <v>0.176385281768279</v>
      </c>
      <c r="V13" s="14">
        <v>0.110785272079784</v>
      </c>
      <c r="W13" s="14"/>
      <c r="X13" s="14">
        <v>0.210941642285983</v>
      </c>
      <c r="Y13" s="14">
        <v>0.11519844679635401</v>
      </c>
      <c r="Z13" s="14">
        <v>0.19901923024856</v>
      </c>
      <c r="AA13" s="14"/>
      <c r="AB13" s="14">
        <v>0.15129380683510901</v>
      </c>
      <c r="AC13" s="14">
        <v>0.17761694436630299</v>
      </c>
      <c r="AD13" s="14">
        <v>0.15999966982752101</v>
      </c>
      <c r="AE13" s="14"/>
      <c r="AF13" s="14">
        <v>0.179466615574607</v>
      </c>
      <c r="AG13" s="14">
        <v>0.152372927551267</v>
      </c>
      <c r="AH13" s="14">
        <v>0.168728388666157</v>
      </c>
      <c r="AI13" s="14"/>
      <c r="AJ13" s="14">
        <v>0.181307542982314</v>
      </c>
      <c r="AK13" s="14">
        <v>0.14386876448740901</v>
      </c>
      <c r="AL13" s="14"/>
      <c r="AM13" s="14">
        <v>7.6131250360246205E-2</v>
      </c>
      <c r="AN13" s="14">
        <v>0.200064698136525</v>
      </c>
      <c r="AO13" s="14">
        <v>0.17340036919634699</v>
      </c>
      <c r="AP13" s="14">
        <v>0.18744377377686</v>
      </c>
      <c r="AQ13" s="14">
        <v>7.7334782831522703E-2</v>
      </c>
      <c r="AR13" s="14">
        <v>0.16854902442813999</v>
      </c>
      <c r="AS13" s="14">
        <v>0.22014997766841801</v>
      </c>
      <c r="AT13" s="14">
        <v>7.91400409094071E-2</v>
      </c>
      <c r="AU13" s="14">
        <v>0.205228857171186</v>
      </c>
      <c r="AV13" s="14"/>
      <c r="AW13" s="14">
        <v>5.9850673443453503E-2</v>
      </c>
      <c r="AX13" s="14">
        <v>0.209729050256278</v>
      </c>
      <c r="AY13" s="14">
        <v>0.15585109730562999</v>
      </c>
      <c r="AZ13" s="14">
        <v>0.21472546021546701</v>
      </c>
      <c r="BA13" s="14">
        <v>5.0595905337961697E-2</v>
      </c>
      <c r="BB13" s="14">
        <v>0.23093157298500999</v>
      </c>
      <c r="BC13" s="14">
        <v>0.148750338732695</v>
      </c>
      <c r="BD13" s="14">
        <v>0.124389098198118</v>
      </c>
      <c r="BE13" s="14">
        <v>0.19654496857166301</v>
      </c>
      <c r="BF13" s="14">
        <v>0.14112682710419899</v>
      </c>
      <c r="BG13" s="14"/>
      <c r="BH13" s="14">
        <v>0.172365792105554</v>
      </c>
      <c r="BI13" s="14">
        <v>0.165278589451052</v>
      </c>
    </row>
    <row r="14" spans="2:61" ht="29" x14ac:dyDescent="0.35">
      <c r="B14" s="15" t="s">
        <v>229</v>
      </c>
      <c r="C14" s="14">
        <v>0.15711579336067499</v>
      </c>
      <c r="D14" s="14">
        <v>0.198379575935796</v>
      </c>
      <c r="E14" s="14">
        <v>0.117492359464599</v>
      </c>
      <c r="F14" s="14"/>
      <c r="G14" s="14">
        <v>0.10149782267909099</v>
      </c>
      <c r="H14" s="14">
        <v>9.5316088121192299E-2</v>
      </c>
      <c r="I14" s="14">
        <v>0.150790171657118</v>
      </c>
      <c r="J14" s="14">
        <v>0.13090855805187099</v>
      </c>
      <c r="K14" s="14">
        <v>0.21372808225336301</v>
      </c>
      <c r="L14" s="14">
        <v>0.225850116664049</v>
      </c>
      <c r="M14" s="14"/>
      <c r="N14" s="14">
        <v>0.15097788708250201</v>
      </c>
      <c r="O14" s="14">
        <v>0.16057551382492499</v>
      </c>
      <c r="P14" s="14"/>
      <c r="Q14" s="14">
        <v>0.17288202537387501</v>
      </c>
      <c r="R14" s="14">
        <v>0.14534580058716401</v>
      </c>
      <c r="S14" s="14">
        <v>0.173487286560111</v>
      </c>
      <c r="T14" s="14"/>
      <c r="U14" s="14">
        <v>0.16305602450371801</v>
      </c>
      <c r="V14" s="14">
        <v>0.131594611725108</v>
      </c>
      <c r="W14" s="14"/>
      <c r="X14" s="14">
        <v>0.273954450293938</v>
      </c>
      <c r="Y14" s="14">
        <v>0.15918294941231401</v>
      </c>
      <c r="Z14" s="14">
        <v>0.11872388508319499</v>
      </c>
      <c r="AA14" s="14"/>
      <c r="AB14" s="14">
        <v>0.21131118615358799</v>
      </c>
      <c r="AC14" s="14">
        <v>0.157310508055476</v>
      </c>
      <c r="AD14" s="14">
        <v>8.7923832076114899E-2</v>
      </c>
      <c r="AE14" s="14"/>
      <c r="AF14" s="14">
        <v>0.20581823158922499</v>
      </c>
      <c r="AG14" s="14">
        <v>0.18814028677490199</v>
      </c>
      <c r="AH14" s="14">
        <v>0.103810868044705</v>
      </c>
      <c r="AI14" s="14"/>
      <c r="AJ14" s="14">
        <v>0.16964690618418801</v>
      </c>
      <c r="AK14" s="14">
        <v>0.14966213807013501</v>
      </c>
      <c r="AL14" s="14"/>
      <c r="AM14" s="14">
        <v>0.18566005379228501</v>
      </c>
      <c r="AN14" s="14">
        <v>0.22539900836354401</v>
      </c>
      <c r="AO14" s="14">
        <v>0.19290518437276</v>
      </c>
      <c r="AP14" s="14">
        <v>0.126912205723657</v>
      </c>
      <c r="AQ14" s="14">
        <v>0.16514016539316601</v>
      </c>
      <c r="AR14" s="14">
        <v>0.14252329263817101</v>
      </c>
      <c r="AS14" s="14">
        <v>0.18949410636688199</v>
      </c>
      <c r="AT14" s="14">
        <v>0.12646374767342899</v>
      </c>
      <c r="AU14" s="14">
        <v>7.6378004418141507E-2</v>
      </c>
      <c r="AV14" s="14"/>
      <c r="AW14" s="14">
        <v>0.209455804991664</v>
      </c>
      <c r="AX14" s="14">
        <v>0.225851054487511</v>
      </c>
      <c r="AY14" s="14">
        <v>0.170862784434552</v>
      </c>
      <c r="AZ14" s="14">
        <v>0.125940636839073</v>
      </c>
      <c r="BA14" s="14">
        <v>0.13288743366382699</v>
      </c>
      <c r="BB14" s="14">
        <v>0.15172736976756801</v>
      </c>
      <c r="BC14" s="14">
        <v>0.16854569809564399</v>
      </c>
      <c r="BD14" s="14">
        <v>0.141257289577706</v>
      </c>
      <c r="BE14" s="14">
        <v>3.0351853290809E-2</v>
      </c>
      <c r="BF14" s="14">
        <v>1.4653664730599E-2</v>
      </c>
      <c r="BG14" s="14"/>
      <c r="BH14" s="14">
        <v>0.165348650399155</v>
      </c>
      <c r="BI14" s="14">
        <v>0.14792576531843099</v>
      </c>
    </row>
    <row r="15" spans="2:61" x14ac:dyDescent="0.35">
      <c r="B15" s="15" t="s">
        <v>230</v>
      </c>
      <c r="C15" s="14">
        <v>0.15547421490898</v>
      </c>
      <c r="D15" s="14">
        <v>0.11842508887058401</v>
      </c>
      <c r="E15" s="14">
        <v>0.18818432096197499</v>
      </c>
      <c r="F15" s="14"/>
      <c r="G15" s="14">
        <v>0.38163827300375702</v>
      </c>
      <c r="H15" s="14">
        <v>0.257886165545402</v>
      </c>
      <c r="I15" s="14">
        <v>0.21056512725238299</v>
      </c>
      <c r="J15" s="14">
        <v>8.8758678245296194E-2</v>
      </c>
      <c r="K15" s="14">
        <v>2.5238493931083499E-2</v>
      </c>
      <c r="L15" s="14">
        <v>4.8671894630170701E-2</v>
      </c>
      <c r="M15" s="14"/>
      <c r="N15" s="14">
        <v>0.19004598188515301</v>
      </c>
      <c r="O15" s="14">
        <v>0.13598733383390099</v>
      </c>
      <c r="P15" s="14"/>
      <c r="Q15" s="14">
        <v>0.197920267549865</v>
      </c>
      <c r="R15" s="14">
        <v>0.13914783311995901</v>
      </c>
      <c r="S15" s="14">
        <v>0.13097501748403201</v>
      </c>
      <c r="T15" s="14"/>
      <c r="U15" s="14">
        <v>0.16345131927245701</v>
      </c>
      <c r="V15" s="14">
        <v>0.121201957738545</v>
      </c>
      <c r="W15" s="14"/>
      <c r="X15" s="14">
        <v>9.3948989479199899E-2</v>
      </c>
      <c r="Y15" s="14">
        <v>0.160144836661407</v>
      </c>
      <c r="Z15" s="14">
        <v>0.17636131404111899</v>
      </c>
      <c r="AA15" s="14"/>
      <c r="AB15" s="14">
        <v>0.15400236366268999</v>
      </c>
      <c r="AC15" s="14">
        <v>0.168944388625824</v>
      </c>
      <c r="AD15" s="14">
        <v>0.12321623243634899</v>
      </c>
      <c r="AE15" s="14"/>
      <c r="AF15" s="14">
        <v>0.17466494422310599</v>
      </c>
      <c r="AG15" s="14">
        <v>0.142060060336379</v>
      </c>
      <c r="AH15" s="14">
        <v>0.17271159155591001</v>
      </c>
      <c r="AI15" s="14"/>
      <c r="AJ15" s="14">
        <v>0.20510070250922299</v>
      </c>
      <c r="AK15" s="14">
        <v>0.12781415472572</v>
      </c>
      <c r="AL15" s="14"/>
      <c r="AM15" s="14">
        <v>0.15750380650485499</v>
      </c>
      <c r="AN15" s="14">
        <v>0.102288113549515</v>
      </c>
      <c r="AO15" s="14">
        <v>0.256697462041378</v>
      </c>
      <c r="AP15" s="14">
        <v>0.160228989203337</v>
      </c>
      <c r="AQ15" s="14">
        <v>8.1403962023983201E-2</v>
      </c>
      <c r="AR15" s="14">
        <v>0.15701290118568001</v>
      </c>
      <c r="AS15" s="14">
        <v>0.137789669179393</v>
      </c>
      <c r="AT15" s="14">
        <v>8.2694842522542306E-2</v>
      </c>
      <c r="AU15" s="14">
        <v>0.23057034193503601</v>
      </c>
      <c r="AV15" s="14"/>
      <c r="AW15" s="14">
        <v>0.15018689470787699</v>
      </c>
      <c r="AX15" s="14">
        <v>9.3615786038989596E-2</v>
      </c>
      <c r="AY15" s="14">
        <v>0.27203398395760903</v>
      </c>
      <c r="AZ15" s="14">
        <v>0.14132883261689499</v>
      </c>
      <c r="BA15" s="14">
        <v>8.5293081984956803E-2</v>
      </c>
      <c r="BB15" s="14">
        <v>0.194709094313429</v>
      </c>
      <c r="BC15" s="14">
        <v>0.16182440462391001</v>
      </c>
      <c r="BD15" s="14">
        <v>6.5967139936892794E-2</v>
      </c>
      <c r="BE15" s="14">
        <v>0.25724342118611399</v>
      </c>
      <c r="BF15" s="14">
        <v>0.11491272244527399</v>
      </c>
      <c r="BG15" s="14"/>
      <c r="BH15" s="14">
        <v>0.14858222561965501</v>
      </c>
      <c r="BI15" s="14">
        <v>0.170039633726041</v>
      </c>
    </row>
    <row r="16" spans="2:61" x14ac:dyDescent="0.35">
      <c r="B16" s="15" t="s">
        <v>231</v>
      </c>
      <c r="C16" s="14">
        <v>0.114613738601995</v>
      </c>
      <c r="D16" s="14">
        <v>0.132882854239805</v>
      </c>
      <c r="E16" s="14">
        <v>9.7865373446076598E-2</v>
      </c>
      <c r="F16" s="14"/>
      <c r="G16" s="14">
        <v>0.133314979919746</v>
      </c>
      <c r="H16" s="14">
        <v>0.15386521678718099</v>
      </c>
      <c r="I16" s="14">
        <v>0.14792941619917399</v>
      </c>
      <c r="J16" s="14">
        <v>7.1594825410798396E-2</v>
      </c>
      <c r="K16" s="14">
        <v>0.116075871844888</v>
      </c>
      <c r="L16" s="14">
        <v>7.80697924846388E-2</v>
      </c>
      <c r="M16" s="14"/>
      <c r="N16" s="14">
        <v>0.11325607021497899</v>
      </c>
      <c r="O16" s="14">
        <v>0.115379008205235</v>
      </c>
      <c r="P16" s="14"/>
      <c r="Q16" s="14">
        <v>0.14796776081563201</v>
      </c>
      <c r="R16" s="14">
        <v>9.7032178775044095E-2</v>
      </c>
      <c r="S16" s="14">
        <v>0.10860751429128999</v>
      </c>
      <c r="T16" s="14"/>
      <c r="U16" s="14">
        <v>0.11606737608192901</v>
      </c>
      <c r="V16" s="14">
        <v>0.108368435134113</v>
      </c>
      <c r="W16" s="14"/>
      <c r="X16" s="14">
        <v>0.13501435335790599</v>
      </c>
      <c r="Y16" s="14">
        <v>0.119915822567214</v>
      </c>
      <c r="Z16" s="14">
        <v>0.10226632840232</v>
      </c>
      <c r="AA16" s="14"/>
      <c r="AB16" s="14">
        <v>0.114241679995931</v>
      </c>
      <c r="AC16" s="14">
        <v>0.10843573585371399</v>
      </c>
      <c r="AD16" s="14">
        <v>0.138353984132287</v>
      </c>
      <c r="AE16" s="14"/>
      <c r="AF16" s="14">
        <v>7.0368263628876895E-2</v>
      </c>
      <c r="AG16" s="14">
        <v>0.113054526668877</v>
      </c>
      <c r="AH16" s="14">
        <v>0.133137717343836</v>
      </c>
      <c r="AI16" s="14"/>
      <c r="AJ16" s="14">
        <v>0.154134292606325</v>
      </c>
      <c r="AK16" s="14">
        <v>8.4122921489186597E-2</v>
      </c>
      <c r="AL16" s="14"/>
      <c r="AM16" s="14">
        <v>0.13020638555089001</v>
      </c>
      <c r="AN16" s="14">
        <v>9.7803793473251105E-2</v>
      </c>
      <c r="AO16" s="14">
        <v>0.17603834354124101</v>
      </c>
      <c r="AP16" s="14">
        <v>0.146533113152475</v>
      </c>
      <c r="AQ16" s="14">
        <v>0.21212202108274</v>
      </c>
      <c r="AR16" s="14">
        <v>0.11392647374272601</v>
      </c>
      <c r="AS16" s="14">
        <v>4.5612901626463101E-2</v>
      </c>
      <c r="AT16" s="14">
        <v>1.6458647008927602E-2</v>
      </c>
      <c r="AU16" s="14">
        <v>9.9361577649728194E-2</v>
      </c>
      <c r="AV16" s="14"/>
      <c r="AW16" s="14">
        <v>0.114557535610303</v>
      </c>
      <c r="AX16" s="14">
        <v>0.117867356285196</v>
      </c>
      <c r="AY16" s="14">
        <v>0.18082870109108101</v>
      </c>
      <c r="AZ16" s="14">
        <v>0.12324249851154299</v>
      </c>
      <c r="BA16" s="14">
        <v>0.21752788597416001</v>
      </c>
      <c r="BB16" s="14">
        <v>0.105583593783051</v>
      </c>
      <c r="BC16" s="14">
        <v>0.121165213256061</v>
      </c>
      <c r="BD16" s="14">
        <v>0</v>
      </c>
      <c r="BE16" s="14">
        <v>0.24501071188468601</v>
      </c>
      <c r="BF16" s="14">
        <v>0.123826786646188</v>
      </c>
      <c r="BG16" s="14"/>
      <c r="BH16" s="14">
        <v>0.122987987985097</v>
      </c>
      <c r="BI16" s="14">
        <v>0.117509923172543</v>
      </c>
    </row>
    <row r="17" spans="2:61" x14ac:dyDescent="0.35">
      <c r="B17" s="15" t="s">
        <v>232</v>
      </c>
      <c r="C17" s="14">
        <v>0.102122748272654</v>
      </c>
      <c r="D17" s="14">
        <v>0.12621078537108499</v>
      </c>
      <c r="E17" s="14">
        <v>7.9753501928789994E-2</v>
      </c>
      <c r="F17" s="14"/>
      <c r="G17" s="14">
        <v>0.24154144650033599</v>
      </c>
      <c r="H17" s="14">
        <v>0.105275890357121</v>
      </c>
      <c r="I17" s="14">
        <v>0.132406354235587</v>
      </c>
      <c r="J17" s="14">
        <v>0.102821725566619</v>
      </c>
      <c r="K17" s="14">
        <v>7.0645431182854601E-2</v>
      </c>
      <c r="L17" s="14">
        <v>1.3749532066497899E-2</v>
      </c>
      <c r="M17" s="14"/>
      <c r="N17" s="14">
        <v>0.106515021722676</v>
      </c>
      <c r="O17" s="14">
        <v>9.9646979231725205E-2</v>
      </c>
      <c r="P17" s="14"/>
      <c r="Q17" s="14">
        <v>0.123681735074765</v>
      </c>
      <c r="R17" s="14">
        <v>9.1487701343774694E-2</v>
      </c>
      <c r="S17" s="14">
        <v>8.9738468873736502E-2</v>
      </c>
      <c r="T17" s="14"/>
      <c r="U17" s="14">
        <v>0.10895754140415</v>
      </c>
      <c r="V17" s="14">
        <v>7.2758234880822503E-2</v>
      </c>
      <c r="W17" s="14"/>
      <c r="X17" s="14">
        <v>8.8981078324714705E-2</v>
      </c>
      <c r="Y17" s="14">
        <v>8.7026136829597103E-2</v>
      </c>
      <c r="Z17" s="14">
        <v>0.11957371029425699</v>
      </c>
      <c r="AA17" s="14"/>
      <c r="AB17" s="14">
        <v>9.2185855512695397E-2</v>
      </c>
      <c r="AC17" s="14">
        <v>0.10512377639908201</v>
      </c>
      <c r="AD17" s="14">
        <v>0.123213213787411</v>
      </c>
      <c r="AE17" s="14"/>
      <c r="AF17" s="14">
        <v>0.106624465948601</v>
      </c>
      <c r="AG17" s="14">
        <v>9.8470272097799294E-2</v>
      </c>
      <c r="AH17" s="14">
        <v>0.11217355893672901</v>
      </c>
      <c r="AI17" s="14"/>
      <c r="AJ17" s="14">
        <v>0.135345112050024</v>
      </c>
      <c r="AK17" s="14">
        <v>7.7787499058880105E-2</v>
      </c>
      <c r="AL17" s="14"/>
      <c r="AM17" s="14">
        <v>0.11615745538998901</v>
      </c>
      <c r="AN17" s="14">
        <v>7.5742092038847297E-2</v>
      </c>
      <c r="AO17" s="14">
        <v>0.168895557835291</v>
      </c>
      <c r="AP17" s="14">
        <v>9.4563885806214304E-2</v>
      </c>
      <c r="AQ17" s="14">
        <v>0.182663617636978</v>
      </c>
      <c r="AR17" s="14">
        <v>8.1736566962311796E-2</v>
      </c>
      <c r="AS17" s="14">
        <v>0.164546422326281</v>
      </c>
      <c r="AT17" s="14">
        <v>0.14243836512024399</v>
      </c>
      <c r="AU17" s="14">
        <v>0.10181530671380901</v>
      </c>
      <c r="AV17" s="14"/>
      <c r="AW17" s="14">
        <v>0.10942044516591801</v>
      </c>
      <c r="AX17" s="14">
        <v>8.3916529302526105E-2</v>
      </c>
      <c r="AY17" s="14">
        <v>0.18432367689485499</v>
      </c>
      <c r="AZ17" s="14">
        <v>0.107013892421068</v>
      </c>
      <c r="BA17" s="14">
        <v>0.13070493961386001</v>
      </c>
      <c r="BB17" s="14">
        <v>7.8336029034461699E-2</v>
      </c>
      <c r="BC17" s="14">
        <v>0.134936938871527</v>
      </c>
      <c r="BD17" s="14">
        <v>0.128186883038755</v>
      </c>
      <c r="BE17" s="14">
        <v>8.5574482644617894E-2</v>
      </c>
      <c r="BF17" s="14">
        <v>0.15234559188788999</v>
      </c>
      <c r="BG17" s="14"/>
      <c r="BH17" s="14">
        <v>9.4501267649931997E-2</v>
      </c>
      <c r="BI17" s="14">
        <v>0.102388576500742</v>
      </c>
    </row>
    <row r="18" spans="2:61" x14ac:dyDescent="0.35">
      <c r="B18" s="15" t="s">
        <v>233</v>
      </c>
      <c r="C18" s="14">
        <v>4.5079422634610997E-2</v>
      </c>
      <c r="D18" s="14">
        <v>5.0647093374519198E-2</v>
      </c>
      <c r="E18" s="14">
        <v>4.0034529510124997E-2</v>
      </c>
      <c r="F18" s="14"/>
      <c r="G18" s="14">
        <v>0.101242555401659</v>
      </c>
      <c r="H18" s="14">
        <v>7.82268023472317E-2</v>
      </c>
      <c r="I18" s="14">
        <v>7.7822322733670901E-2</v>
      </c>
      <c r="J18" s="14">
        <v>5.4834368064413603E-3</v>
      </c>
      <c r="K18" s="14">
        <v>1.59910196050502E-2</v>
      </c>
      <c r="L18" s="14">
        <v>1.21940521138411E-2</v>
      </c>
      <c r="M18" s="14"/>
      <c r="N18" s="14">
        <v>5.1110234129233198E-2</v>
      </c>
      <c r="O18" s="14">
        <v>4.1680067708294397E-2</v>
      </c>
      <c r="P18" s="14"/>
      <c r="Q18" s="14">
        <v>6.8449655624585395E-2</v>
      </c>
      <c r="R18" s="14">
        <v>3.1035188247853101E-2</v>
      </c>
      <c r="S18" s="14">
        <v>4.4695244116648797E-2</v>
      </c>
      <c r="T18" s="14"/>
      <c r="U18" s="14">
        <v>4.5024898029368599E-2</v>
      </c>
      <c r="V18" s="14">
        <v>4.5313678225090498E-2</v>
      </c>
      <c r="W18" s="14"/>
      <c r="X18" s="14">
        <v>1.4683443626826101E-2</v>
      </c>
      <c r="Y18" s="14">
        <v>4.7827822821413297E-2</v>
      </c>
      <c r="Z18" s="14">
        <v>5.3686702504127201E-2</v>
      </c>
      <c r="AA18" s="14"/>
      <c r="AB18" s="14">
        <v>5.5831175893452302E-2</v>
      </c>
      <c r="AC18" s="14">
        <v>4.3075089070969901E-2</v>
      </c>
      <c r="AD18" s="14">
        <v>3.1663149957597503E-2</v>
      </c>
      <c r="AE18" s="14"/>
      <c r="AF18" s="14">
        <v>5.15087735188412E-2</v>
      </c>
      <c r="AG18" s="14">
        <v>4.4490354788374702E-2</v>
      </c>
      <c r="AH18" s="14">
        <v>3.7684221783710697E-2</v>
      </c>
      <c r="AI18" s="14"/>
      <c r="AJ18" s="14">
        <v>5.0000884524551203E-2</v>
      </c>
      <c r="AK18" s="14">
        <v>3.97186271563916E-2</v>
      </c>
      <c r="AL18" s="14"/>
      <c r="AM18" s="14">
        <v>4.2630036998570597E-2</v>
      </c>
      <c r="AN18" s="14">
        <v>2.3582665193350599E-2</v>
      </c>
      <c r="AO18" s="14">
        <v>3.6334266737636199E-2</v>
      </c>
      <c r="AP18" s="14">
        <v>7.5824263973899506E-2</v>
      </c>
      <c r="AQ18" s="14">
        <v>2.8113762918277899E-2</v>
      </c>
      <c r="AR18" s="14">
        <v>3.2469735167052101E-2</v>
      </c>
      <c r="AS18" s="14">
        <v>0.14867820663831699</v>
      </c>
      <c r="AT18" s="14">
        <v>5.9702225563564797E-2</v>
      </c>
      <c r="AU18" s="14">
        <v>6.0530075748633901E-2</v>
      </c>
      <c r="AV18" s="14"/>
      <c r="AW18" s="14">
        <v>5.4820292422313802E-2</v>
      </c>
      <c r="AX18" s="14">
        <v>3.7667392513231097E-2</v>
      </c>
      <c r="AY18" s="14">
        <v>6.2301736321751802E-2</v>
      </c>
      <c r="AZ18" s="14">
        <v>9.4012140110638701E-2</v>
      </c>
      <c r="BA18" s="14">
        <v>4.1749905285227998E-2</v>
      </c>
      <c r="BB18" s="14">
        <v>3.1977283430044301E-2</v>
      </c>
      <c r="BC18" s="14">
        <v>4.0367877031020502E-2</v>
      </c>
      <c r="BD18" s="14">
        <v>6.3234134256659594E-2</v>
      </c>
      <c r="BE18" s="14">
        <v>0</v>
      </c>
      <c r="BF18" s="14">
        <v>5.3705870969687E-2</v>
      </c>
      <c r="BG18" s="14"/>
      <c r="BH18" s="14">
        <v>3.8643425205122102E-2</v>
      </c>
      <c r="BI18" s="14">
        <v>5.4888281891188703E-2</v>
      </c>
    </row>
    <row r="19" spans="2:61" ht="29" x14ac:dyDescent="0.35">
      <c r="B19" s="15" t="s">
        <v>234</v>
      </c>
      <c r="C19" s="14">
        <v>1.44535956961988E-2</v>
      </c>
      <c r="D19" s="14">
        <v>1.4408237990713901E-2</v>
      </c>
      <c r="E19" s="14">
        <v>1.45813072046607E-2</v>
      </c>
      <c r="F19" s="14"/>
      <c r="G19" s="14">
        <v>9.8845722371400397E-3</v>
      </c>
      <c r="H19" s="14">
        <v>3.0370142531243399E-2</v>
      </c>
      <c r="I19" s="14">
        <v>2.1064264491113899E-2</v>
      </c>
      <c r="J19" s="14">
        <v>0</v>
      </c>
      <c r="K19" s="14">
        <v>0</v>
      </c>
      <c r="L19" s="14">
        <v>2.1636657698113099E-2</v>
      </c>
      <c r="M19" s="14"/>
      <c r="N19" s="14">
        <v>5.2702833351940198E-3</v>
      </c>
      <c r="O19" s="14">
        <v>1.9629903750616101E-2</v>
      </c>
      <c r="P19" s="14"/>
      <c r="Q19" s="14">
        <v>4.0768793987065897E-3</v>
      </c>
      <c r="R19" s="14">
        <v>7.1133602447670799E-3</v>
      </c>
      <c r="S19" s="14">
        <v>3.9388009451915403E-2</v>
      </c>
      <c r="T19" s="14"/>
      <c r="U19" s="14">
        <v>1.26679552210795E-2</v>
      </c>
      <c r="V19" s="14">
        <v>2.2125292942309201E-2</v>
      </c>
      <c r="W19" s="14"/>
      <c r="X19" s="14">
        <v>8.0577893022515095E-3</v>
      </c>
      <c r="Y19" s="14">
        <v>2.03438098173453E-2</v>
      </c>
      <c r="Z19" s="14">
        <v>1.1546086013445299E-2</v>
      </c>
      <c r="AA19" s="14"/>
      <c r="AB19" s="14">
        <v>1.9294206259044501E-3</v>
      </c>
      <c r="AC19" s="14">
        <v>9.8085477706986897E-3</v>
      </c>
      <c r="AD19" s="14">
        <v>5.2185530846305103E-2</v>
      </c>
      <c r="AE19" s="14"/>
      <c r="AF19" s="14">
        <v>0</v>
      </c>
      <c r="AG19" s="14">
        <v>5.6063450330622296E-3</v>
      </c>
      <c r="AH19" s="14">
        <v>3.7550824243829502E-2</v>
      </c>
      <c r="AI19" s="14"/>
      <c r="AJ19" s="14">
        <v>5.9368789314185703E-3</v>
      </c>
      <c r="AK19" s="14">
        <v>1.9542283453892601E-2</v>
      </c>
      <c r="AL19" s="14"/>
      <c r="AM19" s="14">
        <v>0</v>
      </c>
      <c r="AN19" s="14">
        <v>1.66055194867205E-2</v>
      </c>
      <c r="AO19" s="14">
        <v>0</v>
      </c>
      <c r="AP19" s="14">
        <v>0</v>
      </c>
      <c r="AQ19" s="14">
        <v>0</v>
      </c>
      <c r="AR19" s="14">
        <v>3.8895229853914701E-3</v>
      </c>
      <c r="AS19" s="14">
        <v>2.8840210160803698E-2</v>
      </c>
      <c r="AT19" s="14">
        <v>0</v>
      </c>
      <c r="AU19" s="14">
        <v>6.1193517527918698E-2</v>
      </c>
      <c r="AV19" s="14"/>
      <c r="AW19" s="14">
        <v>0</v>
      </c>
      <c r="AX19" s="14">
        <v>7.6800817096529996E-3</v>
      </c>
      <c r="AY19" s="14">
        <v>0</v>
      </c>
      <c r="AZ19" s="14">
        <v>1.35574037583607E-2</v>
      </c>
      <c r="BA19" s="14">
        <v>0</v>
      </c>
      <c r="BB19" s="14">
        <v>4.0709510562417402E-3</v>
      </c>
      <c r="BC19" s="14">
        <v>1.9545029109815201E-2</v>
      </c>
      <c r="BD19" s="14">
        <v>0</v>
      </c>
      <c r="BE19" s="14">
        <v>0.18713970015921499</v>
      </c>
      <c r="BF19" s="14">
        <v>6.1966202969811097E-2</v>
      </c>
      <c r="BG19" s="14"/>
      <c r="BH19" s="14">
        <v>2.1953090323398899E-2</v>
      </c>
      <c r="BI19" s="14">
        <v>2.9745477653126502E-3</v>
      </c>
    </row>
    <row r="20" spans="2:61" x14ac:dyDescent="0.35">
      <c r="B20" s="15" t="s">
        <v>77</v>
      </c>
      <c r="C20" s="14">
        <v>6.7564182876313104E-3</v>
      </c>
      <c r="D20" s="14">
        <v>5.8396217712258997E-3</v>
      </c>
      <c r="E20" s="14">
        <v>7.6699960475164301E-3</v>
      </c>
      <c r="F20" s="14"/>
      <c r="G20" s="14">
        <v>1.01387636812077E-2</v>
      </c>
      <c r="H20" s="14">
        <v>4.4158218875343103E-3</v>
      </c>
      <c r="I20" s="14">
        <v>3.70657745771501E-3</v>
      </c>
      <c r="J20" s="14">
        <v>5.3317440146090599E-3</v>
      </c>
      <c r="K20" s="14">
        <v>9.5202486063604604E-3</v>
      </c>
      <c r="L20" s="14">
        <v>8.9461954510406498E-3</v>
      </c>
      <c r="M20" s="14"/>
      <c r="N20" s="14">
        <v>3.9767743176223501E-3</v>
      </c>
      <c r="O20" s="14">
        <v>8.3232051837699005E-3</v>
      </c>
      <c r="P20" s="14"/>
      <c r="Q20" s="14">
        <v>0</v>
      </c>
      <c r="R20" s="14">
        <v>8.8525950082495395E-3</v>
      </c>
      <c r="S20" s="14">
        <v>0</v>
      </c>
      <c r="T20" s="14"/>
      <c r="U20" s="14">
        <v>5.6944634919850502E-3</v>
      </c>
      <c r="V20" s="14">
        <v>1.13189244554582E-2</v>
      </c>
      <c r="W20" s="14"/>
      <c r="X20" s="14">
        <v>0</v>
      </c>
      <c r="Y20" s="14">
        <v>2.5553609062420502E-3</v>
      </c>
      <c r="Z20" s="14">
        <v>7.7479535914171498E-3</v>
      </c>
      <c r="AA20" s="14"/>
      <c r="AB20" s="14">
        <v>0</v>
      </c>
      <c r="AC20" s="14">
        <v>5.8432683376016198E-3</v>
      </c>
      <c r="AD20" s="14">
        <v>0</v>
      </c>
      <c r="AE20" s="14"/>
      <c r="AF20" s="14">
        <v>0</v>
      </c>
      <c r="AG20" s="14">
        <v>5.44214704227171E-3</v>
      </c>
      <c r="AH20" s="14">
        <v>3.18534872193405E-3</v>
      </c>
      <c r="AI20" s="14"/>
      <c r="AJ20" s="14">
        <v>0</v>
      </c>
      <c r="AK20" s="14">
        <v>1.1343745260453101E-2</v>
      </c>
      <c r="AL20" s="14"/>
      <c r="AM20" s="14">
        <v>2.1383902043134301E-2</v>
      </c>
      <c r="AN20" s="14">
        <v>0</v>
      </c>
      <c r="AO20" s="14">
        <v>0</v>
      </c>
      <c r="AP20" s="14">
        <v>0</v>
      </c>
      <c r="AQ20" s="14">
        <v>0</v>
      </c>
      <c r="AR20" s="14">
        <v>6.2903500843478699E-3</v>
      </c>
      <c r="AS20" s="14">
        <v>0</v>
      </c>
      <c r="AT20" s="14">
        <v>0</v>
      </c>
      <c r="AU20" s="14">
        <v>1.0004794889247E-2</v>
      </c>
      <c r="AV20" s="14"/>
      <c r="AW20" s="14">
        <v>0</v>
      </c>
      <c r="AX20" s="14">
        <v>0</v>
      </c>
      <c r="AY20" s="14">
        <v>0</v>
      </c>
      <c r="AZ20" s="14">
        <v>0</v>
      </c>
      <c r="BA20" s="14">
        <v>0</v>
      </c>
      <c r="BB20" s="14">
        <v>3.7565796082184599E-3</v>
      </c>
      <c r="BC20" s="14">
        <v>0</v>
      </c>
      <c r="BD20" s="14">
        <v>0</v>
      </c>
      <c r="BE20" s="14">
        <v>9.1013838845124997E-2</v>
      </c>
      <c r="BF20" s="14">
        <v>2.3207740388959699E-2</v>
      </c>
      <c r="BG20" s="14"/>
      <c r="BH20" s="14">
        <v>4.0824474924616699E-3</v>
      </c>
      <c r="BI20" s="14">
        <v>7.5698504088042096E-3</v>
      </c>
    </row>
    <row r="21" spans="2:61" x14ac:dyDescent="0.35">
      <c r="B21" s="15" t="s">
        <v>235</v>
      </c>
      <c r="C21" s="20">
        <v>2.30838674589883E-2</v>
      </c>
      <c r="D21" s="20">
        <v>1.6252582224552801E-2</v>
      </c>
      <c r="E21" s="20">
        <v>2.97318624559113E-2</v>
      </c>
      <c r="F21" s="20"/>
      <c r="G21" s="20">
        <v>1.6305226803059899E-2</v>
      </c>
      <c r="H21" s="20">
        <v>7.9034404983373604E-3</v>
      </c>
      <c r="I21" s="20">
        <v>3.5051503013633703E-2</v>
      </c>
      <c r="J21" s="20">
        <v>2.11455739345205E-2</v>
      </c>
      <c r="K21" s="20">
        <v>2.9546281615164701E-2</v>
      </c>
      <c r="L21" s="20">
        <v>2.4246958036475901E-2</v>
      </c>
      <c r="M21" s="20"/>
      <c r="N21" s="20">
        <v>4.29640200645496E-2</v>
      </c>
      <c r="O21" s="20">
        <v>1.18781292667231E-2</v>
      </c>
      <c r="P21" s="20"/>
      <c r="Q21" s="20">
        <v>5.00721175811022E-2</v>
      </c>
      <c r="R21" s="20">
        <v>5.65392567176967E-3</v>
      </c>
      <c r="S21" s="20">
        <v>2.8255566310084201E-2</v>
      </c>
      <c r="T21" s="20"/>
      <c r="U21" s="20">
        <v>2.76611723413317E-2</v>
      </c>
      <c r="V21" s="20">
        <v>3.4182641363845801E-3</v>
      </c>
      <c r="W21" s="20"/>
      <c r="X21" s="20">
        <v>9.1064909099764797E-3</v>
      </c>
      <c r="Y21" s="20">
        <v>2.3727351201099599E-2</v>
      </c>
      <c r="Z21" s="20">
        <v>2.7858649002227499E-2</v>
      </c>
      <c r="AA21" s="20"/>
      <c r="AB21" s="20">
        <v>1.6257216054253999E-2</v>
      </c>
      <c r="AC21" s="20">
        <v>3.20924762813335E-2</v>
      </c>
      <c r="AD21" s="20">
        <v>1.71359404446771E-2</v>
      </c>
      <c r="AE21" s="20"/>
      <c r="AF21" s="20">
        <v>0</v>
      </c>
      <c r="AG21" s="20">
        <v>3.0589742152945999E-2</v>
      </c>
      <c r="AH21" s="20">
        <v>1.57474214940139E-2</v>
      </c>
      <c r="AI21" s="20"/>
      <c r="AJ21" s="20">
        <v>2.71926277024215E-2</v>
      </c>
      <c r="AK21" s="20">
        <v>2.0150838479060702E-2</v>
      </c>
      <c r="AL21" s="20"/>
      <c r="AM21" s="20">
        <v>0</v>
      </c>
      <c r="AN21" s="20">
        <v>7.9790681287213207E-3</v>
      </c>
      <c r="AO21" s="20">
        <v>1.9162124160803502E-2</v>
      </c>
      <c r="AP21" s="20">
        <v>3.0811537730509601E-2</v>
      </c>
      <c r="AQ21" s="20">
        <v>4.7340079048213302E-2</v>
      </c>
      <c r="AR21" s="20">
        <v>2.27915595768227E-2</v>
      </c>
      <c r="AS21" s="20">
        <v>8.8456036975520902E-2</v>
      </c>
      <c r="AT21" s="20">
        <v>6.8731962899815993E-2</v>
      </c>
      <c r="AU21" s="20">
        <v>2.7458539060834501E-2</v>
      </c>
      <c r="AV21" s="20"/>
      <c r="AW21" s="20">
        <v>0</v>
      </c>
      <c r="AX21" s="20">
        <v>1.3226791932352299E-2</v>
      </c>
      <c r="AY21" s="20">
        <v>1.7718707447574301E-2</v>
      </c>
      <c r="AZ21" s="20">
        <v>5.8053643623402797E-2</v>
      </c>
      <c r="BA21" s="20">
        <v>5.0384573174230202E-2</v>
      </c>
      <c r="BB21" s="20">
        <v>1.9652034572076101E-2</v>
      </c>
      <c r="BC21" s="20">
        <v>5.9090644583588599E-2</v>
      </c>
      <c r="BD21" s="20">
        <v>2.2891172931687801E-2</v>
      </c>
      <c r="BE21" s="20">
        <v>5.9042960311835598E-2</v>
      </c>
      <c r="BF21" s="20">
        <v>0</v>
      </c>
      <c r="BG21" s="20"/>
      <c r="BH21" s="20">
        <v>2.9748976716251499E-2</v>
      </c>
      <c r="BI21" s="20">
        <v>1.7920443168237501E-2</v>
      </c>
    </row>
    <row r="22" spans="2:61" x14ac:dyDescent="0.35">
      <c r="B22" s="16"/>
    </row>
    <row r="23" spans="2:61" x14ac:dyDescent="0.35">
      <c r="B23" t="s">
        <v>79</v>
      </c>
    </row>
    <row r="24" spans="2:61" x14ac:dyDescent="0.35">
      <c r="B24" t="s">
        <v>80</v>
      </c>
    </row>
    <row r="26" spans="2:61" x14ac:dyDescent="0.35">
      <c r="B2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F16"/>
  <sheetViews>
    <sheetView showGridLines="0" workbookViewId="0">
      <pane xSplit="2" topLeftCell="C1" activePane="topRight" state="frozen"/>
      <selection activeCell="B18" sqref="B18"/>
      <selection pane="topRight" activeCell="B18" sqref="B18"/>
    </sheetView>
  </sheetViews>
  <sheetFormatPr defaultColWidth="11.54296875" defaultRowHeight="14.5" x14ac:dyDescent="0.35"/>
  <cols>
    <col min="2" max="2" width="25.6328125" customWidth="1"/>
    <col min="3" max="10" width="20.6328125" customWidth="1"/>
  </cols>
  <sheetData>
    <row r="2" spans="2:58" ht="40" customHeight="1" x14ac:dyDescent="0.35">
      <c r="D2" s="33" t="s">
        <v>247</v>
      </c>
      <c r="E2" s="30"/>
      <c r="F2" s="30"/>
      <c r="G2" s="30"/>
      <c r="H2" s="30"/>
      <c r="I2" s="30"/>
      <c r="J2" s="30"/>
    </row>
    <row r="6" spans="2:58" ht="50" customHeight="1" x14ac:dyDescent="0.35">
      <c r="B6" s="17" t="s">
        <v>13</v>
      </c>
      <c r="C6" s="17" t="s">
        <v>237</v>
      </c>
      <c r="D6" s="17" t="s">
        <v>238</v>
      </c>
      <c r="E6" s="17" t="s">
        <v>239</v>
      </c>
      <c r="F6" s="17" t="s">
        <v>240</v>
      </c>
      <c r="G6" s="17" t="s">
        <v>241</v>
      </c>
      <c r="H6" s="17" t="s">
        <v>242</v>
      </c>
      <c r="I6" s="17" t="s">
        <v>243</v>
      </c>
      <c r="AO6" s="25"/>
      <c r="AP6" s="25"/>
      <c r="AQ6" s="25"/>
      <c r="AS6" s="25"/>
      <c r="AT6" s="25"/>
      <c r="AY6" s="25"/>
      <c r="AZ6" s="25"/>
      <c r="BA6" s="25"/>
      <c r="BC6" s="25"/>
      <c r="BD6" s="25"/>
      <c r="BE6" s="25"/>
      <c r="BF6" s="25"/>
    </row>
    <row r="7" spans="2:58" ht="29" x14ac:dyDescent="0.35">
      <c r="B7" s="15" t="s">
        <v>244</v>
      </c>
      <c r="C7" s="14">
        <v>0.61919242991558199</v>
      </c>
      <c r="D7" s="14">
        <v>0.41363881703245098</v>
      </c>
      <c r="E7" s="14">
        <v>0.38056744440185403</v>
      </c>
      <c r="F7" s="14">
        <v>0.365625863608952</v>
      </c>
      <c r="G7" s="14">
        <v>0.49947709489644798</v>
      </c>
      <c r="H7" s="14">
        <v>0.59957625060146702</v>
      </c>
      <c r="I7" s="14">
        <v>0.70992846396182296</v>
      </c>
      <c r="AO7" s="25"/>
      <c r="AP7" s="25"/>
      <c r="AQ7" s="25"/>
      <c r="AS7" s="25"/>
      <c r="AT7" s="25"/>
      <c r="AY7" s="25"/>
      <c r="AZ7" s="25"/>
      <c r="BA7" s="25"/>
      <c r="BC7" s="25"/>
      <c r="BD7" s="25"/>
      <c r="BE7" s="25"/>
      <c r="BF7" s="25"/>
    </row>
    <row r="8" spans="2:58" ht="29" x14ac:dyDescent="0.35">
      <c r="B8" s="15" t="s">
        <v>245</v>
      </c>
      <c r="C8" s="14">
        <v>0.33621035617072298</v>
      </c>
      <c r="D8" s="14">
        <v>0.48076356165381701</v>
      </c>
      <c r="E8" s="14">
        <v>0.44805001880797901</v>
      </c>
      <c r="F8" s="14">
        <v>0.45926007673716301</v>
      </c>
      <c r="G8" s="14">
        <v>0.36477380105261897</v>
      </c>
      <c r="H8" s="14">
        <v>0.27640506148067301</v>
      </c>
      <c r="I8" s="14">
        <v>0.25355808876809</v>
      </c>
      <c r="AO8" s="25"/>
      <c r="AP8" s="25"/>
      <c r="AQ8" s="25"/>
      <c r="AS8" s="25"/>
      <c r="AT8" s="25"/>
      <c r="AY8" s="25"/>
      <c r="AZ8" s="25"/>
      <c r="BA8" s="25"/>
      <c r="BC8" s="25"/>
      <c r="BD8" s="25"/>
      <c r="BE8" s="25"/>
      <c r="BF8" s="25"/>
    </row>
    <row r="9" spans="2:58" x14ac:dyDescent="0.35">
      <c r="B9" s="15" t="s">
        <v>246</v>
      </c>
      <c r="C9" s="14">
        <v>4.4597213913695199E-2</v>
      </c>
      <c r="D9" s="14">
        <v>0.105597621313732</v>
      </c>
      <c r="E9" s="14">
        <v>0.17138253679016799</v>
      </c>
      <c r="F9" s="14">
        <v>0.17511405965388599</v>
      </c>
      <c r="G9" s="14">
        <v>0.13574910405093199</v>
      </c>
      <c r="H9" s="14">
        <v>0.12401868791786</v>
      </c>
      <c r="I9" s="14">
        <v>3.6513447270086902E-2</v>
      </c>
    </row>
    <row r="10" spans="2:58" x14ac:dyDescent="0.35">
      <c r="B10" s="16"/>
      <c r="C10" s="16"/>
      <c r="D10" s="16"/>
      <c r="E10" s="16"/>
      <c r="F10" s="16"/>
      <c r="G10" s="16"/>
      <c r="H10" s="16"/>
      <c r="I10" s="16"/>
    </row>
    <row r="11" spans="2:58" x14ac:dyDescent="0.35">
      <c r="B11" t="s">
        <v>79</v>
      </c>
    </row>
    <row r="12" spans="2:58" x14ac:dyDescent="0.35">
      <c r="B12" t="s">
        <v>80</v>
      </c>
    </row>
    <row r="16" spans="2:58"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16"/>
  <sheetViews>
    <sheetView showGridLines="0" workbookViewId="0">
      <pane xSplit="2" topLeftCell="AM1" activePane="topRight" state="frozen"/>
      <selection activeCell="B18" sqref="B18"/>
      <selection pane="topRight" activeCell="AQ10" sqref="AQ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0.61919242991558199</v>
      </c>
      <c r="D9" s="14">
        <v>0.68357358681560298</v>
      </c>
      <c r="E9" s="14">
        <v>0.55558462742850701</v>
      </c>
      <c r="F9" s="14"/>
      <c r="G9" s="14">
        <v>0.52129715246263097</v>
      </c>
      <c r="H9" s="14">
        <v>0.55798183313534599</v>
      </c>
      <c r="I9" s="14">
        <v>0.60852479901283196</v>
      </c>
      <c r="J9" s="14">
        <v>0.58794624647131499</v>
      </c>
      <c r="K9" s="14">
        <v>0.64789044856294398</v>
      </c>
      <c r="L9" s="14">
        <v>0.74071895731252102</v>
      </c>
      <c r="M9" s="14"/>
      <c r="N9" s="14">
        <v>0.70822722210932298</v>
      </c>
      <c r="O9" s="14">
        <v>0.56900666971942004</v>
      </c>
      <c r="P9" s="14"/>
      <c r="Q9" s="14">
        <v>0.67431456400760903</v>
      </c>
      <c r="R9" s="14">
        <v>0.59072355189044501</v>
      </c>
      <c r="S9" s="14">
        <v>0.65652684572790598</v>
      </c>
      <c r="T9" s="14"/>
      <c r="U9" s="14">
        <v>0.64476079877496695</v>
      </c>
      <c r="V9" s="14">
        <v>0.50934232979787497</v>
      </c>
      <c r="W9" s="14"/>
      <c r="X9" s="14">
        <v>0.80684343715376095</v>
      </c>
      <c r="Y9" s="14">
        <v>0.67133320937458096</v>
      </c>
      <c r="Z9" s="14">
        <v>0.51245298756145796</v>
      </c>
      <c r="AA9" s="14"/>
      <c r="AB9" s="14">
        <v>0.70363472163282603</v>
      </c>
      <c r="AC9" s="14">
        <v>0.62310716179298298</v>
      </c>
      <c r="AD9" s="14">
        <v>0.53758617042684298</v>
      </c>
      <c r="AE9" s="14"/>
      <c r="AF9" s="14">
        <v>0.72155872783452202</v>
      </c>
      <c r="AG9" s="14">
        <v>0.64802639212313395</v>
      </c>
      <c r="AH9" s="14">
        <v>0.56488504232451497</v>
      </c>
      <c r="AI9" s="14"/>
      <c r="AJ9" s="14">
        <v>0.69304833353875805</v>
      </c>
      <c r="AK9" s="14">
        <v>0.58226962047236097</v>
      </c>
      <c r="AL9" s="14"/>
      <c r="AM9" s="14">
        <v>0.71564600985461302</v>
      </c>
      <c r="AN9" s="14">
        <v>0.71058232851888803</v>
      </c>
      <c r="AO9" s="14">
        <v>0.74724061516890505</v>
      </c>
      <c r="AP9" s="14">
        <v>0.47582129737622297</v>
      </c>
      <c r="AQ9" s="14">
        <v>0.74644981013152101</v>
      </c>
      <c r="AR9" s="14">
        <v>0.57812970248787698</v>
      </c>
      <c r="AS9" s="14">
        <v>0.72450883111113196</v>
      </c>
      <c r="AT9" s="14">
        <v>0.71614944184437102</v>
      </c>
      <c r="AU9" s="14">
        <v>0.476598355339103</v>
      </c>
      <c r="AV9" s="14"/>
      <c r="AW9" s="14">
        <v>0.70725415979990502</v>
      </c>
      <c r="AX9" s="14">
        <v>0.75687418226621805</v>
      </c>
      <c r="AY9" s="14">
        <v>0.703030993372319</v>
      </c>
      <c r="AZ9" s="14">
        <v>0.49164759735759</v>
      </c>
      <c r="BA9" s="14">
        <v>0.69374057730125105</v>
      </c>
      <c r="BB9" s="14">
        <v>0.59304397388234897</v>
      </c>
      <c r="BC9" s="14">
        <v>0.729673390922563</v>
      </c>
      <c r="BD9" s="14">
        <v>0.67762397085677295</v>
      </c>
      <c r="BE9" s="14">
        <v>0.70208945479609297</v>
      </c>
      <c r="BF9" s="14">
        <v>0.40896658671219999</v>
      </c>
      <c r="BG9" s="14"/>
      <c r="BH9" s="14">
        <v>0.56719684123015401</v>
      </c>
      <c r="BI9" s="14">
        <v>0.69324212171469501</v>
      </c>
    </row>
    <row r="10" spans="2:61" ht="29" x14ac:dyDescent="0.35">
      <c r="B10" s="15" t="s">
        <v>245</v>
      </c>
      <c r="C10" s="14">
        <v>0.33621035617072298</v>
      </c>
      <c r="D10" s="14">
        <v>0.26623462519788699</v>
      </c>
      <c r="E10" s="14">
        <v>0.40489152001237499</v>
      </c>
      <c r="F10" s="14"/>
      <c r="G10" s="14">
        <v>0.36223272552512598</v>
      </c>
      <c r="H10" s="14">
        <v>0.36547424201864598</v>
      </c>
      <c r="I10" s="14">
        <v>0.34704102140676801</v>
      </c>
      <c r="J10" s="14">
        <v>0.39273530366825998</v>
      </c>
      <c r="K10" s="14">
        <v>0.33611817125524301</v>
      </c>
      <c r="L10" s="14">
        <v>0.23656682332712201</v>
      </c>
      <c r="M10" s="14"/>
      <c r="N10" s="14">
        <v>0.25036827966582598</v>
      </c>
      <c r="O10" s="14">
        <v>0.384596495567117</v>
      </c>
      <c r="P10" s="14"/>
      <c r="Q10" s="14">
        <v>0.28761962528196799</v>
      </c>
      <c r="R10" s="14">
        <v>0.36278076121615299</v>
      </c>
      <c r="S10" s="14">
        <v>0.306515500479277</v>
      </c>
      <c r="T10" s="14"/>
      <c r="U10" s="14">
        <v>0.31937842485665002</v>
      </c>
      <c r="V10" s="14">
        <v>0.40852585467568903</v>
      </c>
      <c r="W10" s="14"/>
      <c r="X10" s="14">
        <v>0.170501432544198</v>
      </c>
      <c r="Y10" s="14">
        <v>0.29460990653942198</v>
      </c>
      <c r="Z10" s="14">
        <v>0.42289876570094198</v>
      </c>
      <c r="AA10" s="14"/>
      <c r="AB10" s="14">
        <v>0.26116923298738598</v>
      </c>
      <c r="AC10" s="14">
        <v>0.326037904750761</v>
      </c>
      <c r="AD10" s="14">
        <v>0.417019933329077</v>
      </c>
      <c r="AE10" s="14"/>
      <c r="AF10" s="14">
        <v>0.24553047985197901</v>
      </c>
      <c r="AG10" s="14">
        <v>0.31643758570154501</v>
      </c>
      <c r="AH10" s="14">
        <v>0.37613964447816101</v>
      </c>
      <c r="AI10" s="14"/>
      <c r="AJ10" s="14">
        <v>0.25282190053973802</v>
      </c>
      <c r="AK10" s="14">
        <v>0.37765270518530902</v>
      </c>
      <c r="AL10" s="14"/>
      <c r="AM10" s="14">
        <v>0.260584918380738</v>
      </c>
      <c r="AN10" s="14">
        <v>0.243471425560884</v>
      </c>
      <c r="AO10" s="14">
        <v>0.18756146182858899</v>
      </c>
      <c r="AP10" s="14">
        <v>0.469049941463688</v>
      </c>
      <c r="AQ10" s="14">
        <v>0.23883724670092299</v>
      </c>
      <c r="AR10" s="14">
        <v>0.388916470262545</v>
      </c>
      <c r="AS10" s="14">
        <v>0.23645086107725599</v>
      </c>
      <c r="AT10" s="14">
        <v>0.26657261776529301</v>
      </c>
      <c r="AU10" s="14">
        <v>0.44144097610322802</v>
      </c>
      <c r="AV10" s="14"/>
      <c r="AW10" s="14">
        <v>0.25422585481270599</v>
      </c>
      <c r="AX10" s="14">
        <v>0.20524092400087199</v>
      </c>
      <c r="AY10" s="14">
        <v>0.265030959713208</v>
      </c>
      <c r="AZ10" s="14">
        <v>0.45043493244828797</v>
      </c>
      <c r="BA10" s="14">
        <v>0.26332806230136402</v>
      </c>
      <c r="BB10" s="14">
        <v>0.35655928402314202</v>
      </c>
      <c r="BC10" s="14">
        <v>0.243894665240111</v>
      </c>
      <c r="BD10" s="14">
        <v>0.32237602914322699</v>
      </c>
      <c r="BE10" s="14">
        <v>0.15491015262100299</v>
      </c>
      <c r="BF10" s="14">
        <v>0.488729730392085</v>
      </c>
      <c r="BG10" s="14"/>
      <c r="BH10" s="14">
        <v>0.38216330098545798</v>
      </c>
      <c r="BI10" s="14">
        <v>0.27553505927819699</v>
      </c>
    </row>
    <row r="11" spans="2:61" x14ac:dyDescent="0.35">
      <c r="B11" s="15" t="s">
        <v>246</v>
      </c>
      <c r="C11" s="20">
        <v>4.4597213913695199E-2</v>
      </c>
      <c r="D11" s="20">
        <v>5.01917879865105E-2</v>
      </c>
      <c r="E11" s="20">
        <v>3.9523852559118597E-2</v>
      </c>
      <c r="F11" s="20"/>
      <c r="G11" s="20">
        <v>0.11647012201224299</v>
      </c>
      <c r="H11" s="20">
        <v>7.6543924846008499E-2</v>
      </c>
      <c r="I11" s="20">
        <v>4.4434179580399899E-2</v>
      </c>
      <c r="J11" s="20">
        <v>1.9318449860424799E-2</v>
      </c>
      <c r="K11" s="20">
        <v>1.59913801818128E-2</v>
      </c>
      <c r="L11" s="20">
        <v>2.2714219360356301E-2</v>
      </c>
      <c r="M11" s="20"/>
      <c r="N11" s="20">
        <v>4.1404498224851101E-2</v>
      </c>
      <c r="O11" s="20">
        <v>4.6396834713462898E-2</v>
      </c>
      <c r="P11" s="20"/>
      <c r="Q11" s="20">
        <v>3.8065810710422698E-2</v>
      </c>
      <c r="R11" s="20">
        <v>4.6495686893401902E-2</v>
      </c>
      <c r="S11" s="20">
        <v>3.6957653792817E-2</v>
      </c>
      <c r="T11" s="20"/>
      <c r="U11" s="20">
        <v>3.5860776368383002E-2</v>
      </c>
      <c r="V11" s="20">
        <v>8.2131815526435198E-2</v>
      </c>
      <c r="W11" s="20"/>
      <c r="X11" s="20">
        <v>2.26551303020407E-2</v>
      </c>
      <c r="Y11" s="20">
        <v>3.4056884085997503E-2</v>
      </c>
      <c r="Z11" s="20">
        <v>6.4648246737600001E-2</v>
      </c>
      <c r="AA11" s="20"/>
      <c r="AB11" s="20">
        <v>3.5196045379788397E-2</v>
      </c>
      <c r="AC11" s="20">
        <v>5.0854933456256801E-2</v>
      </c>
      <c r="AD11" s="20">
        <v>4.5393896244079898E-2</v>
      </c>
      <c r="AE11" s="20"/>
      <c r="AF11" s="20">
        <v>3.2910792313498798E-2</v>
      </c>
      <c r="AG11" s="20">
        <v>3.5536022175321098E-2</v>
      </c>
      <c r="AH11" s="20">
        <v>5.8975313197323603E-2</v>
      </c>
      <c r="AI11" s="20"/>
      <c r="AJ11" s="20">
        <v>5.4129765921504099E-2</v>
      </c>
      <c r="AK11" s="20">
        <v>4.0077674342329797E-2</v>
      </c>
      <c r="AL11" s="20"/>
      <c r="AM11" s="20">
        <v>2.3769071764649201E-2</v>
      </c>
      <c r="AN11" s="20">
        <v>4.5946245920228598E-2</v>
      </c>
      <c r="AO11" s="20">
        <v>6.5197923002506403E-2</v>
      </c>
      <c r="AP11" s="20">
        <v>5.51287611600886E-2</v>
      </c>
      <c r="AQ11" s="20">
        <v>1.4712943167555901E-2</v>
      </c>
      <c r="AR11" s="20">
        <v>3.2953827249577898E-2</v>
      </c>
      <c r="AS11" s="20">
        <v>3.9040307811612003E-2</v>
      </c>
      <c r="AT11" s="20">
        <v>1.7277940390336002E-2</v>
      </c>
      <c r="AU11" s="20">
        <v>8.1960668557668703E-2</v>
      </c>
      <c r="AV11" s="20"/>
      <c r="AW11" s="20">
        <v>3.85199853873891E-2</v>
      </c>
      <c r="AX11" s="20">
        <v>3.7884893732909902E-2</v>
      </c>
      <c r="AY11" s="20">
        <v>3.1938046914473703E-2</v>
      </c>
      <c r="AZ11" s="20">
        <v>5.7917470194121197E-2</v>
      </c>
      <c r="BA11" s="20">
        <v>4.2931360397384502E-2</v>
      </c>
      <c r="BB11" s="20">
        <v>5.03967420945097E-2</v>
      </c>
      <c r="BC11" s="20">
        <v>2.6431943837325601E-2</v>
      </c>
      <c r="BD11" s="20">
        <v>0</v>
      </c>
      <c r="BE11" s="20">
        <v>0.14300039258290401</v>
      </c>
      <c r="BF11" s="20">
        <v>0.102303682895715</v>
      </c>
      <c r="BG11" s="20"/>
      <c r="BH11" s="20">
        <v>5.0639857784387801E-2</v>
      </c>
      <c r="BI11" s="20">
        <v>3.1222819007107501E-2</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16"/>
  <sheetViews>
    <sheetView showGridLines="0" workbookViewId="0">
      <pane xSplit="2" topLeftCell="C1" activePane="topRight" state="frozen"/>
      <selection activeCell="B18" sqref="B18"/>
      <selection pane="topRight" activeCell="AV11" sqref="AV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0.41363881703245098</v>
      </c>
      <c r="D9" s="14">
        <v>0.47438352363005898</v>
      </c>
      <c r="E9" s="14">
        <v>0.35694096877276899</v>
      </c>
      <c r="F9" s="14"/>
      <c r="G9" s="14">
        <v>0.298733909635024</v>
      </c>
      <c r="H9" s="14">
        <v>0.36975822145866599</v>
      </c>
      <c r="I9" s="14">
        <v>0.41044756946289102</v>
      </c>
      <c r="J9" s="14">
        <v>0.44591621773844198</v>
      </c>
      <c r="K9" s="14">
        <v>0.38090875127388102</v>
      </c>
      <c r="L9" s="14">
        <v>0.51145446046189602</v>
      </c>
      <c r="M9" s="14"/>
      <c r="N9" s="14">
        <v>0.48345102027514097</v>
      </c>
      <c r="O9" s="14">
        <v>0.37428814967671098</v>
      </c>
      <c r="P9" s="14"/>
      <c r="Q9" s="14">
        <v>0.42910115524228898</v>
      </c>
      <c r="R9" s="14">
        <v>0.36913572906397402</v>
      </c>
      <c r="S9" s="14">
        <v>0.53063146331702205</v>
      </c>
      <c r="T9" s="14"/>
      <c r="U9" s="14">
        <v>0.42694271940412698</v>
      </c>
      <c r="V9" s="14">
        <v>0.35648088820554702</v>
      </c>
      <c r="W9" s="14"/>
      <c r="X9" s="14">
        <v>0.58261171369750997</v>
      </c>
      <c r="Y9" s="14">
        <v>0.45571534408285302</v>
      </c>
      <c r="Z9" s="14">
        <v>0.30985058057194498</v>
      </c>
      <c r="AA9" s="14"/>
      <c r="AB9" s="14">
        <v>0.46628603046895301</v>
      </c>
      <c r="AC9" s="14">
        <v>0.407026911261268</v>
      </c>
      <c r="AD9" s="14">
        <v>0.36066254898664701</v>
      </c>
      <c r="AE9" s="14"/>
      <c r="AF9" s="14">
        <v>0.52396664391186998</v>
      </c>
      <c r="AG9" s="14">
        <v>0.42543250267261001</v>
      </c>
      <c r="AH9" s="14">
        <v>0.38170952309433498</v>
      </c>
      <c r="AI9" s="14"/>
      <c r="AJ9" s="14">
        <v>0.52538620040046502</v>
      </c>
      <c r="AK9" s="14">
        <v>0.346075597078915</v>
      </c>
      <c r="AL9" s="14"/>
      <c r="AM9" s="14">
        <v>0.543271023715029</v>
      </c>
      <c r="AN9" s="14">
        <v>0.52773757962159895</v>
      </c>
      <c r="AO9" s="14">
        <v>0.55090724938212299</v>
      </c>
      <c r="AP9" s="14">
        <v>0.34872359036605</v>
      </c>
      <c r="AQ9" s="14">
        <v>0.52962797480730495</v>
      </c>
      <c r="AR9" s="14">
        <v>0.320019705667489</v>
      </c>
      <c r="AS9" s="14">
        <v>0.38995987804835203</v>
      </c>
      <c r="AT9" s="14">
        <v>0.29060509589415301</v>
      </c>
      <c r="AU9" s="14">
        <v>0.33794992785911998</v>
      </c>
      <c r="AV9" s="14"/>
      <c r="AW9" s="14">
        <v>0.53211575928583499</v>
      </c>
      <c r="AX9" s="14">
        <v>0.56685641444067003</v>
      </c>
      <c r="AY9" s="14">
        <v>0.52271759837495202</v>
      </c>
      <c r="AZ9" s="14">
        <v>0.34646245404169002</v>
      </c>
      <c r="BA9" s="14">
        <v>0.48881633455884099</v>
      </c>
      <c r="BB9" s="14">
        <v>0.34147504450776001</v>
      </c>
      <c r="BC9" s="14">
        <v>0.45478139860690597</v>
      </c>
      <c r="BD9" s="14">
        <v>0.305090604255008</v>
      </c>
      <c r="BE9" s="14">
        <v>0.47039013416107101</v>
      </c>
      <c r="BF9" s="14">
        <v>0.28371785298338098</v>
      </c>
      <c r="BG9" s="14"/>
      <c r="BH9" s="14">
        <v>0.37566074639145702</v>
      </c>
      <c r="BI9" s="14">
        <v>0.475982968848008</v>
      </c>
    </row>
    <row r="10" spans="2:61" ht="29" x14ac:dyDescent="0.35">
      <c r="B10" s="15" t="s">
        <v>245</v>
      </c>
      <c r="C10" s="14">
        <v>0.48076356165381701</v>
      </c>
      <c r="D10" s="14">
        <v>0.43259589959310801</v>
      </c>
      <c r="E10" s="14">
        <v>0.52485307656978897</v>
      </c>
      <c r="F10" s="14"/>
      <c r="G10" s="14">
        <v>0.45413804507595901</v>
      </c>
      <c r="H10" s="14">
        <v>0.457432598648644</v>
      </c>
      <c r="I10" s="14">
        <v>0.49202443286230302</v>
      </c>
      <c r="J10" s="14">
        <v>0.47181970795113598</v>
      </c>
      <c r="K10" s="14">
        <v>0.54262892809746499</v>
      </c>
      <c r="L10" s="14">
        <v>0.46583132017774798</v>
      </c>
      <c r="M10" s="14"/>
      <c r="N10" s="14">
        <v>0.44529684331185498</v>
      </c>
      <c r="O10" s="14">
        <v>0.50075489512917803</v>
      </c>
      <c r="P10" s="14"/>
      <c r="Q10" s="14">
        <v>0.47915339924225098</v>
      </c>
      <c r="R10" s="14">
        <v>0.51042168570215796</v>
      </c>
      <c r="S10" s="14">
        <v>0.394437430217356</v>
      </c>
      <c r="T10" s="14"/>
      <c r="U10" s="14">
        <v>0.47405839263629601</v>
      </c>
      <c r="V10" s="14">
        <v>0.50957116732986396</v>
      </c>
      <c r="W10" s="14"/>
      <c r="X10" s="14">
        <v>0.36329008932186901</v>
      </c>
      <c r="Y10" s="14">
        <v>0.473069409858558</v>
      </c>
      <c r="Z10" s="14">
        <v>0.52704943969436602</v>
      </c>
      <c r="AA10" s="14"/>
      <c r="AB10" s="14">
        <v>0.43049595756040199</v>
      </c>
      <c r="AC10" s="14">
        <v>0.50222048469942904</v>
      </c>
      <c r="AD10" s="14">
        <v>0.49158997307097702</v>
      </c>
      <c r="AE10" s="14"/>
      <c r="AF10" s="14">
        <v>0.428780024419818</v>
      </c>
      <c r="AG10" s="14">
        <v>0.48576539769035698</v>
      </c>
      <c r="AH10" s="14">
        <v>0.46531391258209298</v>
      </c>
      <c r="AI10" s="14"/>
      <c r="AJ10" s="14">
        <v>0.40565960700980502</v>
      </c>
      <c r="AK10" s="14">
        <v>0.53327836823083796</v>
      </c>
      <c r="AL10" s="14"/>
      <c r="AM10" s="14">
        <v>0.39270093402372303</v>
      </c>
      <c r="AN10" s="14">
        <v>0.42656661038280302</v>
      </c>
      <c r="AO10" s="14">
        <v>0.38016713160538701</v>
      </c>
      <c r="AP10" s="14">
        <v>0.56506597037912698</v>
      </c>
      <c r="AQ10" s="14">
        <v>0.41915104466354203</v>
      </c>
      <c r="AR10" s="14">
        <v>0.56547653106534901</v>
      </c>
      <c r="AS10" s="14">
        <v>0.47985759754883101</v>
      </c>
      <c r="AT10" s="14">
        <v>0.59643637450629405</v>
      </c>
      <c r="AU10" s="14">
        <v>0.47075090696364302</v>
      </c>
      <c r="AV10" s="14"/>
      <c r="AW10" s="14">
        <v>0.39913358867045601</v>
      </c>
      <c r="AX10" s="14">
        <v>0.39507271199396199</v>
      </c>
      <c r="AY10" s="14">
        <v>0.33358508877013898</v>
      </c>
      <c r="AZ10" s="14">
        <v>0.54128476719415697</v>
      </c>
      <c r="BA10" s="14">
        <v>0.46574995881091202</v>
      </c>
      <c r="BB10" s="14">
        <v>0.53367113103019204</v>
      </c>
      <c r="BC10" s="14">
        <v>0.49532570653201102</v>
      </c>
      <c r="BD10" s="14">
        <v>0.60706022557282202</v>
      </c>
      <c r="BE10" s="14">
        <v>0.41219265716551901</v>
      </c>
      <c r="BF10" s="14">
        <v>0.45088661049406398</v>
      </c>
      <c r="BG10" s="14"/>
      <c r="BH10" s="14">
        <v>0.51910331892696204</v>
      </c>
      <c r="BI10" s="14">
        <v>0.42675984338728301</v>
      </c>
    </row>
    <row r="11" spans="2:61" x14ac:dyDescent="0.35">
      <c r="B11" s="15" t="s">
        <v>246</v>
      </c>
      <c r="C11" s="20">
        <v>0.105597621313732</v>
      </c>
      <c r="D11" s="20">
        <v>9.3020576776832106E-2</v>
      </c>
      <c r="E11" s="20">
        <v>0.11820595465744201</v>
      </c>
      <c r="F11" s="20"/>
      <c r="G11" s="20">
        <v>0.247128045289017</v>
      </c>
      <c r="H11" s="20">
        <v>0.17280917989269001</v>
      </c>
      <c r="I11" s="20">
        <v>9.75279976748053E-2</v>
      </c>
      <c r="J11" s="20">
        <v>8.2264074310422097E-2</v>
      </c>
      <c r="K11" s="20">
        <v>7.6462320628654504E-2</v>
      </c>
      <c r="L11" s="20">
        <v>2.2714219360356301E-2</v>
      </c>
      <c r="M11" s="20"/>
      <c r="N11" s="20">
        <v>7.1252136413003805E-2</v>
      </c>
      <c r="O11" s="20">
        <v>0.124956955194111</v>
      </c>
      <c r="P11" s="20"/>
      <c r="Q11" s="20">
        <v>9.1745445515460405E-2</v>
      </c>
      <c r="R11" s="20">
        <v>0.120442585233868</v>
      </c>
      <c r="S11" s="20">
        <v>7.4931106465622593E-2</v>
      </c>
      <c r="T11" s="20"/>
      <c r="U11" s="20">
        <v>9.89988879595778E-2</v>
      </c>
      <c r="V11" s="20">
        <v>0.13394794446458799</v>
      </c>
      <c r="W11" s="20"/>
      <c r="X11" s="20">
        <v>5.4098196980621301E-2</v>
      </c>
      <c r="Y11" s="20">
        <v>7.1215246058589296E-2</v>
      </c>
      <c r="Z11" s="20">
        <v>0.163099979733689</v>
      </c>
      <c r="AA11" s="20"/>
      <c r="AB11" s="20">
        <v>0.10321801197064499</v>
      </c>
      <c r="AC11" s="20">
        <v>9.0752604039302506E-2</v>
      </c>
      <c r="AD11" s="20">
        <v>0.147747477942376</v>
      </c>
      <c r="AE11" s="20"/>
      <c r="AF11" s="20">
        <v>4.7253331668312103E-2</v>
      </c>
      <c r="AG11" s="20">
        <v>8.8802099637033297E-2</v>
      </c>
      <c r="AH11" s="20">
        <v>0.15297656432357201</v>
      </c>
      <c r="AI11" s="20"/>
      <c r="AJ11" s="20">
        <v>6.8954192589730096E-2</v>
      </c>
      <c r="AK11" s="20">
        <v>0.120646034690247</v>
      </c>
      <c r="AL11" s="20"/>
      <c r="AM11" s="20">
        <v>6.4028042261248697E-2</v>
      </c>
      <c r="AN11" s="20">
        <v>4.5695809995597601E-2</v>
      </c>
      <c r="AO11" s="20">
        <v>6.8925619012489503E-2</v>
      </c>
      <c r="AP11" s="20">
        <v>8.6210439254823301E-2</v>
      </c>
      <c r="AQ11" s="20">
        <v>5.1220980529152797E-2</v>
      </c>
      <c r="AR11" s="20">
        <v>0.114503763267162</v>
      </c>
      <c r="AS11" s="20">
        <v>0.130182524402817</v>
      </c>
      <c r="AT11" s="20">
        <v>0.11295852959955199</v>
      </c>
      <c r="AU11" s="20">
        <v>0.191299165177238</v>
      </c>
      <c r="AV11" s="20"/>
      <c r="AW11" s="20">
        <v>6.8750652043709296E-2</v>
      </c>
      <c r="AX11" s="20">
        <v>3.8070873565368001E-2</v>
      </c>
      <c r="AY11" s="20">
        <v>0.14369731285491</v>
      </c>
      <c r="AZ11" s="20">
        <v>0.112252778764153</v>
      </c>
      <c r="BA11" s="20">
        <v>4.5433706630246602E-2</v>
      </c>
      <c r="BB11" s="20">
        <v>0.124853824462049</v>
      </c>
      <c r="BC11" s="20">
        <v>4.98928948610836E-2</v>
      </c>
      <c r="BD11" s="20">
        <v>8.7849170172169505E-2</v>
      </c>
      <c r="BE11" s="20">
        <v>0.117417208673411</v>
      </c>
      <c r="BF11" s="20">
        <v>0.26539553652255499</v>
      </c>
      <c r="BG11" s="20"/>
      <c r="BH11" s="20">
        <v>0.10523593468158</v>
      </c>
      <c r="BI11" s="20">
        <v>9.7257187764708097E-2</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6"/>
  <sheetViews>
    <sheetView showGridLines="0" workbookViewId="0">
      <pane xSplit="2" topLeftCell="C1" activePane="topRight" state="frozen"/>
      <selection activeCell="B18" sqref="B18"/>
      <selection pane="topRight" activeCell="AU10" sqref="AU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0.38056744440185403</v>
      </c>
      <c r="D9" s="14">
        <v>0.46610999470673697</v>
      </c>
      <c r="E9" s="14">
        <v>0.301233376298148</v>
      </c>
      <c r="F9" s="14"/>
      <c r="G9" s="14">
        <v>0.13779389631691899</v>
      </c>
      <c r="H9" s="14">
        <v>0.284479812017428</v>
      </c>
      <c r="I9" s="14">
        <v>0.339156247437437</v>
      </c>
      <c r="J9" s="14">
        <v>0.40965912118735998</v>
      </c>
      <c r="K9" s="14">
        <v>0.44784902701843798</v>
      </c>
      <c r="L9" s="14">
        <v>0.55874888118776</v>
      </c>
      <c r="M9" s="14"/>
      <c r="N9" s="14">
        <v>0.45147460513956</v>
      </c>
      <c r="O9" s="14">
        <v>0.34059958827174902</v>
      </c>
      <c r="P9" s="14"/>
      <c r="Q9" s="14">
        <v>0.43449609229106501</v>
      </c>
      <c r="R9" s="14">
        <v>0.34237688825726997</v>
      </c>
      <c r="S9" s="14">
        <v>0.44123367168126398</v>
      </c>
      <c r="T9" s="14"/>
      <c r="U9" s="14">
        <v>0.39935651958844698</v>
      </c>
      <c r="V9" s="14">
        <v>0.29984341379523499</v>
      </c>
      <c r="W9" s="14"/>
      <c r="X9" s="14">
        <v>0.58346449534905098</v>
      </c>
      <c r="Y9" s="14">
        <v>0.41869272277094299</v>
      </c>
      <c r="Z9" s="14">
        <v>0.271265342152049</v>
      </c>
      <c r="AA9" s="14"/>
      <c r="AB9" s="14">
        <v>0.45580332728698902</v>
      </c>
      <c r="AC9" s="14">
        <v>0.36948178704322798</v>
      </c>
      <c r="AD9" s="14">
        <v>0.29624739720062598</v>
      </c>
      <c r="AE9" s="14"/>
      <c r="AF9" s="14">
        <v>0.54334324793990596</v>
      </c>
      <c r="AG9" s="14">
        <v>0.39632934786336399</v>
      </c>
      <c r="AH9" s="14">
        <v>0.32592635521971602</v>
      </c>
      <c r="AI9" s="14"/>
      <c r="AJ9" s="14">
        <v>0.45715361872661903</v>
      </c>
      <c r="AK9" s="14">
        <v>0.34012529302620798</v>
      </c>
      <c r="AL9" s="14"/>
      <c r="AM9" s="14">
        <v>0.46025717889527901</v>
      </c>
      <c r="AN9" s="14">
        <v>0.469125553297911</v>
      </c>
      <c r="AO9" s="14">
        <v>0.55104505545374904</v>
      </c>
      <c r="AP9" s="14">
        <v>0.34312213611713399</v>
      </c>
      <c r="AQ9" s="14">
        <v>0.52200464793660795</v>
      </c>
      <c r="AR9" s="14">
        <v>0.33155637518262498</v>
      </c>
      <c r="AS9" s="14">
        <v>0.434086724698798</v>
      </c>
      <c r="AT9" s="14">
        <v>0.351596360062575</v>
      </c>
      <c r="AU9" s="14">
        <v>0.21785722539667099</v>
      </c>
      <c r="AV9" s="14"/>
      <c r="AW9" s="14">
        <v>0.452812083732479</v>
      </c>
      <c r="AX9" s="14">
        <v>0.51016887808970901</v>
      </c>
      <c r="AY9" s="14">
        <v>0.492711332905854</v>
      </c>
      <c r="AZ9" s="14">
        <v>0.35036747383959199</v>
      </c>
      <c r="BA9" s="14">
        <v>0.53406151757097997</v>
      </c>
      <c r="BB9" s="14">
        <v>0.327142586759333</v>
      </c>
      <c r="BC9" s="14">
        <v>0.435153462105072</v>
      </c>
      <c r="BD9" s="14">
        <v>0.32301650628256201</v>
      </c>
      <c r="BE9" s="14">
        <v>0.42741021120966999</v>
      </c>
      <c r="BF9" s="14">
        <v>0.18379483794309201</v>
      </c>
      <c r="BG9" s="14"/>
      <c r="BH9" s="14">
        <v>0.349492289978447</v>
      </c>
      <c r="BI9" s="14">
        <v>0.43546997220384298</v>
      </c>
    </row>
    <row r="10" spans="2:61" ht="29" x14ac:dyDescent="0.35">
      <c r="B10" s="15" t="s">
        <v>245</v>
      </c>
      <c r="C10" s="14">
        <v>0.44805001880797901</v>
      </c>
      <c r="D10" s="14">
        <v>0.39455517196880002</v>
      </c>
      <c r="E10" s="14">
        <v>0.495827565498142</v>
      </c>
      <c r="F10" s="14"/>
      <c r="G10" s="14">
        <v>0.450586587788042</v>
      </c>
      <c r="H10" s="14">
        <v>0.42954263455018099</v>
      </c>
      <c r="I10" s="14">
        <v>0.44762320417394402</v>
      </c>
      <c r="J10" s="14">
        <v>0.46679566299795699</v>
      </c>
      <c r="K10" s="14">
        <v>0.52319934369707799</v>
      </c>
      <c r="L10" s="14">
        <v>0.389418247005409</v>
      </c>
      <c r="M10" s="14"/>
      <c r="N10" s="14">
        <v>0.42032229417004502</v>
      </c>
      <c r="O10" s="14">
        <v>0.463679155521597</v>
      </c>
      <c r="P10" s="14"/>
      <c r="Q10" s="14">
        <v>0.41524547023175601</v>
      </c>
      <c r="R10" s="14">
        <v>0.48114272449245798</v>
      </c>
      <c r="S10" s="14">
        <v>0.42102708887668</v>
      </c>
      <c r="T10" s="14"/>
      <c r="U10" s="14">
        <v>0.43358398578163099</v>
      </c>
      <c r="V10" s="14">
        <v>0.51020084215496797</v>
      </c>
      <c r="W10" s="14"/>
      <c r="X10" s="14">
        <v>0.34013400676370298</v>
      </c>
      <c r="Y10" s="14">
        <v>0.45463819372106101</v>
      </c>
      <c r="Z10" s="14">
        <v>0.50001840153189003</v>
      </c>
      <c r="AA10" s="14"/>
      <c r="AB10" s="14">
        <v>0.39972442577163902</v>
      </c>
      <c r="AC10" s="14">
        <v>0.46873126493802397</v>
      </c>
      <c r="AD10" s="14">
        <v>0.52497872717314598</v>
      </c>
      <c r="AE10" s="14"/>
      <c r="AF10" s="14">
        <v>0.39199347068292301</v>
      </c>
      <c r="AG10" s="14">
        <v>0.46295101639900199</v>
      </c>
      <c r="AH10" s="14">
        <v>0.44377571400283899</v>
      </c>
      <c r="AI10" s="14"/>
      <c r="AJ10" s="14">
        <v>0.400434894179242</v>
      </c>
      <c r="AK10" s="14">
        <v>0.47951687318684499</v>
      </c>
      <c r="AL10" s="14"/>
      <c r="AM10" s="14">
        <v>0.43004865606778803</v>
      </c>
      <c r="AN10" s="14">
        <v>0.42979646146839001</v>
      </c>
      <c r="AO10" s="14">
        <v>0.34249841352899102</v>
      </c>
      <c r="AP10" s="14">
        <v>0.56982853879752204</v>
      </c>
      <c r="AQ10" s="14">
        <v>0.358303585981189</v>
      </c>
      <c r="AR10" s="14">
        <v>0.442572275283936</v>
      </c>
      <c r="AS10" s="14">
        <v>0.34502441470213202</v>
      </c>
      <c r="AT10" s="14">
        <v>0.60116831054920905</v>
      </c>
      <c r="AU10" s="14">
        <v>0.49185190008129798</v>
      </c>
      <c r="AV10" s="14"/>
      <c r="AW10" s="14">
        <v>0.42893316229956502</v>
      </c>
      <c r="AX10" s="14">
        <v>0.405289118089528</v>
      </c>
      <c r="AY10" s="14">
        <v>0.35086172534215998</v>
      </c>
      <c r="AZ10" s="14">
        <v>0.51449824813374201</v>
      </c>
      <c r="BA10" s="14">
        <v>0.37900624421520102</v>
      </c>
      <c r="BB10" s="14">
        <v>0.45154402567450802</v>
      </c>
      <c r="BC10" s="14">
        <v>0.43684843017619202</v>
      </c>
      <c r="BD10" s="14">
        <v>0.56350244745171496</v>
      </c>
      <c r="BE10" s="14">
        <v>0.32275154727188299</v>
      </c>
      <c r="BF10" s="14">
        <v>0.47509224911095199</v>
      </c>
      <c r="BG10" s="14"/>
      <c r="BH10" s="14">
        <v>0.48071271161087298</v>
      </c>
      <c r="BI10" s="14">
        <v>0.403187354681182</v>
      </c>
    </row>
    <row r="11" spans="2:61" x14ac:dyDescent="0.35">
      <c r="B11" s="15" t="s">
        <v>246</v>
      </c>
      <c r="C11" s="20">
        <v>0.17138253679016799</v>
      </c>
      <c r="D11" s="20">
        <v>0.139334833324463</v>
      </c>
      <c r="E11" s="20">
        <v>0.202939058203711</v>
      </c>
      <c r="F11" s="20"/>
      <c r="G11" s="20">
        <v>0.41161951589503798</v>
      </c>
      <c r="H11" s="20">
        <v>0.28597755343239101</v>
      </c>
      <c r="I11" s="20">
        <v>0.21322054838861901</v>
      </c>
      <c r="J11" s="20">
        <v>0.123545215814684</v>
      </c>
      <c r="K11" s="20">
        <v>2.89516292844842E-2</v>
      </c>
      <c r="L11" s="20">
        <v>5.1832871806831299E-2</v>
      </c>
      <c r="M11" s="20"/>
      <c r="N11" s="20">
        <v>0.12820310069039401</v>
      </c>
      <c r="O11" s="20">
        <v>0.19572125620665501</v>
      </c>
      <c r="P11" s="20"/>
      <c r="Q11" s="20">
        <v>0.15025843747717901</v>
      </c>
      <c r="R11" s="20">
        <v>0.17648038725027199</v>
      </c>
      <c r="S11" s="20">
        <v>0.13773923944205599</v>
      </c>
      <c r="T11" s="20"/>
      <c r="U11" s="20">
        <v>0.16705949462992201</v>
      </c>
      <c r="V11" s="20">
        <v>0.18995574404979701</v>
      </c>
      <c r="W11" s="20"/>
      <c r="X11" s="20">
        <v>7.6401497887246303E-2</v>
      </c>
      <c r="Y11" s="20">
        <v>0.12666908350799599</v>
      </c>
      <c r="Z11" s="20">
        <v>0.22871625631606099</v>
      </c>
      <c r="AA11" s="20"/>
      <c r="AB11" s="20">
        <v>0.14447224694137101</v>
      </c>
      <c r="AC11" s="20">
        <v>0.16178694801874799</v>
      </c>
      <c r="AD11" s="20">
        <v>0.17877387562622701</v>
      </c>
      <c r="AE11" s="20"/>
      <c r="AF11" s="20">
        <v>6.4663281377170895E-2</v>
      </c>
      <c r="AG11" s="20">
        <v>0.14071963573763399</v>
      </c>
      <c r="AH11" s="20">
        <v>0.23029793077744601</v>
      </c>
      <c r="AI11" s="20"/>
      <c r="AJ11" s="20">
        <v>0.14241148709413901</v>
      </c>
      <c r="AK11" s="20">
        <v>0.180357833786948</v>
      </c>
      <c r="AL11" s="20"/>
      <c r="AM11" s="20">
        <v>0.10969416503693299</v>
      </c>
      <c r="AN11" s="20">
        <v>0.101077985233699</v>
      </c>
      <c r="AO11" s="20">
        <v>0.10645653101726001</v>
      </c>
      <c r="AP11" s="20">
        <v>8.7049325085344006E-2</v>
      </c>
      <c r="AQ11" s="20">
        <v>0.119691766082203</v>
      </c>
      <c r="AR11" s="20">
        <v>0.22587134953343899</v>
      </c>
      <c r="AS11" s="20">
        <v>0.22088886059907001</v>
      </c>
      <c r="AT11" s="20">
        <v>4.7235329388216597E-2</v>
      </c>
      <c r="AU11" s="20">
        <v>0.29029087452203101</v>
      </c>
      <c r="AV11" s="20"/>
      <c r="AW11" s="20">
        <v>0.118254753967956</v>
      </c>
      <c r="AX11" s="20">
        <v>8.4542003820762296E-2</v>
      </c>
      <c r="AY11" s="20">
        <v>0.15642694175198599</v>
      </c>
      <c r="AZ11" s="20">
        <v>0.135134278026666</v>
      </c>
      <c r="BA11" s="20">
        <v>8.6932238213819193E-2</v>
      </c>
      <c r="BB11" s="20">
        <v>0.22131338756615901</v>
      </c>
      <c r="BC11" s="20">
        <v>0.12799810771873499</v>
      </c>
      <c r="BD11" s="20">
        <v>0.113481046265724</v>
      </c>
      <c r="BE11" s="20">
        <v>0.249838241518447</v>
      </c>
      <c r="BF11" s="20">
        <v>0.34111291294595603</v>
      </c>
      <c r="BG11" s="20"/>
      <c r="BH11" s="20">
        <v>0.16979499841067999</v>
      </c>
      <c r="BI11" s="20">
        <v>0.16134267311497499</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6"/>
  <sheetViews>
    <sheetView showGridLines="0" topLeftCell="A2" workbookViewId="0">
      <pane xSplit="2" topLeftCell="AN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251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0.365625863608952</v>
      </c>
      <c r="D9" s="14">
        <v>0.366748114886287</v>
      </c>
      <c r="E9" s="14">
        <v>0.363170684272832</v>
      </c>
      <c r="F9" s="14"/>
      <c r="G9" s="14">
        <v>0.33190848093410402</v>
      </c>
      <c r="H9" s="14">
        <v>0.35860585609273499</v>
      </c>
      <c r="I9" s="14">
        <v>0.36611612993785397</v>
      </c>
      <c r="J9" s="14">
        <v>0.319321267266789</v>
      </c>
      <c r="K9" s="14">
        <v>0.38339249807991299</v>
      </c>
      <c r="L9" s="14">
        <v>0.41858134711105699</v>
      </c>
      <c r="M9" s="14"/>
      <c r="N9" s="14">
        <v>0.38420885439779701</v>
      </c>
      <c r="O9" s="14">
        <v>0.35515128960840697</v>
      </c>
      <c r="P9" s="14"/>
      <c r="Q9" s="14">
        <v>0.37997541942947</v>
      </c>
      <c r="R9" s="14">
        <v>0.35460442190090002</v>
      </c>
      <c r="S9" s="14">
        <v>0.40832841915214002</v>
      </c>
      <c r="T9" s="14"/>
      <c r="U9" s="14">
        <v>0.39584140654834699</v>
      </c>
      <c r="V9" s="14">
        <v>0.235809979175439</v>
      </c>
      <c r="W9" s="14"/>
      <c r="X9" s="14">
        <v>0.54268359410112599</v>
      </c>
      <c r="Y9" s="14">
        <v>0.39278237408370698</v>
      </c>
      <c r="Z9" s="14">
        <v>0.29051130678793602</v>
      </c>
      <c r="AA9" s="14"/>
      <c r="AB9" s="14">
        <v>0.44647007535858202</v>
      </c>
      <c r="AC9" s="14">
        <v>0.36189714098548997</v>
      </c>
      <c r="AD9" s="14">
        <v>0.27257536454905901</v>
      </c>
      <c r="AE9" s="14"/>
      <c r="AF9" s="14">
        <v>0.40238884180931001</v>
      </c>
      <c r="AG9" s="14">
        <v>0.37695192507349701</v>
      </c>
      <c r="AH9" s="14">
        <v>0.36157304726748901</v>
      </c>
      <c r="AI9" s="14"/>
      <c r="AJ9" s="14">
        <v>0.38683327327172301</v>
      </c>
      <c r="AK9" s="14">
        <v>0.35677384601675699</v>
      </c>
      <c r="AL9" s="14"/>
      <c r="AM9" s="14">
        <v>0.40173459191109101</v>
      </c>
      <c r="AN9" s="14">
        <v>0.46904032173522497</v>
      </c>
      <c r="AO9" s="14">
        <v>0.48367406224343101</v>
      </c>
      <c r="AP9" s="14">
        <v>0.46177546599985098</v>
      </c>
      <c r="AQ9" s="14">
        <v>0.50522289561284195</v>
      </c>
      <c r="AR9" s="14">
        <v>0.32401049042317798</v>
      </c>
      <c r="AS9" s="14">
        <v>0.37775428357156499</v>
      </c>
      <c r="AT9" s="14">
        <v>0.24271157765939499</v>
      </c>
      <c r="AU9" s="14">
        <v>0.21058099530524599</v>
      </c>
      <c r="AV9" s="14"/>
      <c r="AW9" s="14">
        <v>0.38582753244030199</v>
      </c>
      <c r="AX9" s="14">
        <v>0.49603812098106698</v>
      </c>
      <c r="AY9" s="14">
        <v>0.482361892099131</v>
      </c>
      <c r="AZ9" s="14">
        <v>0.442803195587186</v>
      </c>
      <c r="BA9" s="14">
        <v>0.51391461074988298</v>
      </c>
      <c r="BB9" s="14">
        <v>0.31849178625441099</v>
      </c>
      <c r="BC9" s="14">
        <v>0.42224280665846697</v>
      </c>
      <c r="BD9" s="14">
        <v>0.35988779351928302</v>
      </c>
      <c r="BE9" s="14">
        <v>0.18462849900455999</v>
      </c>
      <c r="BF9" s="14">
        <v>0.26429208439676799</v>
      </c>
      <c r="BG9" s="14"/>
      <c r="BH9" s="14">
        <v>0.35836939413779201</v>
      </c>
      <c r="BI9" s="14">
        <v>0.39149292661683899</v>
      </c>
    </row>
    <row r="10" spans="2:61" ht="29" x14ac:dyDescent="0.35">
      <c r="B10" s="15" t="s">
        <v>245</v>
      </c>
      <c r="C10" s="14">
        <v>0.45926007673716301</v>
      </c>
      <c r="D10" s="14">
        <v>0.44863813171609901</v>
      </c>
      <c r="E10" s="14">
        <v>0.46974910436003497</v>
      </c>
      <c r="F10" s="14"/>
      <c r="G10" s="14">
        <v>0.53235447752208298</v>
      </c>
      <c r="H10" s="14">
        <v>0.43509449640646503</v>
      </c>
      <c r="I10" s="14">
        <v>0.49153301637115299</v>
      </c>
      <c r="J10" s="14">
        <v>0.46814106736165001</v>
      </c>
      <c r="K10" s="14">
        <v>0.473482769277635</v>
      </c>
      <c r="L10" s="14">
        <v>0.38704505310859</v>
      </c>
      <c r="M10" s="14"/>
      <c r="N10" s="14">
        <v>0.42403756500080197</v>
      </c>
      <c r="O10" s="14">
        <v>0.47911375959476998</v>
      </c>
      <c r="P10" s="14"/>
      <c r="Q10" s="14">
        <v>0.439011431870651</v>
      </c>
      <c r="R10" s="14">
        <v>0.49030758836751998</v>
      </c>
      <c r="S10" s="14">
        <v>0.40358071942828999</v>
      </c>
      <c r="T10" s="14"/>
      <c r="U10" s="14">
        <v>0.45132198209177599</v>
      </c>
      <c r="V10" s="14">
        <v>0.49336473536185499</v>
      </c>
      <c r="W10" s="14"/>
      <c r="X10" s="14">
        <v>0.37498582715321299</v>
      </c>
      <c r="Y10" s="14">
        <v>0.454580769073053</v>
      </c>
      <c r="Z10" s="14">
        <v>0.48585487330083399</v>
      </c>
      <c r="AA10" s="14"/>
      <c r="AB10" s="14">
        <v>0.43445575014689097</v>
      </c>
      <c r="AC10" s="14">
        <v>0.459582925668581</v>
      </c>
      <c r="AD10" s="14">
        <v>0.49605213005961302</v>
      </c>
      <c r="AE10" s="14"/>
      <c r="AF10" s="14">
        <v>0.42968629042630802</v>
      </c>
      <c r="AG10" s="14">
        <v>0.45912042472336201</v>
      </c>
      <c r="AH10" s="14">
        <v>0.44011303876913599</v>
      </c>
      <c r="AI10" s="14"/>
      <c r="AJ10" s="14">
        <v>0.43852410184012097</v>
      </c>
      <c r="AK10" s="14">
        <v>0.468236667603316</v>
      </c>
      <c r="AL10" s="14"/>
      <c r="AM10" s="14">
        <v>0.46372089987211801</v>
      </c>
      <c r="AN10" s="14">
        <v>0.40974724575573201</v>
      </c>
      <c r="AO10" s="14">
        <v>0.38403027347850699</v>
      </c>
      <c r="AP10" s="14">
        <v>0.436130548590551</v>
      </c>
      <c r="AQ10" s="14">
        <v>0.42527357617978201</v>
      </c>
      <c r="AR10" s="14">
        <v>0.46548831986695399</v>
      </c>
      <c r="AS10" s="14">
        <v>0.49566932977761402</v>
      </c>
      <c r="AT10" s="14">
        <v>0.55128081472693802</v>
      </c>
      <c r="AU10" s="14">
        <v>0.49257462640268201</v>
      </c>
      <c r="AV10" s="14"/>
      <c r="AW10" s="14">
        <v>0.46784695453087299</v>
      </c>
      <c r="AX10" s="14">
        <v>0.38002953096130998</v>
      </c>
      <c r="AY10" s="14">
        <v>0.37682098788095703</v>
      </c>
      <c r="AZ10" s="14">
        <v>0.43025918343475</v>
      </c>
      <c r="BA10" s="14">
        <v>0.36838760791556802</v>
      </c>
      <c r="BB10" s="14">
        <v>0.46985451237203701</v>
      </c>
      <c r="BC10" s="14">
        <v>0.47846361711351298</v>
      </c>
      <c r="BD10" s="14">
        <v>0.41988961226714899</v>
      </c>
      <c r="BE10" s="14">
        <v>0.431555776941628</v>
      </c>
      <c r="BF10" s="14">
        <v>0.45569907236481599</v>
      </c>
      <c r="BG10" s="14"/>
      <c r="BH10" s="14">
        <v>0.44540592988059102</v>
      </c>
      <c r="BI10" s="14">
        <v>0.46434743750593199</v>
      </c>
    </row>
    <row r="11" spans="2:61" x14ac:dyDescent="0.35">
      <c r="B11" s="15" t="s">
        <v>246</v>
      </c>
      <c r="C11" s="20">
        <v>0.17511405965388599</v>
      </c>
      <c r="D11" s="20">
        <v>0.18461375339761399</v>
      </c>
      <c r="E11" s="20">
        <v>0.167080211367133</v>
      </c>
      <c r="F11" s="20"/>
      <c r="G11" s="20">
        <v>0.135737041543813</v>
      </c>
      <c r="H11" s="20">
        <v>0.20629964750079999</v>
      </c>
      <c r="I11" s="20">
        <v>0.14235085369099401</v>
      </c>
      <c r="J11" s="20">
        <v>0.21253766537156099</v>
      </c>
      <c r="K11" s="20">
        <v>0.14312473264245201</v>
      </c>
      <c r="L11" s="20">
        <v>0.19437359978035301</v>
      </c>
      <c r="M11" s="20"/>
      <c r="N11" s="20">
        <v>0.19175358060140099</v>
      </c>
      <c r="O11" s="20">
        <v>0.16573495079682299</v>
      </c>
      <c r="P11" s="20"/>
      <c r="Q11" s="20">
        <v>0.181013148699879</v>
      </c>
      <c r="R11" s="20">
        <v>0.15508798973158</v>
      </c>
      <c r="S11" s="20">
        <v>0.18809086141956999</v>
      </c>
      <c r="T11" s="20"/>
      <c r="U11" s="20">
        <v>0.152836611359877</v>
      </c>
      <c r="V11" s="20">
        <v>0.27082528546270601</v>
      </c>
      <c r="W11" s="20"/>
      <c r="X11" s="20">
        <v>8.2330578745661201E-2</v>
      </c>
      <c r="Y11" s="20">
        <v>0.15263685684324099</v>
      </c>
      <c r="Z11" s="20">
        <v>0.22363381991122999</v>
      </c>
      <c r="AA11" s="20"/>
      <c r="AB11" s="20">
        <v>0.11907417449452599</v>
      </c>
      <c r="AC11" s="20">
        <v>0.178519933345929</v>
      </c>
      <c r="AD11" s="20">
        <v>0.231372505391328</v>
      </c>
      <c r="AE11" s="20"/>
      <c r="AF11" s="20">
        <v>0.16792486776438201</v>
      </c>
      <c r="AG11" s="20">
        <v>0.16392765020314101</v>
      </c>
      <c r="AH11" s="20">
        <v>0.198313913963375</v>
      </c>
      <c r="AI11" s="20"/>
      <c r="AJ11" s="20">
        <v>0.17464262488815599</v>
      </c>
      <c r="AK11" s="20">
        <v>0.17498948637992701</v>
      </c>
      <c r="AL11" s="20"/>
      <c r="AM11" s="20">
        <v>0.13454450821679101</v>
      </c>
      <c r="AN11" s="20">
        <v>0.121212432509043</v>
      </c>
      <c r="AO11" s="20">
        <v>0.132295664278061</v>
      </c>
      <c r="AP11" s="20">
        <v>0.10209398540959801</v>
      </c>
      <c r="AQ11" s="20">
        <v>6.9503528207376306E-2</v>
      </c>
      <c r="AR11" s="20">
        <v>0.210501189709867</v>
      </c>
      <c r="AS11" s="20">
        <v>0.12657638665082099</v>
      </c>
      <c r="AT11" s="20">
        <v>0.20600760761366699</v>
      </c>
      <c r="AU11" s="20">
        <v>0.296844378292071</v>
      </c>
      <c r="AV11" s="20"/>
      <c r="AW11" s="20">
        <v>0.14632551302882399</v>
      </c>
      <c r="AX11" s="20">
        <v>0.123932348057623</v>
      </c>
      <c r="AY11" s="20">
        <v>0.14081712001991201</v>
      </c>
      <c r="AZ11" s="20">
        <v>0.12693762097806499</v>
      </c>
      <c r="BA11" s="20">
        <v>0.117697781334549</v>
      </c>
      <c r="BB11" s="20">
        <v>0.21165370137355199</v>
      </c>
      <c r="BC11" s="20">
        <v>9.9293576228020305E-2</v>
      </c>
      <c r="BD11" s="20">
        <v>0.22022259421356699</v>
      </c>
      <c r="BE11" s="20">
        <v>0.38381572405381198</v>
      </c>
      <c r="BF11" s="20">
        <v>0.28000884323841502</v>
      </c>
      <c r="BG11" s="20"/>
      <c r="BH11" s="20">
        <v>0.196224675981617</v>
      </c>
      <c r="BI11" s="20">
        <v>0.14415963587722799</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16"/>
  <sheetViews>
    <sheetView showGridLines="0" workbookViewId="0">
      <pane xSplit="2" topLeftCell="C1" activePane="topRight" state="frozen"/>
      <selection activeCell="B18" sqref="B18"/>
      <selection pane="topRight" activeCell="AS15" sqref="AS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0.49947709489644798</v>
      </c>
      <c r="D9" s="14">
        <v>0.51015354592344497</v>
      </c>
      <c r="E9" s="14">
        <v>0.48869496100064802</v>
      </c>
      <c r="F9" s="14"/>
      <c r="G9" s="14">
        <v>0.30336206518526199</v>
      </c>
      <c r="H9" s="14">
        <v>0.41228159536013498</v>
      </c>
      <c r="I9" s="14">
        <v>0.47711264182407498</v>
      </c>
      <c r="J9" s="14">
        <v>0.56435150185819305</v>
      </c>
      <c r="K9" s="14">
        <v>0.55815938130048703</v>
      </c>
      <c r="L9" s="14">
        <v>0.59953401292434105</v>
      </c>
      <c r="M9" s="14"/>
      <c r="N9" s="14">
        <v>0.529807723962746</v>
      </c>
      <c r="O9" s="14">
        <v>0.482380793109079</v>
      </c>
      <c r="P9" s="14"/>
      <c r="Q9" s="14">
        <v>0.52258600548721801</v>
      </c>
      <c r="R9" s="14">
        <v>0.499975623937161</v>
      </c>
      <c r="S9" s="14">
        <v>0.48139196148584401</v>
      </c>
      <c r="T9" s="14"/>
      <c r="U9" s="14">
        <v>0.52683692879558897</v>
      </c>
      <c r="V9" s="14">
        <v>0.38193027329225399</v>
      </c>
      <c r="W9" s="14"/>
      <c r="X9" s="14">
        <v>0.56595855062543898</v>
      </c>
      <c r="Y9" s="14">
        <v>0.52975739873900995</v>
      </c>
      <c r="Z9" s="14">
        <v>0.477717354418913</v>
      </c>
      <c r="AA9" s="14"/>
      <c r="AB9" s="14">
        <v>0.56368795193046395</v>
      </c>
      <c r="AC9" s="14">
        <v>0.50953063995775505</v>
      </c>
      <c r="AD9" s="14">
        <v>0.41267906814792399</v>
      </c>
      <c r="AE9" s="14"/>
      <c r="AF9" s="14">
        <v>0.53240333017057695</v>
      </c>
      <c r="AG9" s="14">
        <v>0.53141251493989305</v>
      </c>
      <c r="AH9" s="14">
        <v>0.46025721429517302</v>
      </c>
      <c r="AI9" s="14"/>
      <c r="AJ9" s="14">
        <v>0.47818266407160298</v>
      </c>
      <c r="AK9" s="14">
        <v>0.51874703142082901</v>
      </c>
      <c r="AL9" s="14"/>
      <c r="AM9" s="14">
        <v>0.56528351166549395</v>
      </c>
      <c r="AN9" s="14">
        <v>0.566800441431068</v>
      </c>
      <c r="AO9" s="14">
        <v>0.553496975785296</v>
      </c>
      <c r="AP9" s="14">
        <v>0.51565337293219504</v>
      </c>
      <c r="AQ9" s="14">
        <v>0.622419173830835</v>
      </c>
      <c r="AR9" s="14">
        <v>0.51828982849328098</v>
      </c>
      <c r="AS9" s="14">
        <v>0.48906069227562199</v>
      </c>
      <c r="AT9" s="14">
        <v>0.54945152038747702</v>
      </c>
      <c r="AU9" s="14">
        <v>0.24388573230095001</v>
      </c>
      <c r="AV9" s="14"/>
      <c r="AW9" s="14">
        <v>0.55700975488137205</v>
      </c>
      <c r="AX9" s="14">
        <v>0.61517127620201795</v>
      </c>
      <c r="AY9" s="14">
        <v>0.57138633340026701</v>
      </c>
      <c r="AZ9" s="14">
        <v>0.49376400993007102</v>
      </c>
      <c r="BA9" s="14">
        <v>0.59983304023772499</v>
      </c>
      <c r="BB9" s="14">
        <v>0.50164015457373401</v>
      </c>
      <c r="BC9" s="14">
        <v>0.484920171259965</v>
      </c>
      <c r="BD9" s="14">
        <v>0.60050883033310598</v>
      </c>
      <c r="BE9" s="14">
        <v>0.194423522394191</v>
      </c>
      <c r="BF9" s="14">
        <v>0.20937090634437699</v>
      </c>
      <c r="BG9" s="14"/>
      <c r="BH9" s="14">
        <v>0.461626411486596</v>
      </c>
      <c r="BI9" s="14">
        <v>0.56323159367459796</v>
      </c>
    </row>
    <row r="10" spans="2:61" ht="29" x14ac:dyDescent="0.35">
      <c r="B10" s="15" t="s">
        <v>245</v>
      </c>
      <c r="C10" s="14">
        <v>0.36477380105261897</v>
      </c>
      <c r="D10" s="14">
        <v>0.33796607677332602</v>
      </c>
      <c r="E10" s="14">
        <v>0.390142520853064</v>
      </c>
      <c r="F10" s="14"/>
      <c r="G10" s="14">
        <v>0.43681773669593899</v>
      </c>
      <c r="H10" s="14">
        <v>0.39707670893111902</v>
      </c>
      <c r="I10" s="14">
        <v>0.37412313220090998</v>
      </c>
      <c r="J10" s="14">
        <v>0.34746379366469698</v>
      </c>
      <c r="K10" s="14">
        <v>0.34059098252449499</v>
      </c>
      <c r="L10" s="14">
        <v>0.32272432825392999</v>
      </c>
      <c r="M10" s="14"/>
      <c r="N10" s="14">
        <v>0.33613542719448403</v>
      </c>
      <c r="O10" s="14">
        <v>0.38091623849128903</v>
      </c>
      <c r="P10" s="14"/>
      <c r="Q10" s="14">
        <v>0.35530677532688598</v>
      </c>
      <c r="R10" s="14">
        <v>0.37334207896653099</v>
      </c>
      <c r="S10" s="14">
        <v>0.35894806732873102</v>
      </c>
      <c r="T10" s="14"/>
      <c r="U10" s="14">
        <v>0.35646071636487903</v>
      </c>
      <c r="V10" s="14">
        <v>0.40048953991173197</v>
      </c>
      <c r="W10" s="14"/>
      <c r="X10" s="14">
        <v>0.33125976727363099</v>
      </c>
      <c r="Y10" s="14">
        <v>0.33064259319608702</v>
      </c>
      <c r="Z10" s="14">
        <v>0.38988624292275398</v>
      </c>
      <c r="AA10" s="14"/>
      <c r="AB10" s="14">
        <v>0.30066870410373298</v>
      </c>
      <c r="AC10" s="14">
        <v>0.37424063561216198</v>
      </c>
      <c r="AD10" s="14">
        <v>0.41416947677117999</v>
      </c>
      <c r="AE10" s="14"/>
      <c r="AF10" s="14">
        <v>0.41977474728106801</v>
      </c>
      <c r="AG10" s="14">
        <v>0.32325846278343301</v>
      </c>
      <c r="AH10" s="14">
        <v>0.39853332815946402</v>
      </c>
      <c r="AI10" s="14"/>
      <c r="AJ10" s="14">
        <v>0.38439952560808499</v>
      </c>
      <c r="AK10" s="14">
        <v>0.34948490217835199</v>
      </c>
      <c r="AL10" s="14"/>
      <c r="AM10" s="14">
        <v>0.33192607825411202</v>
      </c>
      <c r="AN10" s="14">
        <v>0.35427018889016598</v>
      </c>
      <c r="AO10" s="14">
        <v>0.28798186071673199</v>
      </c>
      <c r="AP10" s="14">
        <v>0.41006021540841803</v>
      </c>
      <c r="AQ10" s="14">
        <v>0.22569960466156799</v>
      </c>
      <c r="AR10" s="14">
        <v>0.384306713399379</v>
      </c>
      <c r="AS10" s="14">
        <v>0.40613515742739698</v>
      </c>
      <c r="AT10" s="14">
        <v>0.37776979381138498</v>
      </c>
      <c r="AU10" s="14">
        <v>0.44568502701072998</v>
      </c>
      <c r="AV10" s="14"/>
      <c r="AW10" s="14">
        <v>0.32924051810954702</v>
      </c>
      <c r="AX10" s="14">
        <v>0.30717867178056901</v>
      </c>
      <c r="AY10" s="14">
        <v>0.267376108886069</v>
      </c>
      <c r="AZ10" s="14">
        <v>0.38661549018918401</v>
      </c>
      <c r="BA10" s="14">
        <v>0.29542513080986099</v>
      </c>
      <c r="BB10" s="14">
        <v>0.37368934203238502</v>
      </c>
      <c r="BC10" s="14">
        <v>0.412518691969116</v>
      </c>
      <c r="BD10" s="14">
        <v>0.33430097107569001</v>
      </c>
      <c r="BE10" s="14">
        <v>0.29783905018158102</v>
      </c>
      <c r="BF10" s="14">
        <v>0.45502256665806801</v>
      </c>
      <c r="BG10" s="14"/>
      <c r="BH10" s="14">
        <v>0.401791109916464</v>
      </c>
      <c r="BI10" s="14">
        <v>0.31234895212714697</v>
      </c>
    </row>
    <row r="11" spans="2:61" x14ac:dyDescent="0.35">
      <c r="B11" s="15" t="s">
        <v>246</v>
      </c>
      <c r="C11" s="20">
        <v>0.13574910405093199</v>
      </c>
      <c r="D11" s="20">
        <v>0.15188037730322901</v>
      </c>
      <c r="E11" s="20">
        <v>0.12116251814628801</v>
      </c>
      <c r="F11" s="20"/>
      <c r="G11" s="20">
        <v>0.25982019811879897</v>
      </c>
      <c r="H11" s="20">
        <v>0.19064169570874601</v>
      </c>
      <c r="I11" s="20">
        <v>0.14876422597501501</v>
      </c>
      <c r="J11" s="20">
        <v>8.8184704477110007E-2</v>
      </c>
      <c r="K11" s="20">
        <v>0.101249636175018</v>
      </c>
      <c r="L11" s="20">
        <v>7.7741658821729703E-2</v>
      </c>
      <c r="M11" s="20"/>
      <c r="N11" s="20">
        <v>0.134056848842769</v>
      </c>
      <c r="O11" s="20">
        <v>0.136702968399633</v>
      </c>
      <c r="P11" s="20"/>
      <c r="Q11" s="20">
        <v>0.122107219185896</v>
      </c>
      <c r="R11" s="20">
        <v>0.12668229709630799</v>
      </c>
      <c r="S11" s="20">
        <v>0.15965997118542499</v>
      </c>
      <c r="T11" s="20"/>
      <c r="U11" s="20">
        <v>0.11670235483953199</v>
      </c>
      <c r="V11" s="20">
        <v>0.21758018679601401</v>
      </c>
      <c r="W11" s="20"/>
      <c r="X11" s="20">
        <v>0.10278168210093</v>
      </c>
      <c r="Y11" s="20">
        <v>0.139600008064903</v>
      </c>
      <c r="Z11" s="20">
        <v>0.132396402658333</v>
      </c>
      <c r="AA11" s="20"/>
      <c r="AB11" s="20">
        <v>0.13564334396580299</v>
      </c>
      <c r="AC11" s="20">
        <v>0.116228724430083</v>
      </c>
      <c r="AD11" s="20">
        <v>0.17315145508089499</v>
      </c>
      <c r="AE11" s="20"/>
      <c r="AF11" s="20">
        <v>4.7821922548354899E-2</v>
      </c>
      <c r="AG11" s="20">
        <v>0.14532902227667299</v>
      </c>
      <c r="AH11" s="20">
        <v>0.14120945754536299</v>
      </c>
      <c r="AI11" s="20"/>
      <c r="AJ11" s="20">
        <v>0.137417810320312</v>
      </c>
      <c r="AK11" s="20">
        <v>0.13176806640081901</v>
      </c>
      <c r="AL11" s="20"/>
      <c r="AM11" s="20">
        <v>0.102790410080394</v>
      </c>
      <c r="AN11" s="20">
        <v>7.8929369678766306E-2</v>
      </c>
      <c r="AO11" s="20">
        <v>0.15852116349797199</v>
      </c>
      <c r="AP11" s="20">
        <v>7.4286411659386306E-2</v>
      </c>
      <c r="AQ11" s="20">
        <v>0.151881221507598</v>
      </c>
      <c r="AR11" s="20">
        <v>9.7403458107340801E-2</v>
      </c>
      <c r="AS11" s="20">
        <v>0.10480415029698099</v>
      </c>
      <c r="AT11" s="20">
        <v>7.2778685801138707E-2</v>
      </c>
      <c r="AU11" s="20">
        <v>0.31042924068832101</v>
      </c>
      <c r="AV11" s="20"/>
      <c r="AW11" s="20">
        <v>0.11374972700908199</v>
      </c>
      <c r="AX11" s="20">
        <v>7.7650052017412804E-2</v>
      </c>
      <c r="AY11" s="20">
        <v>0.16123755771366399</v>
      </c>
      <c r="AZ11" s="20">
        <v>0.119620499880746</v>
      </c>
      <c r="BA11" s="20">
        <v>0.104741828952414</v>
      </c>
      <c r="BB11" s="20">
        <v>0.12467050339388</v>
      </c>
      <c r="BC11" s="20">
        <v>0.10256113677091799</v>
      </c>
      <c r="BD11" s="20">
        <v>6.5190198591204507E-2</v>
      </c>
      <c r="BE11" s="20">
        <v>0.50773742742422801</v>
      </c>
      <c r="BF11" s="20">
        <v>0.335606526997554</v>
      </c>
      <c r="BG11" s="20"/>
      <c r="BH11" s="20">
        <v>0.13658247859694</v>
      </c>
      <c r="BI11" s="20">
        <v>0.12441945419825499</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I16"/>
  <sheetViews>
    <sheetView showGridLines="0" workbookViewId="0">
      <pane xSplit="2" topLeftCell="AM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253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0.59957625060146702</v>
      </c>
      <c r="D9" s="14">
        <v>0.59965974570219005</v>
      </c>
      <c r="E9" s="14">
        <v>0.59835641963568698</v>
      </c>
      <c r="F9" s="14"/>
      <c r="G9" s="14">
        <v>0.45140213015880498</v>
      </c>
      <c r="H9" s="14">
        <v>0.50344264633651303</v>
      </c>
      <c r="I9" s="14">
        <v>0.53698843311269695</v>
      </c>
      <c r="J9" s="14">
        <v>0.651924511185486</v>
      </c>
      <c r="K9" s="14">
        <v>0.66864317728183198</v>
      </c>
      <c r="L9" s="14">
        <v>0.72273840052010097</v>
      </c>
      <c r="M9" s="14"/>
      <c r="N9" s="14">
        <v>0.57652219453827502</v>
      </c>
      <c r="O9" s="14">
        <v>0.61257100580478796</v>
      </c>
      <c r="P9" s="14"/>
      <c r="Q9" s="14">
        <v>0.62364751096301096</v>
      </c>
      <c r="R9" s="14">
        <v>0.59803056365186102</v>
      </c>
      <c r="S9" s="14">
        <v>0.56628782200532801</v>
      </c>
      <c r="T9" s="14"/>
      <c r="U9" s="14">
        <v>0.63581120406413605</v>
      </c>
      <c r="V9" s="14">
        <v>0.44389900394075898</v>
      </c>
      <c r="W9" s="14"/>
      <c r="X9" s="14">
        <v>0.699117007686748</v>
      </c>
      <c r="Y9" s="14">
        <v>0.60071671924543901</v>
      </c>
      <c r="Z9" s="14">
        <v>0.59132383593384796</v>
      </c>
      <c r="AA9" s="14"/>
      <c r="AB9" s="14">
        <v>0.68576016266032802</v>
      </c>
      <c r="AC9" s="14">
        <v>0.60915958882221999</v>
      </c>
      <c r="AD9" s="14">
        <v>0.43254776449940802</v>
      </c>
      <c r="AE9" s="14"/>
      <c r="AF9" s="14">
        <v>0.60792288465750399</v>
      </c>
      <c r="AG9" s="14">
        <v>0.63584807513780095</v>
      </c>
      <c r="AH9" s="14">
        <v>0.55698448388561295</v>
      </c>
      <c r="AI9" s="14"/>
      <c r="AJ9" s="14">
        <v>0.53770388431000005</v>
      </c>
      <c r="AK9" s="14">
        <v>0.648846678327749</v>
      </c>
      <c r="AL9" s="14"/>
      <c r="AM9" s="14">
        <v>0.72458512735827896</v>
      </c>
      <c r="AN9" s="14">
        <v>0.69807930631660797</v>
      </c>
      <c r="AO9" s="14">
        <v>0.59722085142773196</v>
      </c>
      <c r="AP9" s="14">
        <v>0.50790374746719702</v>
      </c>
      <c r="AQ9" s="14">
        <v>0.54703835723151895</v>
      </c>
      <c r="AR9" s="14">
        <v>0.65073899864197204</v>
      </c>
      <c r="AS9" s="14">
        <v>0.682253678753866</v>
      </c>
      <c r="AT9" s="14">
        <v>0.78446679171818101</v>
      </c>
      <c r="AU9" s="14">
        <v>0.27497135182388699</v>
      </c>
      <c r="AV9" s="14"/>
      <c r="AW9" s="14">
        <v>0.71818121395548895</v>
      </c>
      <c r="AX9" s="14">
        <v>0.68889321662401004</v>
      </c>
      <c r="AY9" s="14">
        <v>0.62476516589864595</v>
      </c>
      <c r="AZ9" s="14">
        <v>0.54769632378048505</v>
      </c>
      <c r="BA9" s="14">
        <v>0.55098008568134305</v>
      </c>
      <c r="BB9" s="14">
        <v>0.63227129727305498</v>
      </c>
      <c r="BC9" s="14">
        <v>0.66646845482999995</v>
      </c>
      <c r="BD9" s="14">
        <v>0.73608631060219898</v>
      </c>
      <c r="BE9" s="14">
        <v>0.14800575437518099</v>
      </c>
      <c r="BF9" s="14">
        <v>0.314428821864286</v>
      </c>
      <c r="BG9" s="14"/>
      <c r="BH9" s="14">
        <v>0.54135848663563002</v>
      </c>
      <c r="BI9" s="14">
        <v>0.67067411201153804</v>
      </c>
    </row>
    <row r="10" spans="2:61" ht="29" x14ac:dyDescent="0.35">
      <c r="B10" s="15" t="s">
        <v>245</v>
      </c>
      <c r="C10" s="14">
        <v>0.27640506148067301</v>
      </c>
      <c r="D10" s="14">
        <v>0.26414435034237399</v>
      </c>
      <c r="E10" s="14">
        <v>0.28851014797811098</v>
      </c>
      <c r="F10" s="14"/>
      <c r="G10" s="14">
        <v>0.33306572265036699</v>
      </c>
      <c r="H10" s="14">
        <v>0.287982306151436</v>
      </c>
      <c r="I10" s="14">
        <v>0.32053317143975502</v>
      </c>
      <c r="J10" s="14">
        <v>0.259322070598973</v>
      </c>
      <c r="K10" s="14">
        <v>0.25719418806052302</v>
      </c>
      <c r="L10" s="14">
        <v>0.221580293592686</v>
      </c>
      <c r="M10" s="14"/>
      <c r="N10" s="14">
        <v>0.27434499151021102</v>
      </c>
      <c r="O10" s="14">
        <v>0.27756624998886797</v>
      </c>
      <c r="P10" s="14"/>
      <c r="Q10" s="14">
        <v>0.249025524550955</v>
      </c>
      <c r="R10" s="14">
        <v>0.278902703497728</v>
      </c>
      <c r="S10" s="14">
        <v>0.31884482377737999</v>
      </c>
      <c r="T10" s="14"/>
      <c r="U10" s="14">
        <v>0.24885460640344101</v>
      </c>
      <c r="V10" s="14">
        <v>0.39477085419768798</v>
      </c>
      <c r="W10" s="14"/>
      <c r="X10" s="14">
        <v>0.19552919975157701</v>
      </c>
      <c r="Y10" s="14">
        <v>0.25435196042525399</v>
      </c>
      <c r="Z10" s="14">
        <v>0.31332973737272801</v>
      </c>
      <c r="AA10" s="14"/>
      <c r="AB10" s="14">
        <v>0.18005702317732999</v>
      </c>
      <c r="AC10" s="14">
        <v>0.27279901891986202</v>
      </c>
      <c r="AD10" s="14">
        <v>0.43420814372567701</v>
      </c>
      <c r="AE10" s="14"/>
      <c r="AF10" s="14">
        <v>0.28294069037050601</v>
      </c>
      <c r="AG10" s="14">
        <v>0.248931010025597</v>
      </c>
      <c r="AH10" s="14">
        <v>0.30948475853485502</v>
      </c>
      <c r="AI10" s="14"/>
      <c r="AJ10" s="14">
        <v>0.286770213702291</v>
      </c>
      <c r="AK10" s="14">
        <v>0.25733696422444502</v>
      </c>
      <c r="AL10" s="14"/>
      <c r="AM10" s="14">
        <v>0.17331090096393401</v>
      </c>
      <c r="AN10" s="14">
        <v>0.22961555368360301</v>
      </c>
      <c r="AO10" s="14">
        <v>0.26909626353668498</v>
      </c>
      <c r="AP10" s="14">
        <v>0.32554228795599899</v>
      </c>
      <c r="AQ10" s="14">
        <v>0.30122336744594502</v>
      </c>
      <c r="AR10" s="14">
        <v>0.27354909797469601</v>
      </c>
      <c r="AS10" s="14">
        <v>0.26010859681572202</v>
      </c>
      <c r="AT10" s="14">
        <v>0.2021509845684</v>
      </c>
      <c r="AU10" s="14">
        <v>0.42244132253968197</v>
      </c>
      <c r="AV10" s="14"/>
      <c r="AW10" s="14">
        <v>0.19208563323966299</v>
      </c>
      <c r="AX10" s="14">
        <v>0.21267372403799001</v>
      </c>
      <c r="AY10" s="14">
        <v>0.18075603247300501</v>
      </c>
      <c r="AZ10" s="14">
        <v>0.31985094596825597</v>
      </c>
      <c r="BA10" s="14">
        <v>0.31958328476350001</v>
      </c>
      <c r="BB10" s="14">
        <v>0.27148742325111103</v>
      </c>
      <c r="BC10" s="14">
        <v>0.22131129344301201</v>
      </c>
      <c r="BD10" s="14">
        <v>0.243967252410314</v>
      </c>
      <c r="BE10" s="14">
        <v>0.340352720824177</v>
      </c>
      <c r="BF10" s="14">
        <v>0.40944568634878098</v>
      </c>
      <c r="BG10" s="14"/>
      <c r="BH10" s="14">
        <v>0.33537864971436698</v>
      </c>
      <c r="BI10" s="14">
        <v>0.20612907406452</v>
      </c>
    </row>
    <row r="11" spans="2:61" x14ac:dyDescent="0.35">
      <c r="B11" s="15" t="s">
        <v>246</v>
      </c>
      <c r="C11" s="20">
        <v>0.12401868791786</v>
      </c>
      <c r="D11" s="20">
        <v>0.13619590395543599</v>
      </c>
      <c r="E11" s="20">
        <v>0.11313343238620201</v>
      </c>
      <c r="F11" s="20"/>
      <c r="G11" s="20">
        <v>0.215532147190828</v>
      </c>
      <c r="H11" s="20">
        <v>0.208575047512051</v>
      </c>
      <c r="I11" s="20">
        <v>0.14247839544754801</v>
      </c>
      <c r="J11" s="20">
        <v>8.8753418215541002E-2</v>
      </c>
      <c r="K11" s="20">
        <v>7.4162634657645304E-2</v>
      </c>
      <c r="L11" s="20">
        <v>5.5681305887212998E-2</v>
      </c>
      <c r="M11" s="20"/>
      <c r="N11" s="20">
        <v>0.14913281395151401</v>
      </c>
      <c r="O11" s="20">
        <v>0.109862744206344</v>
      </c>
      <c r="P11" s="20"/>
      <c r="Q11" s="20">
        <v>0.12732696448603401</v>
      </c>
      <c r="R11" s="20">
        <v>0.12306673285041</v>
      </c>
      <c r="S11" s="20">
        <v>0.114867354217291</v>
      </c>
      <c r="T11" s="20"/>
      <c r="U11" s="20">
        <v>0.115334189532423</v>
      </c>
      <c r="V11" s="20">
        <v>0.16133014186155301</v>
      </c>
      <c r="W11" s="20"/>
      <c r="X11" s="20">
        <v>0.105353792561675</v>
      </c>
      <c r="Y11" s="20">
        <v>0.144931320329307</v>
      </c>
      <c r="Z11" s="20">
        <v>9.5346426693424205E-2</v>
      </c>
      <c r="AA11" s="20"/>
      <c r="AB11" s="20">
        <v>0.13418281416234101</v>
      </c>
      <c r="AC11" s="20">
        <v>0.118041392257917</v>
      </c>
      <c r="AD11" s="20">
        <v>0.133244091774915</v>
      </c>
      <c r="AE11" s="20"/>
      <c r="AF11" s="20">
        <v>0.10913642497199</v>
      </c>
      <c r="AG11" s="20">
        <v>0.115220914836602</v>
      </c>
      <c r="AH11" s="20">
        <v>0.13353075757953201</v>
      </c>
      <c r="AI11" s="20"/>
      <c r="AJ11" s="20">
        <v>0.17552590198770901</v>
      </c>
      <c r="AK11" s="20">
        <v>9.3816357447806198E-2</v>
      </c>
      <c r="AL11" s="20"/>
      <c r="AM11" s="20">
        <v>0.10210397167778699</v>
      </c>
      <c r="AN11" s="20">
        <v>7.2305139999788701E-2</v>
      </c>
      <c r="AO11" s="20">
        <v>0.13368288503558301</v>
      </c>
      <c r="AP11" s="20">
        <v>0.16655396457680299</v>
      </c>
      <c r="AQ11" s="20">
        <v>0.151738275322537</v>
      </c>
      <c r="AR11" s="20">
        <v>7.5711903383331697E-2</v>
      </c>
      <c r="AS11" s="20">
        <v>5.7637724430411402E-2</v>
      </c>
      <c r="AT11" s="20">
        <v>1.33822237134191E-2</v>
      </c>
      <c r="AU11" s="20">
        <v>0.30258732563643098</v>
      </c>
      <c r="AV11" s="20"/>
      <c r="AW11" s="20">
        <v>8.9733152804847893E-2</v>
      </c>
      <c r="AX11" s="20">
        <v>9.8433059338000395E-2</v>
      </c>
      <c r="AY11" s="20">
        <v>0.19447880162834899</v>
      </c>
      <c r="AZ11" s="20">
        <v>0.132452730251259</v>
      </c>
      <c r="BA11" s="20">
        <v>0.129436629555157</v>
      </c>
      <c r="BB11" s="20">
        <v>9.6241279475834093E-2</v>
      </c>
      <c r="BC11" s="20">
        <v>0.11222025172698701</v>
      </c>
      <c r="BD11" s="20">
        <v>1.9946436987487201E-2</v>
      </c>
      <c r="BE11" s="20">
        <v>0.51164152480064196</v>
      </c>
      <c r="BF11" s="20">
        <v>0.27612549178693202</v>
      </c>
      <c r="BG11" s="20"/>
      <c r="BH11" s="20">
        <v>0.123262863650003</v>
      </c>
      <c r="BI11" s="20">
        <v>0.12319681392394199</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I16"/>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254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244</v>
      </c>
      <c r="C9" s="14">
        <v>0.70992846396182296</v>
      </c>
      <c r="D9" s="14">
        <v>0.73529313435157895</v>
      </c>
      <c r="E9" s="14">
        <v>0.684050073183607</v>
      </c>
      <c r="F9" s="14"/>
      <c r="G9" s="14">
        <v>0.71331253279172002</v>
      </c>
      <c r="H9" s="14">
        <v>0.658238715400701</v>
      </c>
      <c r="I9" s="14">
        <v>0.65983111096595803</v>
      </c>
      <c r="J9" s="14">
        <v>0.69526747454745497</v>
      </c>
      <c r="K9" s="14">
        <v>0.71102613152789795</v>
      </c>
      <c r="L9" s="14">
        <v>0.810624468968975</v>
      </c>
      <c r="M9" s="14"/>
      <c r="N9" s="14">
        <v>0.782393207278547</v>
      </c>
      <c r="O9" s="14">
        <v>0.66908265367615405</v>
      </c>
      <c r="P9" s="14"/>
      <c r="Q9" s="14">
        <v>0.73344544161990499</v>
      </c>
      <c r="R9" s="14">
        <v>0.69008148222516397</v>
      </c>
      <c r="S9" s="14">
        <v>0.75520866958871502</v>
      </c>
      <c r="T9" s="14"/>
      <c r="U9" s="14">
        <v>0.72365864608324804</v>
      </c>
      <c r="V9" s="14">
        <v>0.65093909749235301</v>
      </c>
      <c r="W9" s="14"/>
      <c r="X9" s="14">
        <v>0.85767620892959895</v>
      </c>
      <c r="Y9" s="14">
        <v>0.75701584289785895</v>
      </c>
      <c r="Z9" s="14">
        <v>0.62409207158873203</v>
      </c>
      <c r="AA9" s="14"/>
      <c r="AB9" s="14">
        <v>0.80127732229791804</v>
      </c>
      <c r="AC9" s="14">
        <v>0.69668396645680697</v>
      </c>
      <c r="AD9" s="14">
        <v>0.62193109554054504</v>
      </c>
      <c r="AE9" s="14"/>
      <c r="AF9" s="14">
        <v>0.79790700440093598</v>
      </c>
      <c r="AG9" s="14">
        <v>0.745153053553956</v>
      </c>
      <c r="AH9" s="14">
        <v>0.64512492103157404</v>
      </c>
      <c r="AI9" s="14"/>
      <c r="AJ9" s="14">
        <v>0.77604313375281897</v>
      </c>
      <c r="AK9" s="14">
        <v>0.675290083847774</v>
      </c>
      <c r="AL9" s="14"/>
      <c r="AM9" s="14">
        <v>0.76995238139107802</v>
      </c>
      <c r="AN9" s="14">
        <v>0.83903051045646904</v>
      </c>
      <c r="AO9" s="14">
        <v>0.663850176225385</v>
      </c>
      <c r="AP9" s="14">
        <v>0.60321696709100303</v>
      </c>
      <c r="AQ9" s="14">
        <v>0.84704463867167901</v>
      </c>
      <c r="AR9" s="14">
        <v>0.65824889426649402</v>
      </c>
      <c r="AS9" s="14">
        <v>0.82338517740871298</v>
      </c>
      <c r="AT9" s="14">
        <v>0.72471948979698597</v>
      </c>
      <c r="AU9" s="14">
        <v>0.61059544438691105</v>
      </c>
      <c r="AV9" s="14"/>
      <c r="AW9" s="14">
        <v>0.76251402561430404</v>
      </c>
      <c r="AX9" s="14">
        <v>0.83940636298247195</v>
      </c>
      <c r="AY9" s="14">
        <v>0.74105197239560405</v>
      </c>
      <c r="AZ9" s="14">
        <v>0.55712833017911201</v>
      </c>
      <c r="BA9" s="14">
        <v>0.79560145527665704</v>
      </c>
      <c r="BB9" s="14">
        <v>0.66778674726187603</v>
      </c>
      <c r="BC9" s="14">
        <v>0.84814718537918798</v>
      </c>
      <c r="BD9" s="14">
        <v>0.68845016605093601</v>
      </c>
      <c r="BE9" s="14">
        <v>0.59063710483270804</v>
      </c>
      <c r="BF9" s="14">
        <v>0.540402269584211</v>
      </c>
      <c r="BG9" s="14"/>
      <c r="BH9" s="14">
        <v>0.65539963708631799</v>
      </c>
      <c r="BI9" s="14">
        <v>0.78355671756085199</v>
      </c>
    </row>
    <row r="10" spans="2:61" ht="29" x14ac:dyDescent="0.35">
      <c r="B10" s="15" t="s">
        <v>245</v>
      </c>
      <c r="C10" s="14">
        <v>0.25355808876809</v>
      </c>
      <c r="D10" s="14">
        <v>0.22261359181235699</v>
      </c>
      <c r="E10" s="14">
        <v>0.28454302167105699</v>
      </c>
      <c r="F10" s="14"/>
      <c r="G10" s="14">
        <v>0.222812782851772</v>
      </c>
      <c r="H10" s="14">
        <v>0.25520035477262198</v>
      </c>
      <c r="I10" s="14">
        <v>0.30906840881453401</v>
      </c>
      <c r="J10" s="14">
        <v>0.298462051433114</v>
      </c>
      <c r="K10" s="14">
        <v>0.26435461352852502</v>
      </c>
      <c r="L10" s="14">
        <v>0.166661311670669</v>
      </c>
      <c r="M10" s="14"/>
      <c r="N10" s="14">
        <v>0.18987420017255899</v>
      </c>
      <c r="O10" s="14">
        <v>0.28945444212240301</v>
      </c>
      <c r="P10" s="14"/>
      <c r="Q10" s="14">
        <v>0.23802750490463501</v>
      </c>
      <c r="R10" s="14">
        <v>0.268106838593692</v>
      </c>
      <c r="S10" s="14">
        <v>0.20859113473176599</v>
      </c>
      <c r="T10" s="14"/>
      <c r="U10" s="14">
        <v>0.243029433172823</v>
      </c>
      <c r="V10" s="14">
        <v>0.29879264704615599</v>
      </c>
      <c r="W10" s="14"/>
      <c r="X10" s="14">
        <v>9.6187809316771899E-2</v>
      </c>
      <c r="Y10" s="14">
        <v>0.216890869811947</v>
      </c>
      <c r="Z10" s="14">
        <v>0.332617674008024</v>
      </c>
      <c r="AA10" s="14"/>
      <c r="AB10" s="14">
        <v>0.16793900438693801</v>
      </c>
      <c r="AC10" s="14">
        <v>0.26716249559690403</v>
      </c>
      <c r="AD10" s="14">
        <v>0.32776246092114802</v>
      </c>
      <c r="AE10" s="14"/>
      <c r="AF10" s="14">
        <v>0.173888867650316</v>
      </c>
      <c r="AG10" s="14">
        <v>0.226277129690832</v>
      </c>
      <c r="AH10" s="14">
        <v>0.30977133730756501</v>
      </c>
      <c r="AI10" s="14"/>
      <c r="AJ10" s="14">
        <v>0.18759534736760899</v>
      </c>
      <c r="AK10" s="14">
        <v>0.28574072047528498</v>
      </c>
      <c r="AL10" s="14"/>
      <c r="AM10" s="14">
        <v>0.18021819736362499</v>
      </c>
      <c r="AN10" s="14">
        <v>0.101475422403478</v>
      </c>
      <c r="AO10" s="14">
        <v>0.30652343864988801</v>
      </c>
      <c r="AP10" s="14">
        <v>0.388461124604917</v>
      </c>
      <c r="AQ10" s="14">
        <v>0.15295536132832099</v>
      </c>
      <c r="AR10" s="14">
        <v>0.31231283156162998</v>
      </c>
      <c r="AS10" s="14">
        <v>0.15927045598970199</v>
      </c>
      <c r="AT10" s="14">
        <v>0.27528051020301397</v>
      </c>
      <c r="AU10" s="14">
        <v>0.35296482761016501</v>
      </c>
      <c r="AV10" s="14"/>
      <c r="AW10" s="14">
        <v>0.17600626514137599</v>
      </c>
      <c r="AX10" s="14">
        <v>0.107153382052299</v>
      </c>
      <c r="AY10" s="14">
        <v>0.258948027604396</v>
      </c>
      <c r="AZ10" s="14">
        <v>0.42379860891069798</v>
      </c>
      <c r="BA10" s="14">
        <v>0.20439854472334301</v>
      </c>
      <c r="BB10" s="14">
        <v>0.292252324222672</v>
      </c>
      <c r="BC10" s="14">
        <v>0.13039725839844099</v>
      </c>
      <c r="BD10" s="14">
        <v>0.31154983394906399</v>
      </c>
      <c r="BE10" s="14">
        <v>0.35120767363052402</v>
      </c>
      <c r="BF10" s="14">
        <v>0.37011453745686701</v>
      </c>
      <c r="BG10" s="14"/>
      <c r="BH10" s="14">
        <v>0.31023259906724299</v>
      </c>
      <c r="BI10" s="14">
        <v>0.17957641832244101</v>
      </c>
    </row>
    <row r="11" spans="2:61" x14ac:dyDescent="0.35">
      <c r="B11" s="15" t="s">
        <v>246</v>
      </c>
      <c r="C11" s="20">
        <v>3.6513447270086902E-2</v>
      </c>
      <c r="D11" s="20">
        <v>4.2093273836063899E-2</v>
      </c>
      <c r="E11" s="20">
        <v>3.1406905145336103E-2</v>
      </c>
      <c r="F11" s="20"/>
      <c r="G11" s="20">
        <v>6.3874684356508102E-2</v>
      </c>
      <c r="H11" s="20">
        <v>8.6560929826677194E-2</v>
      </c>
      <c r="I11" s="20">
        <v>3.1100480219507599E-2</v>
      </c>
      <c r="J11" s="20">
        <v>6.2704740194307702E-3</v>
      </c>
      <c r="K11" s="20">
        <v>2.4619254943577199E-2</v>
      </c>
      <c r="L11" s="20">
        <v>2.2714219360356301E-2</v>
      </c>
      <c r="M11" s="20"/>
      <c r="N11" s="20">
        <v>2.7732592548893899E-2</v>
      </c>
      <c r="O11" s="20">
        <v>4.1462904201442503E-2</v>
      </c>
      <c r="P11" s="20"/>
      <c r="Q11" s="20">
        <v>2.85270534754597E-2</v>
      </c>
      <c r="R11" s="20">
        <v>4.1811679181143702E-2</v>
      </c>
      <c r="S11" s="20">
        <v>3.6200195679519501E-2</v>
      </c>
      <c r="T11" s="20"/>
      <c r="U11" s="20">
        <v>3.3311920743929198E-2</v>
      </c>
      <c r="V11" s="20">
        <v>5.02682554614906E-2</v>
      </c>
      <c r="W11" s="20"/>
      <c r="X11" s="20">
        <v>4.6135981753629297E-2</v>
      </c>
      <c r="Y11" s="20">
        <v>2.6093287290194202E-2</v>
      </c>
      <c r="Z11" s="20">
        <v>4.3290254403243501E-2</v>
      </c>
      <c r="AA11" s="20"/>
      <c r="AB11" s="20">
        <v>3.07836733151448E-2</v>
      </c>
      <c r="AC11" s="20">
        <v>3.6153537946288901E-2</v>
      </c>
      <c r="AD11" s="20">
        <v>5.0306443538306697E-2</v>
      </c>
      <c r="AE11" s="20"/>
      <c r="AF11" s="20">
        <v>2.8204127948747701E-2</v>
      </c>
      <c r="AG11" s="20">
        <v>2.85698167552117E-2</v>
      </c>
      <c r="AH11" s="20">
        <v>4.5103741660860702E-2</v>
      </c>
      <c r="AI11" s="20"/>
      <c r="AJ11" s="20">
        <v>3.6361518879572098E-2</v>
      </c>
      <c r="AK11" s="20">
        <v>3.8969195676941501E-2</v>
      </c>
      <c r="AL11" s="20"/>
      <c r="AM11" s="20">
        <v>4.9829421245297399E-2</v>
      </c>
      <c r="AN11" s="20">
        <v>5.9494067140053002E-2</v>
      </c>
      <c r="AO11" s="20">
        <v>2.9626385124727199E-2</v>
      </c>
      <c r="AP11" s="20">
        <v>8.3219083040806299E-3</v>
      </c>
      <c r="AQ11" s="20">
        <v>0</v>
      </c>
      <c r="AR11" s="20">
        <v>2.94382741718754E-2</v>
      </c>
      <c r="AS11" s="20">
        <v>1.7344366601585198E-2</v>
      </c>
      <c r="AT11" s="20">
        <v>0</v>
      </c>
      <c r="AU11" s="20">
        <v>3.6439728002924603E-2</v>
      </c>
      <c r="AV11" s="20"/>
      <c r="AW11" s="20">
        <v>6.1479709244320301E-2</v>
      </c>
      <c r="AX11" s="20">
        <v>5.3440254965229202E-2</v>
      </c>
      <c r="AY11" s="20">
        <v>0</v>
      </c>
      <c r="AZ11" s="20">
        <v>1.9073060910189801E-2</v>
      </c>
      <c r="BA11" s="20">
        <v>0</v>
      </c>
      <c r="BB11" s="20">
        <v>3.9960928515451799E-2</v>
      </c>
      <c r="BC11" s="20">
        <v>2.1455556222370501E-2</v>
      </c>
      <c r="BD11" s="20">
        <v>0</v>
      </c>
      <c r="BE11" s="20">
        <v>5.8155221536767103E-2</v>
      </c>
      <c r="BF11" s="20">
        <v>8.9483192958922597E-2</v>
      </c>
      <c r="BG11" s="20"/>
      <c r="BH11" s="20">
        <v>3.4367763846438901E-2</v>
      </c>
      <c r="BI11" s="20">
        <v>3.6866864116706699E-2</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F19"/>
  <sheetViews>
    <sheetView showGridLines="0" workbookViewId="0">
      <pane xSplit="2" topLeftCell="C1" activePane="topRight" state="frozen"/>
      <selection activeCell="B18" sqref="B18"/>
      <selection pane="topRight" activeCell="B18" sqref="B18"/>
    </sheetView>
  </sheetViews>
  <sheetFormatPr defaultColWidth="11.54296875" defaultRowHeight="14.5" x14ac:dyDescent="0.35"/>
  <cols>
    <col min="2" max="2" width="25.6328125" customWidth="1"/>
    <col min="3" max="10" width="20.6328125" customWidth="1"/>
  </cols>
  <sheetData>
    <row r="2" spans="2:58" ht="40" customHeight="1" x14ac:dyDescent="0.35">
      <c r="D2" s="33" t="s">
        <v>261</v>
      </c>
      <c r="E2" s="30"/>
      <c r="F2" s="30"/>
      <c r="G2" s="30"/>
      <c r="H2" s="30"/>
      <c r="I2" s="30"/>
      <c r="J2" s="30"/>
    </row>
    <row r="6" spans="2:58" ht="50" customHeight="1" x14ac:dyDescent="0.35">
      <c r="B6" s="17" t="s">
        <v>13</v>
      </c>
      <c r="C6" s="17" t="s">
        <v>237</v>
      </c>
      <c r="D6" s="17" t="s">
        <v>238</v>
      </c>
      <c r="E6" s="17" t="s">
        <v>239</v>
      </c>
      <c r="F6" s="17" t="s">
        <v>240</v>
      </c>
      <c r="G6" s="17" t="s">
        <v>241</v>
      </c>
      <c r="H6" s="17" t="s">
        <v>242</v>
      </c>
      <c r="I6" s="17" t="s">
        <v>255</v>
      </c>
      <c r="AO6" s="25"/>
      <c r="AP6" s="25"/>
      <c r="AQ6" s="25"/>
      <c r="AS6" s="25"/>
      <c r="AT6" s="25"/>
      <c r="AY6" s="25"/>
      <c r="AZ6" s="25"/>
      <c r="BA6" s="25"/>
      <c r="BC6" s="25"/>
      <c r="BD6" s="25"/>
      <c r="BE6" s="25"/>
      <c r="BF6" s="25"/>
    </row>
    <row r="7" spans="2:58" x14ac:dyDescent="0.35">
      <c r="B7" s="15" t="s">
        <v>256</v>
      </c>
      <c r="C7" s="14">
        <v>0.165445933787012</v>
      </c>
      <c r="D7" s="14">
        <v>0.10444910746427701</v>
      </c>
      <c r="E7" s="14">
        <v>8.5373367804826794E-2</v>
      </c>
      <c r="F7" s="14">
        <v>0.16740062318964199</v>
      </c>
      <c r="G7" s="14">
        <v>0.13977832562968101</v>
      </c>
      <c r="H7" s="14">
        <v>0.19091214666369499</v>
      </c>
      <c r="I7" s="14">
        <v>0.171407650907687</v>
      </c>
      <c r="AO7" s="25"/>
      <c r="AP7" s="25"/>
      <c r="AQ7" s="25"/>
      <c r="AS7" s="25"/>
      <c r="AT7" s="25"/>
      <c r="AY7" s="25"/>
      <c r="AZ7" s="25"/>
      <c r="BA7" s="25"/>
      <c r="BC7" s="25"/>
      <c r="BD7" s="25"/>
      <c r="BE7" s="25"/>
      <c r="BF7" s="25"/>
    </row>
    <row r="8" spans="2:58" x14ac:dyDescent="0.35">
      <c r="B8" s="15" t="s">
        <v>257</v>
      </c>
      <c r="C8" s="14">
        <v>0.345069406537238</v>
      </c>
      <c r="D8" s="14">
        <v>0.25145230613596797</v>
      </c>
      <c r="E8" s="14">
        <v>0.28484920213307702</v>
      </c>
      <c r="F8" s="14">
        <v>0.39972840191398001</v>
      </c>
      <c r="G8" s="14">
        <v>0.37874993374673799</v>
      </c>
      <c r="H8" s="14">
        <v>0.34911661379831299</v>
      </c>
      <c r="I8" s="14">
        <v>0.38479981023958298</v>
      </c>
      <c r="AO8" s="25"/>
      <c r="AP8" s="25"/>
      <c r="AQ8" s="25"/>
      <c r="AS8" s="25"/>
      <c r="AT8" s="25"/>
      <c r="AY8" s="25"/>
      <c r="AZ8" s="25"/>
      <c r="BA8" s="25"/>
      <c r="BC8" s="25"/>
      <c r="BD8" s="25"/>
      <c r="BE8" s="25"/>
      <c r="BF8" s="25"/>
    </row>
    <row r="9" spans="2:58" x14ac:dyDescent="0.35">
      <c r="B9" s="15" t="s">
        <v>258</v>
      </c>
      <c r="C9" s="14">
        <v>0.27107835531081598</v>
      </c>
      <c r="D9" s="14">
        <v>0.37574185242323799</v>
      </c>
      <c r="E9" s="14">
        <v>0.34794416238972498</v>
      </c>
      <c r="F9" s="14">
        <v>0.313324269710331</v>
      </c>
      <c r="G9" s="14">
        <v>0.29923025461652902</v>
      </c>
      <c r="H9" s="14">
        <v>0.276774048695551</v>
      </c>
      <c r="I9" s="14">
        <v>0.24011535572074499</v>
      </c>
    </row>
    <row r="10" spans="2:58" x14ac:dyDescent="0.35">
      <c r="B10" s="15" t="s">
        <v>259</v>
      </c>
      <c r="C10" s="14">
        <v>0.11778171447854301</v>
      </c>
      <c r="D10" s="14">
        <v>0.143100561254217</v>
      </c>
      <c r="E10" s="14">
        <v>0.13918902522587201</v>
      </c>
      <c r="F10" s="14">
        <v>4.75811077684977E-2</v>
      </c>
      <c r="G10" s="14">
        <v>8.8628007391628696E-2</v>
      </c>
      <c r="H10" s="14">
        <v>8.0894803969760107E-2</v>
      </c>
      <c r="I10" s="14">
        <v>0.11533024839002599</v>
      </c>
    </row>
    <row r="11" spans="2:58" x14ac:dyDescent="0.35">
      <c r="B11" s="15" t="s">
        <v>260</v>
      </c>
      <c r="C11" s="14">
        <v>6.5374798321191196E-2</v>
      </c>
      <c r="D11" s="14">
        <v>7.7298740637589902E-2</v>
      </c>
      <c r="E11" s="14">
        <v>8.6314653558332205E-2</v>
      </c>
      <c r="F11" s="14">
        <v>1.8701740145217801E-2</v>
      </c>
      <c r="G11" s="14">
        <v>5.9090831681249997E-2</v>
      </c>
      <c r="H11" s="14">
        <v>7.0273780017438003E-2</v>
      </c>
      <c r="I11" s="14">
        <v>6.2481144356262203E-2</v>
      </c>
    </row>
    <row r="12" spans="2:58" x14ac:dyDescent="0.35">
      <c r="B12" s="15" t="s">
        <v>77</v>
      </c>
      <c r="C12" s="14">
        <v>3.5249791565199202E-2</v>
      </c>
      <c r="D12" s="14">
        <v>4.7957432084709602E-2</v>
      </c>
      <c r="E12" s="14">
        <v>5.6329588888167997E-2</v>
      </c>
      <c r="F12" s="14">
        <v>5.3263857272330697E-2</v>
      </c>
      <c r="G12" s="14">
        <v>3.4522646934172702E-2</v>
      </c>
      <c r="H12" s="14">
        <v>3.2028606855243898E-2</v>
      </c>
      <c r="I12" s="14">
        <v>2.5865790385696301E-2</v>
      </c>
    </row>
    <row r="13" spans="2:58" x14ac:dyDescent="0.35">
      <c r="B13" s="16" t="s">
        <v>182</v>
      </c>
      <c r="C13" s="16"/>
      <c r="D13" s="16"/>
      <c r="E13" s="16"/>
      <c r="F13" s="16"/>
      <c r="G13" s="16"/>
      <c r="H13" s="16"/>
      <c r="I13" s="16"/>
    </row>
    <row r="14" spans="2:58" x14ac:dyDescent="0.35">
      <c r="B14" t="s">
        <v>79</v>
      </c>
    </row>
    <row r="15" spans="2:58" x14ac:dyDescent="0.35">
      <c r="B15" t="s">
        <v>80</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I19"/>
  <sheetViews>
    <sheetView showGridLines="0" workbookViewId="0">
      <pane xSplit="2" topLeftCell="C1" activePane="topRight" state="frozen"/>
      <selection activeCell="B18" sqref="B18"/>
      <selection pane="topRight" activeCell="AO6" sqref="AO6:BG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960</v>
      </c>
      <c r="D7" s="10">
        <v>447</v>
      </c>
      <c r="E7" s="10">
        <v>510</v>
      </c>
      <c r="F7" s="10"/>
      <c r="G7" s="10">
        <v>114</v>
      </c>
      <c r="H7" s="10">
        <v>187</v>
      </c>
      <c r="I7" s="10">
        <v>210</v>
      </c>
      <c r="J7" s="10">
        <v>203</v>
      </c>
      <c r="K7" s="10">
        <v>142</v>
      </c>
      <c r="L7" s="10">
        <v>104</v>
      </c>
      <c r="M7" s="10"/>
      <c r="N7" s="10">
        <v>479</v>
      </c>
      <c r="O7" s="10">
        <v>481</v>
      </c>
      <c r="P7" s="10"/>
      <c r="Q7" s="10">
        <v>297</v>
      </c>
      <c r="R7" s="10">
        <v>473</v>
      </c>
      <c r="S7" s="10">
        <v>149</v>
      </c>
      <c r="T7" s="10"/>
      <c r="U7" s="10">
        <v>787</v>
      </c>
      <c r="V7" s="10">
        <v>173</v>
      </c>
      <c r="W7" s="10"/>
      <c r="X7" s="10">
        <v>127</v>
      </c>
      <c r="Y7" s="10">
        <v>444</v>
      </c>
      <c r="Z7" s="10">
        <v>347</v>
      </c>
      <c r="AA7" s="10"/>
      <c r="AB7" s="10">
        <v>284</v>
      </c>
      <c r="AC7" s="10">
        <v>458</v>
      </c>
      <c r="AD7" s="10">
        <v>171</v>
      </c>
      <c r="AE7" s="10"/>
      <c r="AF7" s="10">
        <v>95</v>
      </c>
      <c r="AG7" s="10">
        <v>524</v>
      </c>
      <c r="AH7" s="10">
        <v>290</v>
      </c>
      <c r="AI7" s="10"/>
      <c r="AJ7" s="10">
        <v>386</v>
      </c>
      <c r="AK7" s="10">
        <v>538</v>
      </c>
      <c r="AL7" s="10"/>
      <c r="AM7" s="10">
        <v>131</v>
      </c>
      <c r="AN7" s="10">
        <v>161</v>
      </c>
      <c r="AO7" s="10">
        <v>36</v>
      </c>
      <c r="AP7" s="10">
        <v>79</v>
      </c>
      <c r="AQ7" s="10">
        <v>44</v>
      </c>
      <c r="AR7" s="10">
        <v>262</v>
      </c>
      <c r="AS7" s="10">
        <v>44</v>
      </c>
      <c r="AT7" s="10">
        <v>39</v>
      </c>
      <c r="AU7" s="10">
        <v>135</v>
      </c>
      <c r="AV7" s="10"/>
      <c r="AW7" s="10">
        <v>122</v>
      </c>
      <c r="AX7" s="10">
        <v>137</v>
      </c>
      <c r="AY7" s="10">
        <v>41</v>
      </c>
      <c r="AZ7" s="10">
        <v>88</v>
      </c>
      <c r="BA7" s="10">
        <v>39</v>
      </c>
      <c r="BB7" s="10">
        <v>245</v>
      </c>
      <c r="BC7" s="10">
        <v>64</v>
      </c>
      <c r="BD7" s="10">
        <v>29</v>
      </c>
      <c r="BE7" s="10">
        <v>20</v>
      </c>
      <c r="BF7" s="10">
        <v>48</v>
      </c>
      <c r="BG7" s="10"/>
      <c r="BH7" s="10">
        <v>473</v>
      </c>
      <c r="BI7" s="10">
        <v>442</v>
      </c>
    </row>
    <row r="8" spans="2:61" ht="30" customHeight="1" x14ac:dyDescent="0.35">
      <c r="B8" s="11" t="s">
        <v>18</v>
      </c>
      <c r="C8" s="11">
        <v>962</v>
      </c>
      <c r="D8" s="11">
        <v>465</v>
      </c>
      <c r="E8" s="11">
        <v>494</v>
      </c>
      <c r="F8" s="11"/>
      <c r="G8" s="11">
        <v>101</v>
      </c>
      <c r="H8" s="11">
        <v>148</v>
      </c>
      <c r="I8" s="11">
        <v>189</v>
      </c>
      <c r="J8" s="11">
        <v>179</v>
      </c>
      <c r="K8" s="11">
        <v>147</v>
      </c>
      <c r="L8" s="11">
        <v>198</v>
      </c>
      <c r="M8" s="11"/>
      <c r="N8" s="11">
        <v>348</v>
      </c>
      <c r="O8" s="11">
        <v>614</v>
      </c>
      <c r="P8" s="11"/>
      <c r="Q8" s="11">
        <v>280</v>
      </c>
      <c r="R8" s="11">
        <v>475</v>
      </c>
      <c r="S8" s="11">
        <v>162</v>
      </c>
      <c r="T8" s="11"/>
      <c r="U8" s="11">
        <v>788</v>
      </c>
      <c r="V8" s="11">
        <v>175</v>
      </c>
      <c r="W8" s="11"/>
      <c r="X8" s="11">
        <v>144</v>
      </c>
      <c r="Y8" s="11">
        <v>438</v>
      </c>
      <c r="Z8" s="11">
        <v>336</v>
      </c>
      <c r="AA8" s="11"/>
      <c r="AB8" s="11">
        <v>291</v>
      </c>
      <c r="AC8" s="11">
        <v>452</v>
      </c>
      <c r="AD8" s="11">
        <v>170</v>
      </c>
      <c r="AE8" s="11"/>
      <c r="AF8" s="11">
        <v>94</v>
      </c>
      <c r="AG8" s="11">
        <v>526</v>
      </c>
      <c r="AH8" s="11">
        <v>288</v>
      </c>
      <c r="AI8" s="11"/>
      <c r="AJ8" s="11">
        <v>348</v>
      </c>
      <c r="AK8" s="11">
        <v>576</v>
      </c>
      <c r="AL8" s="11"/>
      <c r="AM8" s="11">
        <v>135</v>
      </c>
      <c r="AN8" s="11">
        <v>172</v>
      </c>
      <c r="AO8" s="11">
        <v>33</v>
      </c>
      <c r="AP8" s="11">
        <v>77</v>
      </c>
      <c r="AQ8" s="11">
        <v>46</v>
      </c>
      <c r="AR8" s="11">
        <v>263</v>
      </c>
      <c r="AS8" s="11">
        <v>40</v>
      </c>
      <c r="AT8" s="11">
        <v>39</v>
      </c>
      <c r="AU8" s="11">
        <v>130</v>
      </c>
      <c r="AV8" s="11"/>
      <c r="AW8" s="11">
        <v>127</v>
      </c>
      <c r="AX8" s="11">
        <v>149</v>
      </c>
      <c r="AY8" s="11">
        <v>35</v>
      </c>
      <c r="AZ8" s="11">
        <v>84</v>
      </c>
      <c r="BA8" s="11">
        <v>42</v>
      </c>
      <c r="BB8" s="11">
        <v>247</v>
      </c>
      <c r="BC8" s="11">
        <v>59</v>
      </c>
      <c r="BD8" s="11">
        <v>26</v>
      </c>
      <c r="BE8" s="11">
        <v>20</v>
      </c>
      <c r="BF8" s="11">
        <v>45</v>
      </c>
      <c r="BG8" s="11"/>
      <c r="BH8" s="11">
        <v>496</v>
      </c>
      <c r="BI8" s="11">
        <v>416</v>
      </c>
    </row>
    <row r="9" spans="2:61" x14ac:dyDescent="0.35">
      <c r="B9" s="15" t="s">
        <v>256</v>
      </c>
      <c r="C9" s="14">
        <v>0.165445933787012</v>
      </c>
      <c r="D9" s="14">
        <v>0.17931308402225901</v>
      </c>
      <c r="E9" s="14">
        <v>0.150960571178159</v>
      </c>
      <c r="F9" s="14"/>
      <c r="G9" s="14">
        <v>0.23404366575722799</v>
      </c>
      <c r="H9" s="14">
        <v>0.13954111219002099</v>
      </c>
      <c r="I9" s="14">
        <v>9.6269421365591606E-2</v>
      </c>
      <c r="J9" s="14">
        <v>0.152313579490719</v>
      </c>
      <c r="K9" s="14">
        <v>0.17345056855855101</v>
      </c>
      <c r="L9" s="14">
        <v>0.22210667813528701</v>
      </c>
      <c r="M9" s="14"/>
      <c r="N9" s="14">
        <v>0.192667453384675</v>
      </c>
      <c r="O9" s="14">
        <v>0.150021798501245</v>
      </c>
      <c r="P9" s="14"/>
      <c r="Q9" s="14">
        <v>0.158856650046307</v>
      </c>
      <c r="R9" s="14">
        <v>0.16688501038189199</v>
      </c>
      <c r="S9" s="14">
        <v>0.182504953876646</v>
      </c>
      <c r="T9" s="14"/>
      <c r="U9" s="14">
        <v>0.175675998675307</v>
      </c>
      <c r="V9" s="14">
        <v>0.119278550760393</v>
      </c>
      <c r="W9" s="14"/>
      <c r="X9" s="14">
        <v>0.43029886088090202</v>
      </c>
      <c r="Y9" s="14">
        <v>0.15295885392032799</v>
      </c>
      <c r="Z9" s="14">
        <v>8.4705740219557804E-2</v>
      </c>
      <c r="AA9" s="14"/>
      <c r="AB9" s="14">
        <v>0.29038907028280603</v>
      </c>
      <c r="AC9" s="14">
        <v>0.13987595849706699</v>
      </c>
      <c r="AD9" s="14">
        <v>5.6244596403207697E-2</v>
      </c>
      <c r="AE9" s="14"/>
      <c r="AF9" s="14">
        <v>0.36450290306858202</v>
      </c>
      <c r="AG9" s="14">
        <v>0.18849746812587601</v>
      </c>
      <c r="AH9" s="14">
        <v>7.0356537027273694E-2</v>
      </c>
      <c r="AI9" s="14"/>
      <c r="AJ9" s="14">
        <v>0.20203939803500101</v>
      </c>
      <c r="AK9" s="14">
        <v>0.15305843901430999</v>
      </c>
      <c r="AL9" s="14"/>
      <c r="AM9" s="14">
        <v>0.18317605093011599</v>
      </c>
      <c r="AN9" s="14">
        <v>0.30408121548413403</v>
      </c>
      <c r="AO9" s="14">
        <v>0.14632813277555301</v>
      </c>
      <c r="AP9" s="14">
        <v>0.111183487496264</v>
      </c>
      <c r="AQ9" s="14">
        <v>0.25240998035600198</v>
      </c>
      <c r="AR9" s="14">
        <v>0.119207608392387</v>
      </c>
      <c r="AS9" s="14">
        <v>0.26610900419441502</v>
      </c>
      <c r="AT9" s="14">
        <v>5.9363756439616999E-2</v>
      </c>
      <c r="AU9" s="14">
        <v>9.5462460470524105E-2</v>
      </c>
      <c r="AV9" s="14"/>
      <c r="AW9" s="14">
        <v>0.18854424267248701</v>
      </c>
      <c r="AX9" s="14">
        <v>0.328387333865792</v>
      </c>
      <c r="AY9" s="14">
        <v>0.178223107483786</v>
      </c>
      <c r="AZ9" s="14">
        <v>9.8154178699872599E-2</v>
      </c>
      <c r="BA9" s="14">
        <v>0.304039776516773</v>
      </c>
      <c r="BB9" s="14">
        <v>0.15493074925244399</v>
      </c>
      <c r="BC9" s="14">
        <v>0.11232645654395999</v>
      </c>
      <c r="BD9" s="14">
        <v>0</v>
      </c>
      <c r="BE9" s="14">
        <v>0.114031920732482</v>
      </c>
      <c r="BF9" s="14">
        <v>4.0552180920293897E-2</v>
      </c>
      <c r="BG9" s="14"/>
      <c r="BH9" s="14">
        <v>0.14484773628981101</v>
      </c>
      <c r="BI9" s="14">
        <v>0.206835183752999</v>
      </c>
    </row>
    <row r="10" spans="2:61" x14ac:dyDescent="0.35">
      <c r="B10" s="15" t="s">
        <v>257</v>
      </c>
      <c r="C10" s="14">
        <v>0.345069406537238</v>
      </c>
      <c r="D10" s="14">
        <v>0.35542789436192901</v>
      </c>
      <c r="E10" s="14">
        <v>0.33498503421440101</v>
      </c>
      <c r="F10" s="14"/>
      <c r="G10" s="14">
        <v>0.30140325363832199</v>
      </c>
      <c r="H10" s="14">
        <v>0.253903395044217</v>
      </c>
      <c r="I10" s="14">
        <v>0.35692864049442202</v>
      </c>
      <c r="J10" s="14">
        <v>0.32948741509635099</v>
      </c>
      <c r="K10" s="14">
        <v>0.34012976933191702</v>
      </c>
      <c r="L10" s="14">
        <v>0.44228250691135801</v>
      </c>
      <c r="M10" s="14"/>
      <c r="N10" s="14">
        <v>0.36788110332011298</v>
      </c>
      <c r="O10" s="14">
        <v>0.33214394526698798</v>
      </c>
      <c r="P10" s="14"/>
      <c r="Q10" s="14">
        <v>0.38189430448885398</v>
      </c>
      <c r="R10" s="14">
        <v>0.33998009257996498</v>
      </c>
      <c r="S10" s="14">
        <v>0.30580436072786599</v>
      </c>
      <c r="T10" s="14"/>
      <c r="U10" s="14">
        <v>0.35665846269962598</v>
      </c>
      <c r="V10" s="14">
        <v>0.29276901542455502</v>
      </c>
      <c r="W10" s="14"/>
      <c r="X10" s="14">
        <v>0.36890379246697003</v>
      </c>
      <c r="Y10" s="14">
        <v>0.46685081879491902</v>
      </c>
      <c r="Z10" s="14">
        <v>0.210773629338491</v>
      </c>
      <c r="AA10" s="14"/>
      <c r="AB10" s="14">
        <v>0.41682090196289401</v>
      </c>
      <c r="AC10" s="14">
        <v>0.39851332773060899</v>
      </c>
      <c r="AD10" s="14">
        <v>0.13961324894601199</v>
      </c>
      <c r="AE10" s="14"/>
      <c r="AF10" s="14">
        <v>0.35524660854513301</v>
      </c>
      <c r="AG10" s="14">
        <v>0.37316769013187001</v>
      </c>
      <c r="AH10" s="14">
        <v>0.31855669287010302</v>
      </c>
      <c r="AI10" s="14"/>
      <c r="AJ10" s="14">
        <v>0.33144685156845199</v>
      </c>
      <c r="AK10" s="14">
        <v>0.35707022961150803</v>
      </c>
      <c r="AL10" s="14"/>
      <c r="AM10" s="14">
        <v>0.54058190637523496</v>
      </c>
      <c r="AN10" s="14">
        <v>0.41551605617221399</v>
      </c>
      <c r="AO10" s="14">
        <v>0.38622654592641598</v>
      </c>
      <c r="AP10" s="14">
        <v>0.23159784784857099</v>
      </c>
      <c r="AQ10" s="14">
        <v>0.42707551585610798</v>
      </c>
      <c r="AR10" s="14">
        <v>0.29714675716607097</v>
      </c>
      <c r="AS10" s="14">
        <v>0.41847567281015102</v>
      </c>
      <c r="AT10" s="14">
        <v>0.38192758953814998</v>
      </c>
      <c r="AU10" s="14">
        <v>0.14838641743521899</v>
      </c>
      <c r="AV10" s="14"/>
      <c r="AW10" s="14">
        <v>0.53479939612562699</v>
      </c>
      <c r="AX10" s="14">
        <v>0.40473554857892002</v>
      </c>
      <c r="AY10" s="14">
        <v>0.31000986781123002</v>
      </c>
      <c r="AZ10" s="14">
        <v>0.25678854122671702</v>
      </c>
      <c r="BA10" s="14">
        <v>0.36660464870251902</v>
      </c>
      <c r="BB10" s="14">
        <v>0.303585598496599</v>
      </c>
      <c r="BC10" s="14">
        <v>0.48669764658312797</v>
      </c>
      <c r="BD10" s="14">
        <v>0.37922122426264598</v>
      </c>
      <c r="BE10" s="14">
        <v>0.20702040708375399</v>
      </c>
      <c r="BF10" s="14">
        <v>8.3976610642275101E-2</v>
      </c>
      <c r="BG10" s="14"/>
      <c r="BH10" s="14">
        <v>0.297594563218192</v>
      </c>
      <c r="BI10" s="14">
        <v>0.399063284083986</v>
      </c>
    </row>
    <row r="11" spans="2:61" x14ac:dyDescent="0.35">
      <c r="B11" s="15" t="s">
        <v>258</v>
      </c>
      <c r="C11" s="14">
        <v>0.27107835531081598</v>
      </c>
      <c r="D11" s="14">
        <v>0.243770192249363</v>
      </c>
      <c r="E11" s="14">
        <v>0.29847472514082002</v>
      </c>
      <c r="F11" s="14"/>
      <c r="G11" s="14">
        <v>0.33327938105792199</v>
      </c>
      <c r="H11" s="14">
        <v>0.37130227287678802</v>
      </c>
      <c r="I11" s="14">
        <v>0.29284483253014498</v>
      </c>
      <c r="J11" s="14">
        <v>0.30502724236323597</v>
      </c>
      <c r="K11" s="14">
        <v>0.23683805212221201</v>
      </c>
      <c r="L11" s="14">
        <v>0.13777682372154601</v>
      </c>
      <c r="M11" s="14"/>
      <c r="N11" s="14">
        <v>0.24053830416828401</v>
      </c>
      <c r="O11" s="14">
        <v>0.28838282204959098</v>
      </c>
      <c r="P11" s="14"/>
      <c r="Q11" s="14">
        <v>0.249130876670557</v>
      </c>
      <c r="R11" s="14">
        <v>0.30077031552391398</v>
      </c>
      <c r="S11" s="14">
        <v>0.18461825813610999</v>
      </c>
      <c r="T11" s="14"/>
      <c r="U11" s="14">
        <v>0.25978042286048603</v>
      </c>
      <c r="V11" s="14">
        <v>0.32206493071759401</v>
      </c>
      <c r="W11" s="14"/>
      <c r="X11" s="14">
        <v>0.13526466565957199</v>
      </c>
      <c r="Y11" s="14">
        <v>0.21691815771346401</v>
      </c>
      <c r="Z11" s="14">
        <v>0.33722112610083099</v>
      </c>
      <c r="AA11" s="14"/>
      <c r="AB11" s="14">
        <v>0.16878145508386999</v>
      </c>
      <c r="AC11" s="14">
        <v>0.28170323495265598</v>
      </c>
      <c r="AD11" s="14">
        <v>0.31747062923696601</v>
      </c>
      <c r="AE11" s="14"/>
      <c r="AF11" s="14">
        <v>0.16325928007354101</v>
      </c>
      <c r="AG11" s="14">
        <v>0.25524623746306002</v>
      </c>
      <c r="AH11" s="14">
        <v>0.28839069666329098</v>
      </c>
      <c r="AI11" s="14"/>
      <c r="AJ11" s="14">
        <v>0.23488221766518499</v>
      </c>
      <c r="AK11" s="14">
        <v>0.28153318974111302</v>
      </c>
      <c r="AL11" s="14"/>
      <c r="AM11" s="14">
        <v>0.15842956778891701</v>
      </c>
      <c r="AN11" s="14">
        <v>0.18676239013829399</v>
      </c>
      <c r="AO11" s="14">
        <v>0.27616143112869801</v>
      </c>
      <c r="AP11" s="14">
        <v>0.24520763520556199</v>
      </c>
      <c r="AQ11" s="14">
        <v>0.15893682183134</v>
      </c>
      <c r="AR11" s="14">
        <v>0.35481323569058598</v>
      </c>
      <c r="AS11" s="14">
        <v>0.212173236453681</v>
      </c>
      <c r="AT11" s="14">
        <v>0.24671107776466999</v>
      </c>
      <c r="AU11" s="14">
        <v>0.399935848802008</v>
      </c>
      <c r="AV11" s="14"/>
      <c r="AW11" s="14">
        <v>0.14508928307085101</v>
      </c>
      <c r="AX11" s="14">
        <v>0.173996403943593</v>
      </c>
      <c r="AY11" s="14">
        <v>0.31291625143209501</v>
      </c>
      <c r="AZ11" s="14">
        <v>0.27372578187249702</v>
      </c>
      <c r="BA11" s="14">
        <v>0.16939297359095301</v>
      </c>
      <c r="BB11" s="14">
        <v>0.33910403028497998</v>
      </c>
      <c r="BC11" s="14">
        <v>0.20147170564577599</v>
      </c>
      <c r="BD11" s="14">
        <v>0.201850976538586</v>
      </c>
      <c r="BE11" s="14">
        <v>0.31491051854434599</v>
      </c>
      <c r="BF11" s="14">
        <v>0.382791839261866</v>
      </c>
      <c r="BG11" s="14"/>
      <c r="BH11" s="14">
        <v>0.29804189937784797</v>
      </c>
      <c r="BI11" s="14">
        <v>0.22314763280609701</v>
      </c>
    </row>
    <row r="12" spans="2:61" x14ac:dyDescent="0.35">
      <c r="B12" s="15" t="s">
        <v>259</v>
      </c>
      <c r="C12" s="14">
        <v>0.11778171447854301</v>
      </c>
      <c r="D12" s="14">
        <v>0.12921486589071801</v>
      </c>
      <c r="E12" s="14">
        <v>0.10646959719665799</v>
      </c>
      <c r="F12" s="14"/>
      <c r="G12" s="14">
        <v>5.40942244269162E-2</v>
      </c>
      <c r="H12" s="14">
        <v>0.12423029651511899</v>
      </c>
      <c r="I12" s="14">
        <v>0.14204399719018701</v>
      </c>
      <c r="J12" s="14">
        <v>9.9926509754790699E-2</v>
      </c>
      <c r="K12" s="14">
        <v>0.189364212238639</v>
      </c>
      <c r="L12" s="14">
        <v>8.5342235628448698E-2</v>
      </c>
      <c r="M12" s="14"/>
      <c r="N12" s="14">
        <v>0.111968456538903</v>
      </c>
      <c r="O12" s="14">
        <v>0.121075596606996</v>
      </c>
      <c r="P12" s="14"/>
      <c r="Q12" s="14">
        <v>0.13714463608491201</v>
      </c>
      <c r="R12" s="14">
        <v>0.11047681476900501</v>
      </c>
      <c r="S12" s="14">
        <v>0.130793003301587</v>
      </c>
      <c r="T12" s="14"/>
      <c r="U12" s="14">
        <v>0.124113819968647</v>
      </c>
      <c r="V12" s="14">
        <v>8.9205479359932296E-2</v>
      </c>
      <c r="W12" s="14"/>
      <c r="X12" s="14">
        <v>5.4309882374129897E-2</v>
      </c>
      <c r="Y12" s="14">
        <v>9.7614202932017197E-2</v>
      </c>
      <c r="Z12" s="14">
        <v>0.186757126501814</v>
      </c>
      <c r="AA12" s="14"/>
      <c r="AB12" s="14">
        <v>8.4938714144581706E-2</v>
      </c>
      <c r="AC12" s="14">
        <v>0.11123328057161</v>
      </c>
      <c r="AD12" s="14">
        <v>0.19384065429985201</v>
      </c>
      <c r="AE12" s="14"/>
      <c r="AF12" s="14">
        <v>0.110960003249458</v>
      </c>
      <c r="AG12" s="14">
        <v>0.11241470220494799</v>
      </c>
      <c r="AH12" s="14">
        <v>0.139869547640186</v>
      </c>
      <c r="AI12" s="14"/>
      <c r="AJ12" s="14">
        <v>0.13588895990174801</v>
      </c>
      <c r="AK12" s="14">
        <v>0.114570538862626</v>
      </c>
      <c r="AL12" s="14"/>
      <c r="AM12" s="14">
        <v>5.72954634243803E-2</v>
      </c>
      <c r="AN12" s="14">
        <v>4.7987629804783001E-2</v>
      </c>
      <c r="AO12" s="14">
        <v>0.14936259205306601</v>
      </c>
      <c r="AP12" s="14">
        <v>0.18868638972153001</v>
      </c>
      <c r="AQ12" s="14">
        <v>0.11593230836824001</v>
      </c>
      <c r="AR12" s="14">
        <v>0.15536363620899599</v>
      </c>
      <c r="AS12" s="14">
        <v>0.103242086541753</v>
      </c>
      <c r="AT12" s="14">
        <v>0.178617396146595</v>
      </c>
      <c r="AU12" s="14">
        <v>0.13334868059225699</v>
      </c>
      <c r="AV12" s="14"/>
      <c r="AW12" s="14">
        <v>5.5023554657389999E-2</v>
      </c>
      <c r="AX12" s="14">
        <v>7.6734609102790702E-2</v>
      </c>
      <c r="AY12" s="14">
        <v>0.140979158240712</v>
      </c>
      <c r="AZ12" s="14">
        <v>0.146654440410416</v>
      </c>
      <c r="BA12" s="14">
        <v>0.109949352829855</v>
      </c>
      <c r="BB12" s="14">
        <v>0.12032080323775</v>
      </c>
      <c r="BC12" s="14">
        <v>0.18796237851064701</v>
      </c>
      <c r="BD12" s="14">
        <v>0.27298951609929201</v>
      </c>
      <c r="BE12" s="14">
        <v>3.6676382769488897E-2</v>
      </c>
      <c r="BF12" s="14">
        <v>0.197365786644595</v>
      </c>
      <c r="BG12" s="14"/>
      <c r="BH12" s="14">
        <v>0.123289691475261</v>
      </c>
      <c r="BI12" s="14">
        <v>0.11688766994578501</v>
      </c>
    </row>
    <row r="13" spans="2:61" x14ac:dyDescent="0.35">
      <c r="B13" s="15" t="s">
        <v>260</v>
      </c>
      <c r="C13" s="14">
        <v>6.5374798321191196E-2</v>
      </c>
      <c r="D13" s="14">
        <v>5.9528232994050301E-2</v>
      </c>
      <c r="E13" s="14">
        <v>7.1284896351906199E-2</v>
      </c>
      <c r="F13" s="14"/>
      <c r="G13" s="14">
        <v>1.06982287312149E-2</v>
      </c>
      <c r="H13" s="14">
        <v>8.0040213663184895E-2</v>
      </c>
      <c r="I13" s="14">
        <v>7.3296303828176396E-2</v>
      </c>
      <c r="J13" s="14">
        <v>7.1223672893574397E-2</v>
      </c>
      <c r="K13" s="14">
        <v>4.6499347430474999E-2</v>
      </c>
      <c r="L13" s="14">
        <v>8.3390229583436101E-2</v>
      </c>
      <c r="M13" s="14"/>
      <c r="N13" s="14">
        <v>5.97925523676653E-2</v>
      </c>
      <c r="O13" s="14">
        <v>6.8537785474671001E-2</v>
      </c>
      <c r="P13" s="14"/>
      <c r="Q13" s="14">
        <v>4.7096550892027397E-2</v>
      </c>
      <c r="R13" s="14">
        <v>3.6096347051318797E-2</v>
      </c>
      <c r="S13" s="14">
        <v>0.18874424916820701</v>
      </c>
      <c r="T13" s="14"/>
      <c r="U13" s="14">
        <v>5.6830897056509601E-2</v>
      </c>
      <c r="V13" s="14">
        <v>0.103932673225728</v>
      </c>
      <c r="W13" s="14"/>
      <c r="X13" s="14">
        <v>4.1178826918970004E-3</v>
      </c>
      <c r="Y13" s="14">
        <v>4.4769912786301803E-2</v>
      </c>
      <c r="Z13" s="14">
        <v>0.12706220521719799</v>
      </c>
      <c r="AA13" s="14"/>
      <c r="AB13" s="14">
        <v>6.0002700767333404E-3</v>
      </c>
      <c r="AC13" s="14">
        <v>4.1971491803713901E-2</v>
      </c>
      <c r="AD13" s="14">
        <v>0.230803655964123</v>
      </c>
      <c r="AE13" s="14"/>
      <c r="AF13" s="14">
        <v>6.0312050632866697E-3</v>
      </c>
      <c r="AG13" s="14">
        <v>4.1067970831247802E-2</v>
      </c>
      <c r="AH13" s="14">
        <v>0.13586144677678999</v>
      </c>
      <c r="AI13" s="14"/>
      <c r="AJ13" s="14">
        <v>7.9103891662919701E-2</v>
      </c>
      <c r="AK13" s="14">
        <v>5.0332021295493599E-2</v>
      </c>
      <c r="AL13" s="14"/>
      <c r="AM13" s="14">
        <v>2.8915562807335701E-2</v>
      </c>
      <c r="AN13" s="14">
        <v>1.9257212532832298E-2</v>
      </c>
      <c r="AO13" s="14">
        <v>2.0604894082337601E-2</v>
      </c>
      <c r="AP13" s="14">
        <v>0.178737651952461</v>
      </c>
      <c r="AQ13" s="14">
        <v>4.5645373588310098E-2</v>
      </c>
      <c r="AR13" s="14">
        <v>6.0336938323643299E-2</v>
      </c>
      <c r="AS13" s="14">
        <v>0</v>
      </c>
      <c r="AT13" s="14">
        <v>8.1211106128935603E-2</v>
      </c>
      <c r="AU13" s="14">
        <v>0.13535424177115399</v>
      </c>
      <c r="AV13" s="14"/>
      <c r="AW13" s="14">
        <v>4.1126924013222897E-2</v>
      </c>
      <c r="AX13" s="14">
        <v>8.3586319409532893E-3</v>
      </c>
      <c r="AY13" s="14">
        <v>1.94483811738814E-2</v>
      </c>
      <c r="AZ13" s="14">
        <v>0.169342930113562</v>
      </c>
      <c r="BA13" s="14">
        <v>5.0013248359900099E-2</v>
      </c>
      <c r="BB13" s="14">
        <v>5.9376625729226501E-2</v>
      </c>
      <c r="BC13" s="14">
        <v>1.15418127164886E-2</v>
      </c>
      <c r="BD13" s="14">
        <v>0.12304711016778901</v>
      </c>
      <c r="BE13" s="14">
        <v>0.27964834169432101</v>
      </c>
      <c r="BF13" s="14">
        <v>0.178740929222199</v>
      </c>
      <c r="BG13" s="14"/>
      <c r="BH13" s="14">
        <v>8.8979178515281102E-2</v>
      </c>
      <c r="BI13" s="14">
        <v>3.6622243868529601E-2</v>
      </c>
    </row>
    <row r="14" spans="2:61" x14ac:dyDescent="0.35">
      <c r="B14" s="15" t="s">
        <v>77</v>
      </c>
      <c r="C14" s="20">
        <v>3.5249791565199202E-2</v>
      </c>
      <c r="D14" s="20">
        <v>3.2745730481680203E-2</v>
      </c>
      <c r="E14" s="20">
        <v>3.7825175918055703E-2</v>
      </c>
      <c r="F14" s="20"/>
      <c r="G14" s="20">
        <v>6.6481246388396906E-2</v>
      </c>
      <c r="H14" s="20">
        <v>3.0982709710668799E-2</v>
      </c>
      <c r="I14" s="20">
        <v>3.8616804591478197E-2</v>
      </c>
      <c r="J14" s="20">
        <v>4.2021580401329403E-2</v>
      </c>
      <c r="K14" s="20">
        <v>1.37180503182056E-2</v>
      </c>
      <c r="L14" s="20">
        <v>2.9101526019923898E-2</v>
      </c>
      <c r="M14" s="20"/>
      <c r="N14" s="20">
        <v>2.7152130220359599E-2</v>
      </c>
      <c r="O14" s="20">
        <v>3.9838052100509398E-2</v>
      </c>
      <c r="P14" s="20"/>
      <c r="Q14" s="20">
        <v>2.5876981817342399E-2</v>
      </c>
      <c r="R14" s="20">
        <v>4.5791419693904101E-2</v>
      </c>
      <c r="S14" s="20">
        <v>7.5351747895851104E-3</v>
      </c>
      <c r="T14" s="20"/>
      <c r="U14" s="20">
        <v>2.69403987394254E-2</v>
      </c>
      <c r="V14" s="20">
        <v>7.2749350511798094E-2</v>
      </c>
      <c r="W14" s="20"/>
      <c r="X14" s="20">
        <v>7.1049159265301398E-3</v>
      </c>
      <c r="Y14" s="20">
        <v>2.088805385297E-2</v>
      </c>
      <c r="Z14" s="20">
        <v>5.3480172622107899E-2</v>
      </c>
      <c r="AA14" s="20"/>
      <c r="AB14" s="20">
        <v>3.3069588449115297E-2</v>
      </c>
      <c r="AC14" s="20">
        <v>2.67027064443442E-2</v>
      </c>
      <c r="AD14" s="20">
        <v>6.2027215149838298E-2</v>
      </c>
      <c r="AE14" s="20"/>
      <c r="AF14" s="20">
        <v>0</v>
      </c>
      <c r="AG14" s="20">
        <v>2.9605931242997999E-2</v>
      </c>
      <c r="AH14" s="20">
        <v>4.69650790223557E-2</v>
      </c>
      <c r="AI14" s="20"/>
      <c r="AJ14" s="20">
        <v>1.6638681166694098E-2</v>
      </c>
      <c r="AK14" s="20">
        <v>4.3435581474948498E-2</v>
      </c>
      <c r="AL14" s="20"/>
      <c r="AM14" s="20">
        <v>3.1601448674016298E-2</v>
      </c>
      <c r="AN14" s="20">
        <v>2.6395495867742799E-2</v>
      </c>
      <c r="AO14" s="20">
        <v>2.1316404033929301E-2</v>
      </c>
      <c r="AP14" s="20">
        <v>4.4586987775613499E-2</v>
      </c>
      <c r="AQ14" s="20">
        <v>0</v>
      </c>
      <c r="AR14" s="20">
        <v>1.3131824218316299E-2</v>
      </c>
      <c r="AS14" s="20">
        <v>0</v>
      </c>
      <c r="AT14" s="20">
        <v>5.2169073982031702E-2</v>
      </c>
      <c r="AU14" s="20">
        <v>8.7512350928838106E-2</v>
      </c>
      <c r="AV14" s="20"/>
      <c r="AW14" s="20">
        <v>3.5416599460421999E-2</v>
      </c>
      <c r="AX14" s="20">
        <v>7.7874725679514699E-3</v>
      </c>
      <c r="AY14" s="20">
        <v>3.8423233858295401E-2</v>
      </c>
      <c r="AZ14" s="20">
        <v>5.5334127676935303E-2</v>
      </c>
      <c r="BA14" s="20">
        <v>0</v>
      </c>
      <c r="BB14" s="20">
        <v>2.26821929989999E-2</v>
      </c>
      <c r="BC14" s="20">
        <v>0</v>
      </c>
      <c r="BD14" s="20">
        <v>2.2891172931687801E-2</v>
      </c>
      <c r="BE14" s="20">
        <v>4.7712429175609299E-2</v>
      </c>
      <c r="BF14" s="20">
        <v>0.11657265330877099</v>
      </c>
      <c r="BG14" s="20"/>
      <c r="BH14" s="20">
        <v>4.7246931123606603E-2</v>
      </c>
      <c r="BI14" s="20">
        <v>1.7443985542603201E-2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9"/>
  <sheetViews>
    <sheetView showGridLines="0" workbookViewId="0">
      <pane xSplit="2" topLeftCell="AM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897</v>
      </c>
      <c r="D7" s="10">
        <v>429</v>
      </c>
      <c r="E7" s="10">
        <v>465</v>
      </c>
      <c r="F7" s="10"/>
      <c r="G7" s="10">
        <v>98</v>
      </c>
      <c r="H7" s="10">
        <v>170</v>
      </c>
      <c r="I7" s="10">
        <v>199</v>
      </c>
      <c r="J7" s="10">
        <v>191</v>
      </c>
      <c r="K7" s="10">
        <v>135</v>
      </c>
      <c r="L7" s="10">
        <v>104</v>
      </c>
      <c r="M7" s="10"/>
      <c r="N7" s="10">
        <v>462</v>
      </c>
      <c r="O7" s="10">
        <v>435</v>
      </c>
      <c r="P7" s="10"/>
      <c r="Q7" s="10">
        <v>281</v>
      </c>
      <c r="R7" s="10">
        <v>435</v>
      </c>
      <c r="S7" s="10">
        <v>142</v>
      </c>
      <c r="T7" s="10"/>
      <c r="U7" s="10">
        <v>734</v>
      </c>
      <c r="V7" s="10">
        <v>163</v>
      </c>
      <c r="W7" s="10"/>
      <c r="X7" s="10">
        <v>123</v>
      </c>
      <c r="Y7" s="10">
        <v>426</v>
      </c>
      <c r="Z7" s="10">
        <v>312</v>
      </c>
      <c r="AA7" s="10"/>
      <c r="AB7" s="10">
        <v>263</v>
      </c>
      <c r="AC7" s="10">
        <v>439</v>
      </c>
      <c r="AD7" s="10">
        <v>153</v>
      </c>
      <c r="AE7" s="10"/>
      <c r="AF7" s="10">
        <v>93</v>
      </c>
      <c r="AG7" s="10">
        <v>495</v>
      </c>
      <c r="AH7" s="10">
        <v>261</v>
      </c>
      <c r="AI7" s="10"/>
      <c r="AJ7" s="10">
        <v>380</v>
      </c>
      <c r="AK7" s="10">
        <v>489</v>
      </c>
      <c r="AL7" s="10"/>
      <c r="AM7" s="10">
        <v>125</v>
      </c>
      <c r="AN7" s="10">
        <v>161</v>
      </c>
      <c r="AO7" s="10">
        <v>35</v>
      </c>
      <c r="AP7" s="10">
        <v>75</v>
      </c>
      <c r="AQ7" s="10">
        <v>43</v>
      </c>
      <c r="AR7" s="10">
        <v>242</v>
      </c>
      <c r="AS7" s="10">
        <v>40</v>
      </c>
      <c r="AT7" s="10">
        <v>35</v>
      </c>
      <c r="AU7" s="10">
        <v>119</v>
      </c>
      <c r="AV7" s="10"/>
      <c r="AW7" s="10">
        <v>117</v>
      </c>
      <c r="AX7" s="10">
        <v>137</v>
      </c>
      <c r="AY7" s="10">
        <v>36</v>
      </c>
      <c r="AZ7" s="10">
        <v>82</v>
      </c>
      <c r="BA7" s="10">
        <v>39</v>
      </c>
      <c r="BB7" s="10">
        <v>228</v>
      </c>
      <c r="BC7" s="10">
        <v>63</v>
      </c>
      <c r="BD7" s="10">
        <v>26</v>
      </c>
      <c r="BE7" s="10">
        <v>21</v>
      </c>
      <c r="BF7" s="10">
        <v>40</v>
      </c>
      <c r="BG7" s="10"/>
      <c r="BH7" s="10">
        <v>445</v>
      </c>
      <c r="BI7" s="10">
        <v>412</v>
      </c>
    </row>
    <row r="8" spans="2:61" ht="30" customHeight="1" x14ac:dyDescent="0.35">
      <c r="B8" s="11" t="s">
        <v>18</v>
      </c>
      <c r="C8" s="11">
        <v>901</v>
      </c>
      <c r="D8" s="11">
        <v>444</v>
      </c>
      <c r="E8" s="11">
        <v>453</v>
      </c>
      <c r="F8" s="11"/>
      <c r="G8" s="11">
        <v>86</v>
      </c>
      <c r="H8" s="11">
        <v>133</v>
      </c>
      <c r="I8" s="11">
        <v>179</v>
      </c>
      <c r="J8" s="11">
        <v>168</v>
      </c>
      <c r="K8" s="11">
        <v>138</v>
      </c>
      <c r="L8" s="11">
        <v>198</v>
      </c>
      <c r="M8" s="11"/>
      <c r="N8" s="11">
        <v>337</v>
      </c>
      <c r="O8" s="11">
        <v>564</v>
      </c>
      <c r="P8" s="11"/>
      <c r="Q8" s="11">
        <v>264</v>
      </c>
      <c r="R8" s="11">
        <v>438</v>
      </c>
      <c r="S8" s="11">
        <v>156</v>
      </c>
      <c r="T8" s="11"/>
      <c r="U8" s="11">
        <v>736</v>
      </c>
      <c r="V8" s="11">
        <v>165</v>
      </c>
      <c r="W8" s="11"/>
      <c r="X8" s="11">
        <v>139</v>
      </c>
      <c r="Y8" s="11">
        <v>421</v>
      </c>
      <c r="Z8" s="11">
        <v>301</v>
      </c>
      <c r="AA8" s="11"/>
      <c r="AB8" s="11">
        <v>270</v>
      </c>
      <c r="AC8" s="11">
        <v>433</v>
      </c>
      <c r="AD8" s="11">
        <v>152</v>
      </c>
      <c r="AE8" s="11"/>
      <c r="AF8" s="11">
        <v>93</v>
      </c>
      <c r="AG8" s="11">
        <v>497</v>
      </c>
      <c r="AH8" s="11">
        <v>259</v>
      </c>
      <c r="AI8" s="11"/>
      <c r="AJ8" s="11">
        <v>343</v>
      </c>
      <c r="AK8" s="11">
        <v>527</v>
      </c>
      <c r="AL8" s="11"/>
      <c r="AM8" s="11">
        <v>130</v>
      </c>
      <c r="AN8" s="11">
        <v>172</v>
      </c>
      <c r="AO8" s="11">
        <v>33</v>
      </c>
      <c r="AP8" s="11">
        <v>74</v>
      </c>
      <c r="AQ8" s="11">
        <v>44</v>
      </c>
      <c r="AR8" s="11">
        <v>241</v>
      </c>
      <c r="AS8" s="11">
        <v>36</v>
      </c>
      <c r="AT8" s="11">
        <v>35</v>
      </c>
      <c r="AU8" s="11">
        <v>115</v>
      </c>
      <c r="AV8" s="11"/>
      <c r="AW8" s="11">
        <v>123</v>
      </c>
      <c r="AX8" s="11">
        <v>149</v>
      </c>
      <c r="AY8" s="11">
        <v>31</v>
      </c>
      <c r="AZ8" s="11">
        <v>79</v>
      </c>
      <c r="BA8" s="11">
        <v>41</v>
      </c>
      <c r="BB8" s="11">
        <v>227</v>
      </c>
      <c r="BC8" s="11">
        <v>58</v>
      </c>
      <c r="BD8" s="11">
        <v>24</v>
      </c>
      <c r="BE8" s="11">
        <v>21</v>
      </c>
      <c r="BF8" s="11">
        <v>37</v>
      </c>
      <c r="BG8" s="11"/>
      <c r="BH8" s="11">
        <v>468</v>
      </c>
      <c r="BI8" s="11">
        <v>388</v>
      </c>
    </row>
    <row r="9" spans="2:61" x14ac:dyDescent="0.35">
      <c r="B9" s="15" t="s">
        <v>256</v>
      </c>
      <c r="C9" s="14">
        <v>0.10444910746427701</v>
      </c>
      <c r="D9" s="14">
        <v>0.113314710539234</v>
      </c>
      <c r="E9" s="14">
        <v>9.6447254539430802E-2</v>
      </c>
      <c r="F9" s="14"/>
      <c r="G9" s="14">
        <v>0.143623527870195</v>
      </c>
      <c r="H9" s="14">
        <v>0.123549032288736</v>
      </c>
      <c r="I9" s="14">
        <v>6.9580562815573094E-2</v>
      </c>
      <c r="J9" s="14">
        <v>5.21283734462753E-2</v>
      </c>
      <c r="K9" s="14">
        <v>4.5974872405078901E-2</v>
      </c>
      <c r="L9" s="14">
        <v>0.191260366073327</v>
      </c>
      <c r="M9" s="14"/>
      <c r="N9" s="14">
        <v>0.106373049539847</v>
      </c>
      <c r="O9" s="14">
        <v>0.103298091994197</v>
      </c>
      <c r="P9" s="14"/>
      <c r="Q9" s="14">
        <v>0.104197461350933</v>
      </c>
      <c r="R9" s="14">
        <v>9.3243948028470303E-2</v>
      </c>
      <c r="S9" s="14">
        <v>0.16028379009931901</v>
      </c>
      <c r="T9" s="14"/>
      <c r="U9" s="14">
        <v>0.121731082117584</v>
      </c>
      <c r="V9" s="14">
        <v>2.72037960956007E-2</v>
      </c>
      <c r="W9" s="14"/>
      <c r="X9" s="14">
        <v>0.33817470018552298</v>
      </c>
      <c r="Y9" s="14">
        <v>8.9148650461101597E-2</v>
      </c>
      <c r="Z9" s="14">
        <v>2.7621937410773598E-2</v>
      </c>
      <c r="AA9" s="14"/>
      <c r="AB9" s="14">
        <v>0.17327950357697899</v>
      </c>
      <c r="AC9" s="14">
        <v>9.2094721523515402E-2</v>
      </c>
      <c r="AD9" s="14">
        <v>4.8279203127956402E-2</v>
      </c>
      <c r="AE9" s="14"/>
      <c r="AF9" s="14">
        <v>0.241478917321957</v>
      </c>
      <c r="AG9" s="14">
        <v>0.10658871723912</v>
      </c>
      <c r="AH9" s="14">
        <v>6.05418752598854E-2</v>
      </c>
      <c r="AI9" s="14"/>
      <c r="AJ9" s="14">
        <v>0.140251855398841</v>
      </c>
      <c r="AK9" s="14">
        <v>8.2513888621889395E-2</v>
      </c>
      <c r="AL9" s="14"/>
      <c r="AM9" s="14">
        <v>8.8025573856092804E-2</v>
      </c>
      <c r="AN9" s="14">
        <v>0.23287300128697899</v>
      </c>
      <c r="AO9" s="14">
        <v>0.19782982095849599</v>
      </c>
      <c r="AP9" s="14">
        <v>8.3698151085574199E-2</v>
      </c>
      <c r="AQ9" s="14">
        <v>0.169800036864832</v>
      </c>
      <c r="AR9" s="14">
        <v>3.6492113067788899E-2</v>
      </c>
      <c r="AS9" s="14">
        <v>0.100306914009037</v>
      </c>
      <c r="AT9" s="14">
        <v>0.13153403745186901</v>
      </c>
      <c r="AU9" s="14">
        <v>4.7336862739869097E-2</v>
      </c>
      <c r="AV9" s="14"/>
      <c r="AW9" s="14">
        <v>0.110713310368171</v>
      </c>
      <c r="AX9" s="14">
        <v>0.25751296278293601</v>
      </c>
      <c r="AY9" s="14">
        <v>0.21987453455029299</v>
      </c>
      <c r="AZ9" s="14">
        <v>5.1305786475035101E-2</v>
      </c>
      <c r="BA9" s="14">
        <v>0.172406599780139</v>
      </c>
      <c r="BB9" s="14">
        <v>3.2234600593515898E-2</v>
      </c>
      <c r="BC9" s="14">
        <v>0.14898656116124001</v>
      </c>
      <c r="BD9" s="14">
        <v>0</v>
      </c>
      <c r="BE9" s="14">
        <v>3.2715713052729599E-2</v>
      </c>
      <c r="BF9" s="14">
        <v>0</v>
      </c>
      <c r="BG9" s="14"/>
      <c r="BH9" s="14">
        <v>8.2580906688593705E-2</v>
      </c>
      <c r="BI9" s="14">
        <v>0.13963373802327</v>
      </c>
    </row>
    <row r="10" spans="2:61" x14ac:dyDescent="0.35">
      <c r="B10" s="15" t="s">
        <v>257</v>
      </c>
      <c r="C10" s="14">
        <v>0.25145230613596797</v>
      </c>
      <c r="D10" s="14">
        <v>0.26381839164742998</v>
      </c>
      <c r="E10" s="14">
        <v>0.23835859644437199</v>
      </c>
      <c r="F10" s="14"/>
      <c r="G10" s="14">
        <v>0.261179831099703</v>
      </c>
      <c r="H10" s="14">
        <v>0.193574978244868</v>
      </c>
      <c r="I10" s="14">
        <v>0.229121625255435</v>
      </c>
      <c r="J10" s="14">
        <v>0.23940691659782001</v>
      </c>
      <c r="K10" s="14">
        <v>0.26222465436418602</v>
      </c>
      <c r="L10" s="14">
        <v>0.30908457858245197</v>
      </c>
      <c r="M10" s="14"/>
      <c r="N10" s="14">
        <v>0.30856908965945701</v>
      </c>
      <c r="O10" s="14">
        <v>0.21728168204516701</v>
      </c>
      <c r="P10" s="14"/>
      <c r="Q10" s="14">
        <v>0.302391403357471</v>
      </c>
      <c r="R10" s="14">
        <v>0.20615618535035601</v>
      </c>
      <c r="S10" s="14">
        <v>0.30494174267032198</v>
      </c>
      <c r="T10" s="14"/>
      <c r="U10" s="14">
        <v>0.248918404829123</v>
      </c>
      <c r="V10" s="14">
        <v>0.26277809496226601</v>
      </c>
      <c r="W10" s="14"/>
      <c r="X10" s="14">
        <v>0.35910173845114202</v>
      </c>
      <c r="Y10" s="14">
        <v>0.31742822559059097</v>
      </c>
      <c r="Z10" s="14">
        <v>0.120917299741575</v>
      </c>
      <c r="AA10" s="14"/>
      <c r="AB10" s="14">
        <v>0.34076033147355</v>
      </c>
      <c r="AC10" s="14">
        <v>0.26532234714859498</v>
      </c>
      <c r="AD10" s="14">
        <v>0.111720816364279</v>
      </c>
      <c r="AE10" s="14"/>
      <c r="AF10" s="14">
        <v>0.32456898169891502</v>
      </c>
      <c r="AG10" s="14">
        <v>0.31648384250192202</v>
      </c>
      <c r="AH10" s="14">
        <v>0.13332309632456199</v>
      </c>
      <c r="AI10" s="14"/>
      <c r="AJ10" s="14">
        <v>0.25903741264960001</v>
      </c>
      <c r="AK10" s="14">
        <v>0.249831175643976</v>
      </c>
      <c r="AL10" s="14"/>
      <c r="AM10" s="14">
        <v>0.351225708060526</v>
      </c>
      <c r="AN10" s="14">
        <v>0.33141152751703201</v>
      </c>
      <c r="AO10" s="14">
        <v>0.27353467638638801</v>
      </c>
      <c r="AP10" s="14">
        <v>0.139175203769904</v>
      </c>
      <c r="AQ10" s="14">
        <v>0.272701342594806</v>
      </c>
      <c r="AR10" s="14">
        <v>0.226474797313093</v>
      </c>
      <c r="AS10" s="14">
        <v>0.20321619383074399</v>
      </c>
      <c r="AT10" s="14">
        <v>0.12312943137685101</v>
      </c>
      <c r="AU10" s="14">
        <v>0.18443302057570399</v>
      </c>
      <c r="AV10" s="14"/>
      <c r="AW10" s="14">
        <v>0.38753529168582301</v>
      </c>
      <c r="AX10" s="14">
        <v>0.37046463536352398</v>
      </c>
      <c r="AY10" s="14">
        <v>0.28413436098313199</v>
      </c>
      <c r="AZ10" s="14">
        <v>0.16248336352626799</v>
      </c>
      <c r="BA10" s="14">
        <v>0.230760925547324</v>
      </c>
      <c r="BB10" s="14">
        <v>0.23736259150347899</v>
      </c>
      <c r="BC10" s="14">
        <v>0.23895876977296401</v>
      </c>
      <c r="BD10" s="14">
        <v>0.150554067793333</v>
      </c>
      <c r="BE10" s="14">
        <v>0.19626582644644799</v>
      </c>
      <c r="BF10" s="14">
        <v>0.114036156336419</v>
      </c>
      <c r="BG10" s="14"/>
      <c r="BH10" s="14">
        <v>0.22985803051471601</v>
      </c>
      <c r="BI10" s="14">
        <v>0.29508166581013401</v>
      </c>
    </row>
    <row r="11" spans="2:61" x14ac:dyDescent="0.35">
      <c r="B11" s="15" t="s">
        <v>258</v>
      </c>
      <c r="C11" s="14">
        <v>0.37574185242323799</v>
      </c>
      <c r="D11" s="14">
        <v>0.34506912309994198</v>
      </c>
      <c r="E11" s="14">
        <v>0.40431729530714999</v>
      </c>
      <c r="F11" s="14"/>
      <c r="G11" s="14">
        <v>0.36725170849267802</v>
      </c>
      <c r="H11" s="14">
        <v>0.38698719524868802</v>
      </c>
      <c r="I11" s="14">
        <v>0.407936283794127</v>
      </c>
      <c r="J11" s="14">
        <v>0.442754545204737</v>
      </c>
      <c r="K11" s="14">
        <v>0.39797858738330799</v>
      </c>
      <c r="L11" s="14">
        <v>0.270328705838835</v>
      </c>
      <c r="M11" s="14"/>
      <c r="N11" s="14">
        <v>0.34559924771456202</v>
      </c>
      <c r="O11" s="14">
        <v>0.39377493396386998</v>
      </c>
      <c r="P11" s="14"/>
      <c r="Q11" s="14">
        <v>0.35517700464781399</v>
      </c>
      <c r="R11" s="14">
        <v>0.42213701384355301</v>
      </c>
      <c r="S11" s="14">
        <v>0.22203140029319399</v>
      </c>
      <c r="T11" s="14"/>
      <c r="U11" s="14">
        <v>0.37160751489885302</v>
      </c>
      <c r="V11" s="14">
        <v>0.394221117425124</v>
      </c>
      <c r="W11" s="14"/>
      <c r="X11" s="14">
        <v>0.19338413607757299</v>
      </c>
      <c r="Y11" s="14">
        <v>0.43275917273938402</v>
      </c>
      <c r="Z11" s="14">
        <v>0.34228687148741999</v>
      </c>
      <c r="AA11" s="14"/>
      <c r="AB11" s="14">
        <v>0.32808691479881502</v>
      </c>
      <c r="AC11" s="14">
        <v>0.38295278222532297</v>
      </c>
      <c r="AD11" s="14">
        <v>0.341896608349474</v>
      </c>
      <c r="AE11" s="14"/>
      <c r="AF11" s="14">
        <v>0.30293076610373898</v>
      </c>
      <c r="AG11" s="14">
        <v>0.350286766040389</v>
      </c>
      <c r="AH11" s="14">
        <v>0.39538223483617901</v>
      </c>
      <c r="AI11" s="14"/>
      <c r="AJ11" s="14">
        <v>0.33984251913704699</v>
      </c>
      <c r="AK11" s="14">
        <v>0.39068457557404301</v>
      </c>
      <c r="AL11" s="14"/>
      <c r="AM11" s="14">
        <v>0.38310316082983298</v>
      </c>
      <c r="AN11" s="14">
        <v>0.35100059736075201</v>
      </c>
      <c r="AO11" s="14">
        <v>0.34492333985226598</v>
      </c>
      <c r="AP11" s="14">
        <v>0.350136182656273</v>
      </c>
      <c r="AQ11" s="14">
        <v>0.36456821074235202</v>
      </c>
      <c r="AR11" s="14">
        <v>0.36968419979475298</v>
      </c>
      <c r="AS11" s="14">
        <v>0.45591916417146799</v>
      </c>
      <c r="AT11" s="14">
        <v>0.35717409935158301</v>
      </c>
      <c r="AU11" s="14">
        <v>0.43851922472708799</v>
      </c>
      <c r="AV11" s="14"/>
      <c r="AW11" s="14">
        <v>0.36552248029970602</v>
      </c>
      <c r="AX11" s="14">
        <v>0.29631544690280798</v>
      </c>
      <c r="AY11" s="14">
        <v>0.33769851970808901</v>
      </c>
      <c r="AZ11" s="14">
        <v>0.37937327951882199</v>
      </c>
      <c r="BA11" s="14">
        <v>0.40986085851328202</v>
      </c>
      <c r="BB11" s="14">
        <v>0.39421216350791</v>
      </c>
      <c r="BC11" s="14">
        <v>0.36207921220102901</v>
      </c>
      <c r="BD11" s="14">
        <v>0.41450089225262499</v>
      </c>
      <c r="BE11" s="14">
        <v>0.52336878055905001</v>
      </c>
      <c r="BF11" s="14">
        <v>0.39327586518811802</v>
      </c>
      <c r="BG11" s="14"/>
      <c r="BH11" s="14">
        <v>0.38283784523740799</v>
      </c>
      <c r="BI11" s="14">
        <v>0.34717632178719499</v>
      </c>
    </row>
    <row r="12" spans="2:61" x14ac:dyDescent="0.35">
      <c r="B12" s="15" t="s">
        <v>259</v>
      </c>
      <c r="C12" s="14">
        <v>0.143100561254217</v>
      </c>
      <c r="D12" s="14">
        <v>0.16274063256233401</v>
      </c>
      <c r="E12" s="14">
        <v>0.124788856311891</v>
      </c>
      <c r="F12" s="14"/>
      <c r="G12" s="14">
        <v>0.12510589311002901</v>
      </c>
      <c r="H12" s="14">
        <v>0.14560742763377399</v>
      </c>
      <c r="I12" s="14">
        <v>0.178591135384357</v>
      </c>
      <c r="J12" s="14">
        <v>0.125582074568061</v>
      </c>
      <c r="K12" s="14">
        <v>0.170955520580932</v>
      </c>
      <c r="L12" s="14">
        <v>0.112635142318618</v>
      </c>
      <c r="M12" s="14"/>
      <c r="N12" s="14">
        <v>0.12813889745431001</v>
      </c>
      <c r="O12" s="14">
        <v>0.15205150978354601</v>
      </c>
      <c r="P12" s="14"/>
      <c r="Q12" s="14">
        <v>0.16078980851878999</v>
      </c>
      <c r="R12" s="14">
        <v>0.14421529353729301</v>
      </c>
      <c r="S12" s="14">
        <v>0.125753052666083</v>
      </c>
      <c r="T12" s="14"/>
      <c r="U12" s="14">
        <v>0.14811639887990899</v>
      </c>
      <c r="V12" s="14">
        <v>0.120681251716741</v>
      </c>
      <c r="W12" s="14"/>
      <c r="X12" s="14">
        <v>9.5954799932496296E-2</v>
      </c>
      <c r="Y12" s="14">
        <v>8.7315633582183805E-2</v>
      </c>
      <c r="Z12" s="14">
        <v>0.25841300920243199</v>
      </c>
      <c r="AA12" s="14"/>
      <c r="AB12" s="14">
        <v>0.101956581096815</v>
      </c>
      <c r="AC12" s="14">
        <v>0.164160953096639</v>
      </c>
      <c r="AD12" s="14">
        <v>0.178773398584614</v>
      </c>
      <c r="AE12" s="14"/>
      <c r="AF12" s="14">
        <v>0.104889597873379</v>
      </c>
      <c r="AG12" s="14">
        <v>0.116903770412464</v>
      </c>
      <c r="AH12" s="14">
        <v>0.21960241606781999</v>
      </c>
      <c r="AI12" s="14"/>
      <c r="AJ12" s="14">
        <v>0.128904268420756</v>
      </c>
      <c r="AK12" s="14">
        <v>0.15399682445278601</v>
      </c>
      <c r="AL12" s="14"/>
      <c r="AM12" s="14">
        <v>9.9706646501335094E-2</v>
      </c>
      <c r="AN12" s="14">
        <v>6.7097748559645301E-2</v>
      </c>
      <c r="AO12" s="14">
        <v>0.108147166790543</v>
      </c>
      <c r="AP12" s="14">
        <v>0.19731887679638199</v>
      </c>
      <c r="AQ12" s="14">
        <v>0.16717634173948701</v>
      </c>
      <c r="AR12" s="14">
        <v>0.20021267122424599</v>
      </c>
      <c r="AS12" s="14">
        <v>0.10969460393427299</v>
      </c>
      <c r="AT12" s="14">
        <v>0.10201353516129701</v>
      </c>
      <c r="AU12" s="14">
        <v>0.16865942448017901</v>
      </c>
      <c r="AV12" s="14"/>
      <c r="AW12" s="14">
        <v>7.9987750935557503E-2</v>
      </c>
      <c r="AX12" s="14">
        <v>7.1049265841123102E-2</v>
      </c>
      <c r="AY12" s="14">
        <v>7.7981722580301505E-2</v>
      </c>
      <c r="AZ12" s="14">
        <v>0.20363690319609101</v>
      </c>
      <c r="BA12" s="14">
        <v>0.159727456190806</v>
      </c>
      <c r="BB12" s="14">
        <v>0.20353712836662899</v>
      </c>
      <c r="BC12" s="14">
        <v>9.6508155863884199E-2</v>
      </c>
      <c r="BD12" s="14">
        <v>0.17472565895543701</v>
      </c>
      <c r="BE12" s="14">
        <v>0.141631467260597</v>
      </c>
      <c r="BF12" s="14">
        <v>0.17759469907790801</v>
      </c>
      <c r="BG12" s="14"/>
      <c r="BH12" s="14">
        <v>0.16344682185078199</v>
      </c>
      <c r="BI12" s="14">
        <v>0.12574564794538601</v>
      </c>
    </row>
    <row r="13" spans="2:61" x14ac:dyDescent="0.35">
      <c r="B13" s="15" t="s">
        <v>260</v>
      </c>
      <c r="C13" s="14">
        <v>7.7298740637589902E-2</v>
      </c>
      <c r="D13" s="14">
        <v>8.1646368874083899E-2</v>
      </c>
      <c r="E13" s="14">
        <v>7.35475155911922E-2</v>
      </c>
      <c r="F13" s="14"/>
      <c r="G13" s="14">
        <v>4.1785745478997001E-2</v>
      </c>
      <c r="H13" s="14">
        <v>9.2169444976740095E-2</v>
      </c>
      <c r="I13" s="14">
        <v>6.3626757744190507E-2</v>
      </c>
      <c r="J13" s="14">
        <v>8.8215316311761702E-2</v>
      </c>
      <c r="K13" s="14">
        <v>7.9521786915038098E-2</v>
      </c>
      <c r="L13" s="14">
        <v>8.4294936373664295E-2</v>
      </c>
      <c r="M13" s="14"/>
      <c r="N13" s="14">
        <v>7.0220994459582603E-2</v>
      </c>
      <c r="O13" s="14">
        <v>8.1533065281577097E-2</v>
      </c>
      <c r="P13" s="14"/>
      <c r="Q13" s="14">
        <v>6.2341943439299601E-2</v>
      </c>
      <c r="R13" s="14">
        <v>6.14802313359816E-2</v>
      </c>
      <c r="S13" s="14">
        <v>0.160795489090994</v>
      </c>
      <c r="T13" s="14"/>
      <c r="U13" s="14">
        <v>6.82992095488381E-2</v>
      </c>
      <c r="V13" s="14">
        <v>0.11752398081231399</v>
      </c>
      <c r="W13" s="14"/>
      <c r="X13" s="14">
        <v>0</v>
      </c>
      <c r="Y13" s="14">
        <v>4.4235543914777402E-2</v>
      </c>
      <c r="Z13" s="14">
        <v>0.169593057102608</v>
      </c>
      <c r="AA13" s="14"/>
      <c r="AB13" s="14">
        <v>2.9477357116961402E-2</v>
      </c>
      <c r="AC13" s="14">
        <v>5.5126072733786703E-2</v>
      </c>
      <c r="AD13" s="14">
        <v>0.22039274903145301</v>
      </c>
      <c r="AE13" s="14"/>
      <c r="AF13" s="14">
        <v>1.9178519670404001E-2</v>
      </c>
      <c r="AG13" s="14">
        <v>5.8188802018010299E-2</v>
      </c>
      <c r="AH13" s="14">
        <v>0.14630259562677</v>
      </c>
      <c r="AI13" s="14"/>
      <c r="AJ13" s="14">
        <v>0.10671675082903299</v>
      </c>
      <c r="AK13" s="14">
        <v>5.7497021029525898E-2</v>
      </c>
      <c r="AL13" s="14"/>
      <c r="AM13" s="14">
        <v>2.4316273998797398E-2</v>
      </c>
      <c r="AN13" s="14">
        <v>3.6684667672684402E-3</v>
      </c>
      <c r="AO13" s="14">
        <v>4.1374777735917301E-2</v>
      </c>
      <c r="AP13" s="14">
        <v>0.18181539018977</v>
      </c>
      <c r="AQ13" s="14">
        <v>2.5754068058522699E-2</v>
      </c>
      <c r="AR13" s="14">
        <v>0.11897673343538701</v>
      </c>
      <c r="AS13" s="14">
        <v>8.2956794325370897E-2</v>
      </c>
      <c r="AT13" s="14">
        <v>0.184864653741246</v>
      </c>
      <c r="AU13" s="14">
        <v>8.5527487085704998E-2</v>
      </c>
      <c r="AV13" s="14"/>
      <c r="AW13" s="14">
        <v>2.0585046950162E-2</v>
      </c>
      <c r="AX13" s="14">
        <v>4.6576891096090003E-3</v>
      </c>
      <c r="AY13" s="14">
        <v>4.3973324260628902E-2</v>
      </c>
      <c r="AZ13" s="14">
        <v>0.15717517644161599</v>
      </c>
      <c r="BA13" s="14">
        <v>2.7244159968448801E-2</v>
      </c>
      <c r="BB13" s="14">
        <v>9.8906484439955894E-2</v>
      </c>
      <c r="BC13" s="14">
        <v>8.1546730798619002E-2</v>
      </c>
      <c r="BD13" s="14">
        <v>0.22319407207306</v>
      </c>
      <c r="BE13" s="14">
        <v>0.10601821268117501</v>
      </c>
      <c r="BF13" s="14">
        <v>0.15296695567476501</v>
      </c>
      <c r="BG13" s="14"/>
      <c r="BH13" s="14">
        <v>8.9317845669377102E-2</v>
      </c>
      <c r="BI13" s="14">
        <v>6.2693674061772897E-2</v>
      </c>
    </row>
    <row r="14" spans="2:61" x14ac:dyDescent="0.35">
      <c r="B14" s="15" t="s">
        <v>77</v>
      </c>
      <c r="C14" s="20">
        <v>4.7957432084709602E-2</v>
      </c>
      <c r="D14" s="20">
        <v>3.3410773276976398E-2</v>
      </c>
      <c r="E14" s="20">
        <v>6.2540481805963999E-2</v>
      </c>
      <c r="F14" s="20"/>
      <c r="G14" s="20">
        <v>6.1053293948398701E-2</v>
      </c>
      <c r="H14" s="20">
        <v>5.8111921607193799E-2</v>
      </c>
      <c r="I14" s="20">
        <v>5.1143635006316898E-2</v>
      </c>
      <c r="J14" s="20">
        <v>5.1912773871344797E-2</v>
      </c>
      <c r="K14" s="20">
        <v>4.3344578351457101E-2</v>
      </c>
      <c r="L14" s="20">
        <v>3.2396270813103298E-2</v>
      </c>
      <c r="M14" s="20"/>
      <c r="N14" s="20">
        <v>4.1098721172240699E-2</v>
      </c>
      <c r="O14" s="20">
        <v>5.2060716931642E-2</v>
      </c>
      <c r="P14" s="20"/>
      <c r="Q14" s="20">
        <v>1.51023786856918E-2</v>
      </c>
      <c r="R14" s="20">
        <v>7.2767327904345702E-2</v>
      </c>
      <c r="S14" s="20">
        <v>2.6194525180088999E-2</v>
      </c>
      <c r="T14" s="20"/>
      <c r="U14" s="20">
        <v>4.1327389725694101E-2</v>
      </c>
      <c r="V14" s="20">
        <v>7.7591758987954895E-2</v>
      </c>
      <c r="W14" s="20"/>
      <c r="X14" s="20">
        <v>1.33846253532657E-2</v>
      </c>
      <c r="Y14" s="20">
        <v>2.9112773711961401E-2</v>
      </c>
      <c r="Z14" s="20">
        <v>8.1167825055191906E-2</v>
      </c>
      <c r="AA14" s="20"/>
      <c r="AB14" s="20">
        <v>2.6439311936879598E-2</v>
      </c>
      <c r="AC14" s="20">
        <v>4.0343123272140798E-2</v>
      </c>
      <c r="AD14" s="20">
        <v>9.8937224542224603E-2</v>
      </c>
      <c r="AE14" s="20"/>
      <c r="AF14" s="20">
        <v>6.9532173316065602E-3</v>
      </c>
      <c r="AG14" s="20">
        <v>5.1548101788095102E-2</v>
      </c>
      <c r="AH14" s="20">
        <v>4.4847781884783999E-2</v>
      </c>
      <c r="AI14" s="20"/>
      <c r="AJ14" s="20">
        <v>2.5247193564722201E-2</v>
      </c>
      <c r="AK14" s="20">
        <v>6.5476514677779804E-2</v>
      </c>
      <c r="AL14" s="20"/>
      <c r="AM14" s="20">
        <v>5.36226367534152E-2</v>
      </c>
      <c r="AN14" s="20">
        <v>1.3948658508322999E-2</v>
      </c>
      <c r="AO14" s="20">
        <v>3.4190218276389801E-2</v>
      </c>
      <c r="AP14" s="20">
        <v>4.7856195502096403E-2</v>
      </c>
      <c r="AQ14" s="20">
        <v>0</v>
      </c>
      <c r="AR14" s="20">
        <v>4.8159485164731397E-2</v>
      </c>
      <c r="AS14" s="20">
        <v>4.7906329729107397E-2</v>
      </c>
      <c r="AT14" s="20">
        <v>0.101284242917154</v>
      </c>
      <c r="AU14" s="20">
        <v>7.5523980391454304E-2</v>
      </c>
      <c r="AV14" s="20"/>
      <c r="AW14" s="20">
        <v>3.5656119760580397E-2</v>
      </c>
      <c r="AX14" s="20">
        <v>0</v>
      </c>
      <c r="AY14" s="20">
        <v>3.6337537917556603E-2</v>
      </c>
      <c r="AZ14" s="20">
        <v>4.6025490842167699E-2</v>
      </c>
      <c r="BA14" s="20">
        <v>0</v>
      </c>
      <c r="BB14" s="20">
        <v>3.37470315885103E-2</v>
      </c>
      <c r="BC14" s="20">
        <v>7.1920570202263195E-2</v>
      </c>
      <c r="BD14" s="20">
        <v>3.70253089255458E-2</v>
      </c>
      <c r="BE14" s="20">
        <v>0</v>
      </c>
      <c r="BF14" s="20">
        <v>0.16212632372279001</v>
      </c>
      <c r="BG14" s="20"/>
      <c r="BH14" s="20">
        <v>5.1958550039122302E-2</v>
      </c>
      <c r="BI14" s="20">
        <v>2.9668952372242399E-2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826</v>
      </c>
      <c r="D7" s="10">
        <v>406</v>
      </c>
      <c r="E7" s="10">
        <v>417</v>
      </c>
      <c r="F7" s="10"/>
      <c r="G7" s="10">
        <v>77</v>
      </c>
      <c r="H7" s="10">
        <v>148</v>
      </c>
      <c r="I7" s="10">
        <v>175</v>
      </c>
      <c r="J7" s="10">
        <v>185</v>
      </c>
      <c r="K7" s="10">
        <v>140</v>
      </c>
      <c r="L7" s="10">
        <v>101</v>
      </c>
      <c r="M7" s="10"/>
      <c r="N7" s="10">
        <v>431</v>
      </c>
      <c r="O7" s="10">
        <v>395</v>
      </c>
      <c r="P7" s="10"/>
      <c r="Q7" s="10">
        <v>260</v>
      </c>
      <c r="R7" s="10">
        <v>406</v>
      </c>
      <c r="S7" s="10">
        <v>131</v>
      </c>
      <c r="T7" s="10"/>
      <c r="U7" s="10">
        <v>673</v>
      </c>
      <c r="V7" s="10">
        <v>153</v>
      </c>
      <c r="W7" s="10"/>
      <c r="X7" s="10">
        <v>118</v>
      </c>
      <c r="Y7" s="10">
        <v>399</v>
      </c>
      <c r="Z7" s="10">
        <v>284</v>
      </c>
      <c r="AA7" s="10"/>
      <c r="AB7" s="10">
        <v>248</v>
      </c>
      <c r="AC7" s="10">
        <v>403</v>
      </c>
      <c r="AD7" s="10">
        <v>144</v>
      </c>
      <c r="AE7" s="10"/>
      <c r="AF7" s="10">
        <v>91</v>
      </c>
      <c r="AG7" s="10">
        <v>465</v>
      </c>
      <c r="AH7" s="10">
        <v>233</v>
      </c>
      <c r="AI7" s="10"/>
      <c r="AJ7" s="10">
        <v>348</v>
      </c>
      <c r="AK7" s="10">
        <v>453</v>
      </c>
      <c r="AL7" s="10"/>
      <c r="AM7" s="10">
        <v>117</v>
      </c>
      <c r="AN7" s="10">
        <v>150</v>
      </c>
      <c r="AO7" s="10">
        <v>34</v>
      </c>
      <c r="AP7" s="10">
        <v>74</v>
      </c>
      <c r="AQ7" s="10">
        <v>39</v>
      </c>
      <c r="AR7" s="10">
        <v>212</v>
      </c>
      <c r="AS7" s="10">
        <v>35</v>
      </c>
      <c r="AT7" s="10">
        <v>37</v>
      </c>
      <c r="AU7" s="10">
        <v>106</v>
      </c>
      <c r="AV7" s="10"/>
      <c r="AW7" s="10">
        <v>109</v>
      </c>
      <c r="AX7" s="10">
        <v>128</v>
      </c>
      <c r="AY7" s="10">
        <v>36</v>
      </c>
      <c r="AZ7" s="10">
        <v>79</v>
      </c>
      <c r="BA7" s="10">
        <v>37</v>
      </c>
      <c r="BB7" s="10">
        <v>202</v>
      </c>
      <c r="BC7" s="10">
        <v>57</v>
      </c>
      <c r="BD7" s="10">
        <v>25</v>
      </c>
      <c r="BE7" s="10">
        <v>17</v>
      </c>
      <c r="BF7" s="10">
        <v>37</v>
      </c>
      <c r="BG7" s="10"/>
      <c r="BH7" s="10">
        <v>408</v>
      </c>
      <c r="BI7" s="10">
        <v>381</v>
      </c>
    </row>
    <row r="8" spans="2:61" ht="30" customHeight="1" x14ac:dyDescent="0.35">
      <c r="B8" s="11" t="s">
        <v>18</v>
      </c>
      <c r="C8" s="11">
        <v>834</v>
      </c>
      <c r="D8" s="11">
        <v>422</v>
      </c>
      <c r="E8" s="11">
        <v>410</v>
      </c>
      <c r="F8" s="11"/>
      <c r="G8" s="11">
        <v>67</v>
      </c>
      <c r="H8" s="11">
        <v>115</v>
      </c>
      <c r="I8" s="11">
        <v>156</v>
      </c>
      <c r="J8" s="11">
        <v>160</v>
      </c>
      <c r="K8" s="11">
        <v>145</v>
      </c>
      <c r="L8" s="11">
        <v>192</v>
      </c>
      <c r="M8" s="11"/>
      <c r="N8" s="11">
        <v>316</v>
      </c>
      <c r="O8" s="11">
        <v>518</v>
      </c>
      <c r="P8" s="11"/>
      <c r="Q8" s="11">
        <v>247</v>
      </c>
      <c r="R8" s="11">
        <v>410</v>
      </c>
      <c r="S8" s="11">
        <v>145</v>
      </c>
      <c r="T8" s="11"/>
      <c r="U8" s="11">
        <v>680</v>
      </c>
      <c r="V8" s="11">
        <v>154</v>
      </c>
      <c r="W8" s="11"/>
      <c r="X8" s="11">
        <v>136</v>
      </c>
      <c r="Y8" s="11">
        <v>396</v>
      </c>
      <c r="Z8" s="11">
        <v>277</v>
      </c>
      <c r="AA8" s="11"/>
      <c r="AB8" s="11">
        <v>258</v>
      </c>
      <c r="AC8" s="11">
        <v>399</v>
      </c>
      <c r="AD8" s="11">
        <v>146</v>
      </c>
      <c r="AE8" s="11"/>
      <c r="AF8" s="11">
        <v>91</v>
      </c>
      <c r="AG8" s="11">
        <v>468</v>
      </c>
      <c r="AH8" s="11">
        <v>236</v>
      </c>
      <c r="AI8" s="11"/>
      <c r="AJ8" s="11">
        <v>316</v>
      </c>
      <c r="AK8" s="11">
        <v>492</v>
      </c>
      <c r="AL8" s="11"/>
      <c r="AM8" s="11">
        <v>124</v>
      </c>
      <c r="AN8" s="11">
        <v>162</v>
      </c>
      <c r="AO8" s="11">
        <v>32</v>
      </c>
      <c r="AP8" s="11">
        <v>74</v>
      </c>
      <c r="AQ8" s="11">
        <v>41</v>
      </c>
      <c r="AR8" s="11">
        <v>210</v>
      </c>
      <c r="AS8" s="11">
        <v>32</v>
      </c>
      <c r="AT8" s="11">
        <v>38</v>
      </c>
      <c r="AU8" s="11">
        <v>101</v>
      </c>
      <c r="AV8" s="11"/>
      <c r="AW8" s="11">
        <v>116</v>
      </c>
      <c r="AX8" s="11">
        <v>141</v>
      </c>
      <c r="AY8" s="11">
        <v>31</v>
      </c>
      <c r="AZ8" s="11">
        <v>77</v>
      </c>
      <c r="BA8" s="11">
        <v>40</v>
      </c>
      <c r="BB8" s="11">
        <v>202</v>
      </c>
      <c r="BC8" s="11">
        <v>53</v>
      </c>
      <c r="BD8" s="11">
        <v>23</v>
      </c>
      <c r="BE8" s="11">
        <v>18</v>
      </c>
      <c r="BF8" s="11">
        <v>33</v>
      </c>
      <c r="BG8" s="11"/>
      <c r="BH8" s="11">
        <v>434</v>
      </c>
      <c r="BI8" s="11">
        <v>360</v>
      </c>
    </row>
    <row r="9" spans="2:61" x14ac:dyDescent="0.35">
      <c r="B9" s="15" t="s">
        <v>256</v>
      </c>
      <c r="C9" s="14">
        <v>8.5373367804826794E-2</v>
      </c>
      <c r="D9" s="14">
        <v>8.5165718674537497E-2</v>
      </c>
      <c r="E9" s="14">
        <v>8.6213092976758596E-2</v>
      </c>
      <c r="F9" s="14"/>
      <c r="G9" s="14">
        <v>7.54485865374004E-2</v>
      </c>
      <c r="H9" s="14">
        <v>8.1045626603530804E-2</v>
      </c>
      <c r="I9" s="14">
        <v>6.2119729667024802E-2</v>
      </c>
      <c r="J9" s="14">
        <v>5.2707930747512899E-2</v>
      </c>
      <c r="K9" s="14">
        <v>4.3698908036426398E-2</v>
      </c>
      <c r="L9" s="14">
        <v>0.16910775609984499</v>
      </c>
      <c r="M9" s="14"/>
      <c r="N9" s="14">
        <v>9.8160667707141297E-2</v>
      </c>
      <c r="O9" s="14">
        <v>7.7560538468737103E-2</v>
      </c>
      <c r="P9" s="14"/>
      <c r="Q9" s="14">
        <v>5.7430423684190698E-2</v>
      </c>
      <c r="R9" s="14">
        <v>7.7175861294864298E-2</v>
      </c>
      <c r="S9" s="14">
        <v>0.17456897783943001</v>
      </c>
      <c r="T9" s="14"/>
      <c r="U9" s="14">
        <v>9.9831334115734402E-2</v>
      </c>
      <c r="V9" s="14">
        <v>2.1501461553240401E-2</v>
      </c>
      <c r="W9" s="14"/>
      <c r="X9" s="14">
        <v>0.319667701776502</v>
      </c>
      <c r="Y9" s="14">
        <v>5.4575939778061501E-2</v>
      </c>
      <c r="Z9" s="14">
        <v>1.8118065030030901E-2</v>
      </c>
      <c r="AA9" s="14"/>
      <c r="AB9" s="14">
        <v>0.14092042864596099</v>
      </c>
      <c r="AC9" s="14">
        <v>7.34148139899055E-2</v>
      </c>
      <c r="AD9" s="14">
        <v>3.8085170622119503E-2</v>
      </c>
      <c r="AE9" s="14"/>
      <c r="AF9" s="14">
        <v>0.17842592857888701</v>
      </c>
      <c r="AG9" s="14">
        <v>9.9851684556984399E-2</v>
      </c>
      <c r="AH9" s="14">
        <v>2.4630450290373501E-2</v>
      </c>
      <c r="AI9" s="14"/>
      <c r="AJ9" s="14">
        <v>0.102250257790335</v>
      </c>
      <c r="AK9" s="14">
        <v>7.6704294841446294E-2</v>
      </c>
      <c r="AL9" s="14"/>
      <c r="AM9" s="14">
        <v>5.62980879545526E-2</v>
      </c>
      <c r="AN9" s="14">
        <v>0.238918926021601</v>
      </c>
      <c r="AO9" s="14">
        <v>6.8356216630610506E-2</v>
      </c>
      <c r="AP9" s="14">
        <v>3.5395277523075697E-2</v>
      </c>
      <c r="AQ9" s="14">
        <v>7.2084200079231497E-2</v>
      </c>
      <c r="AR9" s="14">
        <v>3.5419548413711699E-2</v>
      </c>
      <c r="AS9" s="14">
        <v>0.12932203574763501</v>
      </c>
      <c r="AT9" s="14">
        <v>0.122460613400048</v>
      </c>
      <c r="AU9" s="14">
        <v>1.1268056903131001E-2</v>
      </c>
      <c r="AV9" s="14"/>
      <c r="AW9" s="14">
        <v>5.4277967761382301E-2</v>
      </c>
      <c r="AX9" s="14">
        <v>0.25206291099267802</v>
      </c>
      <c r="AY9" s="14">
        <v>7.0772991931613002E-2</v>
      </c>
      <c r="AZ9" s="14">
        <v>5.5216105862260299E-2</v>
      </c>
      <c r="BA9" s="14">
        <v>0.110933875210337</v>
      </c>
      <c r="BB9" s="14">
        <v>3.3019415684410601E-2</v>
      </c>
      <c r="BC9" s="14">
        <v>0.100994960109328</v>
      </c>
      <c r="BD9" s="14">
        <v>0</v>
      </c>
      <c r="BE9" s="14">
        <v>0</v>
      </c>
      <c r="BF9" s="14">
        <v>0</v>
      </c>
      <c r="BG9" s="14"/>
      <c r="BH9" s="14">
        <v>7.3745981238024602E-2</v>
      </c>
      <c r="BI9" s="14">
        <v>0.105364569956723</v>
      </c>
    </row>
    <row r="10" spans="2:61" x14ac:dyDescent="0.35">
      <c r="B10" s="15" t="s">
        <v>257</v>
      </c>
      <c r="C10" s="14">
        <v>0.28484920213307702</v>
      </c>
      <c r="D10" s="14">
        <v>0.29453085563718101</v>
      </c>
      <c r="E10" s="14">
        <v>0.27405711237522601</v>
      </c>
      <c r="F10" s="14"/>
      <c r="G10" s="14">
        <v>0.29586102150076898</v>
      </c>
      <c r="H10" s="14">
        <v>0.28566475057082502</v>
      </c>
      <c r="I10" s="14">
        <v>0.24192677457055001</v>
      </c>
      <c r="J10" s="14">
        <v>0.27425133741983299</v>
      </c>
      <c r="K10" s="14">
        <v>0.24222486461967299</v>
      </c>
      <c r="L10" s="14">
        <v>0.356412717645336</v>
      </c>
      <c r="M10" s="14"/>
      <c r="N10" s="14">
        <v>0.30183524226675401</v>
      </c>
      <c r="O10" s="14">
        <v>0.274471011766527</v>
      </c>
      <c r="P10" s="14"/>
      <c r="Q10" s="14">
        <v>0.372103416507157</v>
      </c>
      <c r="R10" s="14">
        <v>0.23441401207658</v>
      </c>
      <c r="S10" s="14">
        <v>0.27002694203044603</v>
      </c>
      <c r="T10" s="14"/>
      <c r="U10" s="14">
        <v>0.281980885899901</v>
      </c>
      <c r="V10" s="14">
        <v>0.29752075092532199</v>
      </c>
      <c r="W10" s="14"/>
      <c r="X10" s="14">
        <v>0.395930618926844</v>
      </c>
      <c r="Y10" s="14">
        <v>0.34722750154661902</v>
      </c>
      <c r="Z10" s="14">
        <v>0.14822957048211099</v>
      </c>
      <c r="AA10" s="14"/>
      <c r="AB10" s="14">
        <v>0.36714684737469599</v>
      </c>
      <c r="AC10" s="14">
        <v>0.297676980403626</v>
      </c>
      <c r="AD10" s="14">
        <v>0.13009020588720499</v>
      </c>
      <c r="AE10" s="14"/>
      <c r="AF10" s="14">
        <v>0.37146359845787402</v>
      </c>
      <c r="AG10" s="14">
        <v>0.33018550930421797</v>
      </c>
      <c r="AH10" s="14">
        <v>0.19703305199542001</v>
      </c>
      <c r="AI10" s="14"/>
      <c r="AJ10" s="14">
        <v>0.28387394781937297</v>
      </c>
      <c r="AK10" s="14">
        <v>0.29000939888511901</v>
      </c>
      <c r="AL10" s="14"/>
      <c r="AM10" s="14">
        <v>0.45769793007481602</v>
      </c>
      <c r="AN10" s="14">
        <v>0.31547894125564802</v>
      </c>
      <c r="AO10" s="14">
        <v>0.42054630565456802</v>
      </c>
      <c r="AP10" s="14">
        <v>0.177468429167879</v>
      </c>
      <c r="AQ10" s="14">
        <v>0.45699905078623199</v>
      </c>
      <c r="AR10" s="14">
        <v>0.2229606952955</v>
      </c>
      <c r="AS10" s="14">
        <v>0.35556331637142102</v>
      </c>
      <c r="AT10" s="14">
        <v>0.111073047936545</v>
      </c>
      <c r="AU10" s="14">
        <v>0.16818954059331701</v>
      </c>
      <c r="AV10" s="14"/>
      <c r="AW10" s="14">
        <v>0.49128544331750101</v>
      </c>
      <c r="AX10" s="14">
        <v>0.340848439328782</v>
      </c>
      <c r="AY10" s="14">
        <v>0.449236306416535</v>
      </c>
      <c r="AZ10" s="14">
        <v>0.15690598802463701</v>
      </c>
      <c r="BA10" s="14">
        <v>0.42692946885549998</v>
      </c>
      <c r="BB10" s="14">
        <v>0.23221904696183099</v>
      </c>
      <c r="BC10" s="14">
        <v>0.35263045474041299</v>
      </c>
      <c r="BD10" s="14">
        <v>0.177927613003039</v>
      </c>
      <c r="BE10" s="14">
        <v>0.19604379008199099</v>
      </c>
      <c r="BF10" s="14">
        <v>0.106755582755718</v>
      </c>
      <c r="BG10" s="14"/>
      <c r="BH10" s="14">
        <v>0.25897519763014099</v>
      </c>
      <c r="BI10" s="14">
        <v>0.33391923812804902</v>
      </c>
    </row>
    <row r="11" spans="2:61" x14ac:dyDescent="0.35">
      <c r="B11" s="15" t="s">
        <v>258</v>
      </c>
      <c r="C11" s="14">
        <v>0.34794416238972498</v>
      </c>
      <c r="D11" s="14">
        <v>0.34369136695215302</v>
      </c>
      <c r="E11" s="14">
        <v>0.35196023504600399</v>
      </c>
      <c r="F11" s="14"/>
      <c r="G11" s="14">
        <v>0.47170988498923599</v>
      </c>
      <c r="H11" s="14">
        <v>0.247426376451438</v>
      </c>
      <c r="I11" s="14">
        <v>0.38968448377520398</v>
      </c>
      <c r="J11" s="14">
        <v>0.37619362391498801</v>
      </c>
      <c r="K11" s="14">
        <v>0.42200788477679602</v>
      </c>
      <c r="L11" s="14">
        <v>0.25127648994150298</v>
      </c>
      <c r="M11" s="14"/>
      <c r="N11" s="14">
        <v>0.30532516173687602</v>
      </c>
      <c r="O11" s="14">
        <v>0.37398366886248102</v>
      </c>
      <c r="P11" s="14"/>
      <c r="Q11" s="14">
        <v>0.33091991548674299</v>
      </c>
      <c r="R11" s="14">
        <v>0.40917672121009202</v>
      </c>
      <c r="S11" s="14">
        <v>0.18305293386758401</v>
      </c>
      <c r="T11" s="14"/>
      <c r="U11" s="14">
        <v>0.342806947952979</v>
      </c>
      <c r="V11" s="14">
        <v>0.37063917162145499</v>
      </c>
      <c r="W11" s="14"/>
      <c r="X11" s="14">
        <v>0.19917730397380701</v>
      </c>
      <c r="Y11" s="14">
        <v>0.39087003997485498</v>
      </c>
      <c r="Z11" s="14">
        <v>0.34335458543649999</v>
      </c>
      <c r="AA11" s="14"/>
      <c r="AB11" s="14">
        <v>0.33001098592577199</v>
      </c>
      <c r="AC11" s="14">
        <v>0.347351595981304</v>
      </c>
      <c r="AD11" s="14">
        <v>0.32612793288014402</v>
      </c>
      <c r="AE11" s="14"/>
      <c r="AF11" s="14">
        <v>0.33218666724049101</v>
      </c>
      <c r="AG11" s="14">
        <v>0.31964520327786899</v>
      </c>
      <c r="AH11" s="14">
        <v>0.36642069106750702</v>
      </c>
      <c r="AI11" s="14"/>
      <c r="AJ11" s="14">
        <v>0.31255987951389802</v>
      </c>
      <c r="AK11" s="14">
        <v>0.36596678605923699</v>
      </c>
      <c r="AL11" s="14"/>
      <c r="AM11" s="14">
        <v>0.30378535347226199</v>
      </c>
      <c r="AN11" s="14">
        <v>0.34030377426354802</v>
      </c>
      <c r="AO11" s="14">
        <v>0.32666408130469099</v>
      </c>
      <c r="AP11" s="14">
        <v>0.32273867104864501</v>
      </c>
      <c r="AQ11" s="14">
        <v>0.34646961944285498</v>
      </c>
      <c r="AR11" s="14">
        <v>0.36404143375591602</v>
      </c>
      <c r="AS11" s="14">
        <v>0.329621287135755</v>
      </c>
      <c r="AT11" s="14">
        <v>0.26586228218460201</v>
      </c>
      <c r="AU11" s="14">
        <v>0.43679763530011401</v>
      </c>
      <c r="AV11" s="14"/>
      <c r="AW11" s="14">
        <v>0.28423196016347901</v>
      </c>
      <c r="AX11" s="14">
        <v>0.343992161133789</v>
      </c>
      <c r="AY11" s="14">
        <v>0.33911343740583</v>
      </c>
      <c r="AZ11" s="14">
        <v>0.31267557934317702</v>
      </c>
      <c r="BA11" s="14">
        <v>0.32661353424408002</v>
      </c>
      <c r="BB11" s="14">
        <v>0.38744026854805302</v>
      </c>
      <c r="BC11" s="14">
        <v>0.31012281528110802</v>
      </c>
      <c r="BD11" s="14">
        <v>0.25359444228261602</v>
      </c>
      <c r="BE11" s="14">
        <v>0.43458164049221998</v>
      </c>
      <c r="BF11" s="14">
        <v>0.46118134346335399</v>
      </c>
      <c r="BG11" s="14"/>
      <c r="BH11" s="14">
        <v>0.36844483710528197</v>
      </c>
      <c r="BI11" s="14">
        <v>0.30956926670123702</v>
      </c>
    </row>
    <row r="12" spans="2:61" x14ac:dyDescent="0.35">
      <c r="B12" s="15" t="s">
        <v>259</v>
      </c>
      <c r="C12" s="14">
        <v>0.13918902522587201</v>
      </c>
      <c r="D12" s="14">
        <v>0.150809473321423</v>
      </c>
      <c r="E12" s="14">
        <v>0.12674092740155199</v>
      </c>
      <c r="F12" s="14"/>
      <c r="G12" s="14">
        <v>6.3022061226509496E-2</v>
      </c>
      <c r="H12" s="14">
        <v>0.22972534698970201</v>
      </c>
      <c r="I12" s="14">
        <v>0.14367884668439199</v>
      </c>
      <c r="J12" s="14">
        <v>0.11816660001121999</v>
      </c>
      <c r="K12" s="14">
        <v>0.171464392898076</v>
      </c>
      <c r="L12" s="14">
        <v>0.10129136868692901</v>
      </c>
      <c r="M12" s="14"/>
      <c r="N12" s="14">
        <v>0.180678879042726</v>
      </c>
      <c r="O12" s="14">
        <v>0.113839408846598</v>
      </c>
      <c r="P12" s="14"/>
      <c r="Q12" s="14">
        <v>0.13526792811407701</v>
      </c>
      <c r="R12" s="14">
        <v>0.13973241913658399</v>
      </c>
      <c r="S12" s="14">
        <v>0.15284607897268901</v>
      </c>
      <c r="T12" s="14"/>
      <c r="U12" s="14">
        <v>0.14620587924895401</v>
      </c>
      <c r="V12" s="14">
        <v>0.108190208884373</v>
      </c>
      <c r="W12" s="14"/>
      <c r="X12" s="14">
        <v>7.16653013027546E-2</v>
      </c>
      <c r="Y12" s="14">
        <v>0.115337947651173</v>
      </c>
      <c r="Z12" s="14">
        <v>0.209534426325025</v>
      </c>
      <c r="AA12" s="14"/>
      <c r="AB12" s="14">
        <v>9.0541980861394894E-2</v>
      </c>
      <c r="AC12" s="14">
        <v>0.155841825880909</v>
      </c>
      <c r="AD12" s="14">
        <v>0.18093014065735299</v>
      </c>
      <c r="AE12" s="14"/>
      <c r="AF12" s="14">
        <v>9.1074380110236997E-2</v>
      </c>
      <c r="AG12" s="14">
        <v>0.13176496271721999</v>
      </c>
      <c r="AH12" s="14">
        <v>0.18450106255311399</v>
      </c>
      <c r="AI12" s="14"/>
      <c r="AJ12" s="14">
        <v>0.17688621237454499</v>
      </c>
      <c r="AK12" s="14">
        <v>0.116722739512069</v>
      </c>
      <c r="AL12" s="14"/>
      <c r="AM12" s="14">
        <v>9.9499892866473094E-2</v>
      </c>
      <c r="AN12" s="14">
        <v>6.7542347884347501E-2</v>
      </c>
      <c r="AO12" s="14">
        <v>0.102838233618451</v>
      </c>
      <c r="AP12" s="14">
        <v>0.191844739037488</v>
      </c>
      <c r="AQ12" s="14">
        <v>7.9256018508963202E-2</v>
      </c>
      <c r="AR12" s="14">
        <v>0.206870848417953</v>
      </c>
      <c r="AS12" s="14">
        <v>0.128093333750496</v>
      </c>
      <c r="AT12" s="14">
        <v>0.102720675579244</v>
      </c>
      <c r="AU12" s="14">
        <v>0.16806756603856901</v>
      </c>
      <c r="AV12" s="14"/>
      <c r="AW12" s="14">
        <v>0.110043468201855</v>
      </c>
      <c r="AX12" s="14">
        <v>5.1914027051614402E-2</v>
      </c>
      <c r="AY12" s="14">
        <v>9.6355521685253798E-2</v>
      </c>
      <c r="AZ12" s="14">
        <v>0.17819883174640799</v>
      </c>
      <c r="BA12" s="14">
        <v>0.107051004803471</v>
      </c>
      <c r="BB12" s="14">
        <v>0.211774534472465</v>
      </c>
      <c r="BC12" s="14">
        <v>0.15733926374061299</v>
      </c>
      <c r="BD12" s="14">
        <v>0.10685693360071501</v>
      </c>
      <c r="BE12" s="14">
        <v>0.20709313324609799</v>
      </c>
      <c r="BF12" s="14">
        <v>0.11262705261281</v>
      </c>
      <c r="BG12" s="14"/>
      <c r="BH12" s="14">
        <v>0.138227310853518</v>
      </c>
      <c r="BI12" s="14">
        <v>0.13819987348596999</v>
      </c>
    </row>
    <row r="13" spans="2:61" x14ac:dyDescent="0.35">
      <c r="B13" s="15" t="s">
        <v>260</v>
      </c>
      <c r="C13" s="14">
        <v>8.6314653558332205E-2</v>
      </c>
      <c r="D13" s="14">
        <v>8.3325301342123098E-2</v>
      </c>
      <c r="E13" s="14">
        <v>9.0025051604896295E-2</v>
      </c>
      <c r="F13" s="14"/>
      <c r="G13" s="14">
        <v>0</v>
      </c>
      <c r="H13" s="14">
        <v>0.111184721250355</v>
      </c>
      <c r="I13" s="14">
        <v>8.5790029997696304E-2</v>
      </c>
      <c r="J13" s="14">
        <v>0.109941016637795</v>
      </c>
      <c r="K13" s="14">
        <v>9.2471010239057405E-2</v>
      </c>
      <c r="L13" s="14">
        <v>7.7709780279324903E-2</v>
      </c>
      <c r="M13" s="14"/>
      <c r="N13" s="14">
        <v>6.2839793082741902E-2</v>
      </c>
      <c r="O13" s="14">
        <v>0.10065740613200901</v>
      </c>
      <c r="P13" s="14"/>
      <c r="Q13" s="14">
        <v>7.2730250831003304E-2</v>
      </c>
      <c r="R13" s="14">
        <v>6.3718775188519497E-2</v>
      </c>
      <c r="S13" s="14">
        <v>0.19192424295750701</v>
      </c>
      <c r="T13" s="14"/>
      <c r="U13" s="14">
        <v>7.8978603460980096E-2</v>
      </c>
      <c r="V13" s="14">
        <v>0.118723603337217</v>
      </c>
      <c r="W13" s="14"/>
      <c r="X13" s="14">
        <v>9.1007078391318209E-3</v>
      </c>
      <c r="Y13" s="14">
        <v>4.7847630866087801E-2</v>
      </c>
      <c r="Z13" s="14">
        <v>0.18707538372643301</v>
      </c>
      <c r="AA13" s="14"/>
      <c r="AB13" s="14">
        <v>3.8762094013887E-2</v>
      </c>
      <c r="AC13" s="14">
        <v>7.2132813575429597E-2</v>
      </c>
      <c r="AD13" s="14">
        <v>0.211799301327981</v>
      </c>
      <c r="AE13" s="14"/>
      <c r="AF13" s="14">
        <v>1.3451296487948799E-2</v>
      </c>
      <c r="AG13" s="14">
        <v>6.4672683131770395E-2</v>
      </c>
      <c r="AH13" s="14">
        <v>0.160565665531192</v>
      </c>
      <c r="AI13" s="14"/>
      <c r="AJ13" s="14">
        <v>0.100465485633773</v>
      </c>
      <c r="AK13" s="14">
        <v>7.46158568427783E-2</v>
      </c>
      <c r="AL13" s="14"/>
      <c r="AM13" s="14">
        <v>4.47589863312031E-2</v>
      </c>
      <c r="AN13" s="14">
        <v>2.0988053506798499E-2</v>
      </c>
      <c r="AO13" s="14">
        <v>6.0150068259659101E-2</v>
      </c>
      <c r="AP13" s="14">
        <v>0.213449443990638</v>
      </c>
      <c r="AQ13" s="14">
        <v>4.5191111182718298E-2</v>
      </c>
      <c r="AR13" s="14">
        <v>9.9321045553285206E-2</v>
      </c>
      <c r="AS13" s="14">
        <v>5.7400026994692897E-2</v>
      </c>
      <c r="AT13" s="14">
        <v>0.19543633038914099</v>
      </c>
      <c r="AU13" s="14">
        <v>0.114055674647178</v>
      </c>
      <c r="AV13" s="14"/>
      <c r="AW13" s="14">
        <v>3.9716528544801198E-2</v>
      </c>
      <c r="AX13" s="14">
        <v>6.8952938461529899E-3</v>
      </c>
      <c r="AY13" s="14">
        <v>2.2318443766614699E-2</v>
      </c>
      <c r="AZ13" s="14">
        <v>0.22625443912799101</v>
      </c>
      <c r="BA13" s="14">
        <v>2.8472116886612199E-2</v>
      </c>
      <c r="BB13" s="14">
        <v>7.8378330025298398E-2</v>
      </c>
      <c r="BC13" s="14">
        <v>6.7927438159924497E-2</v>
      </c>
      <c r="BD13" s="14">
        <v>0.275689235953541</v>
      </c>
      <c r="BE13" s="14">
        <v>0.124732897967243</v>
      </c>
      <c r="BF13" s="14">
        <v>0.17068321674192699</v>
      </c>
      <c r="BG13" s="14"/>
      <c r="BH13" s="14">
        <v>0.101246664451975</v>
      </c>
      <c r="BI13" s="14">
        <v>6.9306963656117299E-2</v>
      </c>
    </row>
    <row r="14" spans="2:61" x14ac:dyDescent="0.35">
      <c r="B14" s="15" t="s">
        <v>77</v>
      </c>
      <c r="C14" s="20">
        <v>5.6329588888167997E-2</v>
      </c>
      <c r="D14" s="20">
        <v>4.2477284072583603E-2</v>
      </c>
      <c r="E14" s="20">
        <v>7.1003580595562693E-2</v>
      </c>
      <c r="F14" s="20"/>
      <c r="G14" s="20">
        <v>9.3958445746084904E-2</v>
      </c>
      <c r="H14" s="20">
        <v>4.49531781341505E-2</v>
      </c>
      <c r="I14" s="20">
        <v>7.68001353051328E-2</v>
      </c>
      <c r="J14" s="20">
        <v>6.8739491268652406E-2</v>
      </c>
      <c r="K14" s="20">
        <v>2.8132939429972002E-2</v>
      </c>
      <c r="L14" s="20">
        <v>4.4201887347061597E-2</v>
      </c>
      <c r="M14" s="20"/>
      <c r="N14" s="20">
        <v>5.1160256163760798E-2</v>
      </c>
      <c r="O14" s="20">
        <v>5.9487965923647197E-2</v>
      </c>
      <c r="P14" s="20"/>
      <c r="Q14" s="20">
        <v>3.1548065376828902E-2</v>
      </c>
      <c r="R14" s="20">
        <v>7.5782211093359197E-2</v>
      </c>
      <c r="S14" s="20">
        <v>2.7580824332344999E-2</v>
      </c>
      <c r="T14" s="20"/>
      <c r="U14" s="20">
        <v>5.0196349321450902E-2</v>
      </c>
      <c r="V14" s="20">
        <v>8.3424803678392501E-2</v>
      </c>
      <c r="W14" s="20"/>
      <c r="X14" s="20">
        <v>4.4583661809608401E-3</v>
      </c>
      <c r="Y14" s="20">
        <v>4.4140940183204698E-2</v>
      </c>
      <c r="Z14" s="20">
        <v>9.36879689999012E-2</v>
      </c>
      <c r="AA14" s="20"/>
      <c r="AB14" s="20">
        <v>3.2617663178289999E-2</v>
      </c>
      <c r="AC14" s="20">
        <v>5.3581970168826598E-2</v>
      </c>
      <c r="AD14" s="20">
        <v>0.112967248625197</v>
      </c>
      <c r="AE14" s="20"/>
      <c r="AF14" s="20">
        <v>1.3398129124562201E-2</v>
      </c>
      <c r="AG14" s="20">
        <v>5.3879957011938602E-2</v>
      </c>
      <c r="AH14" s="20">
        <v>6.6849078562393596E-2</v>
      </c>
      <c r="AI14" s="20"/>
      <c r="AJ14" s="20">
        <v>2.3964216868076101E-2</v>
      </c>
      <c r="AK14" s="20">
        <v>7.5980923859351193E-2</v>
      </c>
      <c r="AL14" s="20"/>
      <c r="AM14" s="20">
        <v>3.7959749300693797E-2</v>
      </c>
      <c r="AN14" s="20">
        <v>1.6767957068056699E-2</v>
      </c>
      <c r="AO14" s="20">
        <v>2.1445094532019499E-2</v>
      </c>
      <c r="AP14" s="20">
        <v>5.9103439232274499E-2</v>
      </c>
      <c r="AQ14" s="20">
        <v>0</v>
      </c>
      <c r="AR14" s="20">
        <v>7.1386428563633503E-2</v>
      </c>
      <c r="AS14" s="20">
        <v>0</v>
      </c>
      <c r="AT14" s="20">
        <v>0.20244705051042</v>
      </c>
      <c r="AU14" s="20">
        <v>0.10162152651769001</v>
      </c>
      <c r="AV14" s="20"/>
      <c r="AW14" s="20">
        <v>2.0444632010981199E-2</v>
      </c>
      <c r="AX14" s="20">
        <v>4.2871676469835203E-3</v>
      </c>
      <c r="AY14" s="20">
        <v>2.2203298794153E-2</v>
      </c>
      <c r="AZ14" s="20">
        <v>7.0749055895528004E-2</v>
      </c>
      <c r="BA14" s="20">
        <v>0</v>
      </c>
      <c r="BB14" s="20">
        <v>5.7168404307942497E-2</v>
      </c>
      <c r="BC14" s="20">
        <v>1.09850679686139E-2</v>
      </c>
      <c r="BD14" s="20">
        <v>0.18593177516008899</v>
      </c>
      <c r="BE14" s="20">
        <v>3.7548538212446803E-2</v>
      </c>
      <c r="BF14" s="20">
        <v>0.14875280442619199</v>
      </c>
      <c r="BG14" s="20"/>
      <c r="BH14" s="20">
        <v>5.9360008721058698E-2</v>
      </c>
      <c r="BI14" s="20">
        <v>4.3640088071903303E-2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9"/>
  <sheetViews>
    <sheetView showGridLines="0" workbookViewId="0">
      <pane xSplit="2" topLeftCell="C1" activePane="topRight" state="frozen"/>
      <selection activeCell="B18" sqref="B18"/>
      <selection pane="topRight" activeCell="AW9" sqref="AW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829</v>
      </c>
      <c r="D7" s="10">
        <v>381</v>
      </c>
      <c r="E7" s="10">
        <v>445</v>
      </c>
      <c r="F7" s="10"/>
      <c r="G7" s="10">
        <v>111</v>
      </c>
      <c r="H7" s="10">
        <v>161</v>
      </c>
      <c r="I7" s="10">
        <v>187</v>
      </c>
      <c r="J7" s="10">
        <v>161</v>
      </c>
      <c r="K7" s="10">
        <v>123</v>
      </c>
      <c r="L7" s="10">
        <v>86</v>
      </c>
      <c r="M7" s="10"/>
      <c r="N7" s="10">
        <v>403</v>
      </c>
      <c r="O7" s="10">
        <v>426</v>
      </c>
      <c r="P7" s="10"/>
      <c r="Q7" s="10">
        <v>254</v>
      </c>
      <c r="R7" s="10">
        <v>417</v>
      </c>
      <c r="S7" s="10">
        <v>125</v>
      </c>
      <c r="T7" s="10"/>
      <c r="U7" s="10">
        <v>693</v>
      </c>
      <c r="V7" s="10">
        <v>136</v>
      </c>
      <c r="W7" s="10"/>
      <c r="X7" s="10">
        <v>116</v>
      </c>
      <c r="Y7" s="10">
        <v>393</v>
      </c>
      <c r="Z7" s="10">
        <v>288</v>
      </c>
      <c r="AA7" s="10"/>
      <c r="AB7" s="10">
        <v>257</v>
      </c>
      <c r="AC7" s="10">
        <v>396</v>
      </c>
      <c r="AD7" s="10">
        <v>140</v>
      </c>
      <c r="AE7" s="10"/>
      <c r="AF7" s="10">
        <v>78</v>
      </c>
      <c r="AG7" s="10">
        <v>452</v>
      </c>
      <c r="AH7" s="10">
        <v>253</v>
      </c>
      <c r="AI7" s="10"/>
      <c r="AJ7" s="10">
        <v>336</v>
      </c>
      <c r="AK7" s="10">
        <v>463</v>
      </c>
      <c r="AL7" s="10"/>
      <c r="AM7" s="10">
        <v>117</v>
      </c>
      <c r="AN7" s="10">
        <v>145</v>
      </c>
      <c r="AO7" s="10">
        <v>34</v>
      </c>
      <c r="AP7" s="10">
        <v>74</v>
      </c>
      <c r="AQ7" s="10">
        <v>42</v>
      </c>
      <c r="AR7" s="10">
        <v>215</v>
      </c>
      <c r="AS7" s="10">
        <v>40</v>
      </c>
      <c r="AT7" s="10">
        <v>32</v>
      </c>
      <c r="AU7" s="10">
        <v>106</v>
      </c>
      <c r="AV7" s="10"/>
      <c r="AW7" s="10">
        <v>109</v>
      </c>
      <c r="AX7" s="10">
        <v>121</v>
      </c>
      <c r="AY7" s="10">
        <v>38</v>
      </c>
      <c r="AZ7" s="10">
        <v>81</v>
      </c>
      <c r="BA7" s="10">
        <v>36</v>
      </c>
      <c r="BB7" s="10">
        <v>204</v>
      </c>
      <c r="BC7" s="10">
        <v>58</v>
      </c>
      <c r="BD7" s="10">
        <v>23</v>
      </c>
      <c r="BE7" s="10">
        <v>15</v>
      </c>
      <c r="BF7" s="10">
        <v>40</v>
      </c>
      <c r="BG7" s="10"/>
      <c r="BH7" s="10">
        <v>402</v>
      </c>
      <c r="BI7" s="10">
        <v>388</v>
      </c>
    </row>
    <row r="8" spans="2:61" ht="30" customHeight="1" x14ac:dyDescent="0.35">
      <c r="B8" s="11" t="s">
        <v>18</v>
      </c>
      <c r="C8" s="11">
        <v>831</v>
      </c>
      <c r="D8" s="11">
        <v>400</v>
      </c>
      <c r="E8" s="11">
        <v>428</v>
      </c>
      <c r="F8" s="11"/>
      <c r="G8" s="11">
        <v>99</v>
      </c>
      <c r="H8" s="11">
        <v>128</v>
      </c>
      <c r="I8" s="11">
        <v>170</v>
      </c>
      <c r="J8" s="11">
        <v>144</v>
      </c>
      <c r="K8" s="11">
        <v>128</v>
      </c>
      <c r="L8" s="11">
        <v>163</v>
      </c>
      <c r="M8" s="11"/>
      <c r="N8" s="11">
        <v>293</v>
      </c>
      <c r="O8" s="11">
        <v>537</v>
      </c>
      <c r="P8" s="11"/>
      <c r="Q8" s="11">
        <v>238</v>
      </c>
      <c r="R8" s="11">
        <v>421</v>
      </c>
      <c r="S8" s="11">
        <v>137</v>
      </c>
      <c r="T8" s="11"/>
      <c r="U8" s="11">
        <v>692</v>
      </c>
      <c r="V8" s="11">
        <v>139</v>
      </c>
      <c r="W8" s="11"/>
      <c r="X8" s="11">
        <v>135</v>
      </c>
      <c r="Y8" s="11">
        <v>384</v>
      </c>
      <c r="Z8" s="11">
        <v>279</v>
      </c>
      <c r="AA8" s="11"/>
      <c r="AB8" s="11">
        <v>266</v>
      </c>
      <c r="AC8" s="11">
        <v>391</v>
      </c>
      <c r="AD8" s="11">
        <v>137</v>
      </c>
      <c r="AE8" s="11"/>
      <c r="AF8" s="11">
        <v>81</v>
      </c>
      <c r="AG8" s="11">
        <v>456</v>
      </c>
      <c r="AH8" s="11">
        <v>245</v>
      </c>
      <c r="AI8" s="11"/>
      <c r="AJ8" s="11">
        <v>304</v>
      </c>
      <c r="AK8" s="11">
        <v>495</v>
      </c>
      <c r="AL8" s="11"/>
      <c r="AM8" s="11">
        <v>120</v>
      </c>
      <c r="AN8" s="11">
        <v>158</v>
      </c>
      <c r="AO8" s="11">
        <v>31</v>
      </c>
      <c r="AP8" s="11">
        <v>73</v>
      </c>
      <c r="AQ8" s="11">
        <v>43</v>
      </c>
      <c r="AR8" s="11">
        <v>215</v>
      </c>
      <c r="AS8" s="11">
        <v>36</v>
      </c>
      <c r="AT8" s="11">
        <v>31</v>
      </c>
      <c r="AU8" s="11">
        <v>100</v>
      </c>
      <c r="AV8" s="11"/>
      <c r="AW8" s="11">
        <v>113</v>
      </c>
      <c r="AX8" s="11">
        <v>135</v>
      </c>
      <c r="AY8" s="11">
        <v>31</v>
      </c>
      <c r="AZ8" s="11">
        <v>78</v>
      </c>
      <c r="BA8" s="11">
        <v>38</v>
      </c>
      <c r="BB8" s="11">
        <v>205</v>
      </c>
      <c r="BC8" s="11">
        <v>55</v>
      </c>
      <c r="BD8" s="11">
        <v>21</v>
      </c>
      <c r="BE8" s="11">
        <v>14</v>
      </c>
      <c r="BF8" s="11">
        <v>36</v>
      </c>
      <c r="BG8" s="11"/>
      <c r="BH8" s="11">
        <v>420</v>
      </c>
      <c r="BI8" s="11">
        <v>368</v>
      </c>
    </row>
    <row r="9" spans="2:61" x14ac:dyDescent="0.35">
      <c r="B9" s="15" t="s">
        <v>256</v>
      </c>
      <c r="C9" s="14">
        <v>0.16740062318964199</v>
      </c>
      <c r="D9" s="14">
        <v>0.19577098970089099</v>
      </c>
      <c r="E9" s="14">
        <v>0.14209563341904199</v>
      </c>
      <c r="F9" s="14"/>
      <c r="G9" s="14">
        <v>0.212015102842144</v>
      </c>
      <c r="H9" s="14">
        <v>0.20596884879497501</v>
      </c>
      <c r="I9" s="14">
        <v>0.109343186536389</v>
      </c>
      <c r="J9" s="14">
        <v>0.13709943758172399</v>
      </c>
      <c r="K9" s="14">
        <v>0.15740989309068701</v>
      </c>
      <c r="L9" s="14">
        <v>0.205337561694105</v>
      </c>
      <c r="M9" s="14"/>
      <c r="N9" s="14">
        <v>0.21280372868702399</v>
      </c>
      <c r="O9" s="14">
        <v>0.14260665404977099</v>
      </c>
      <c r="P9" s="14"/>
      <c r="Q9" s="14">
        <v>0.19873156502712699</v>
      </c>
      <c r="R9" s="14">
        <v>0.16516382349016401</v>
      </c>
      <c r="S9" s="14">
        <v>0.14693871811700099</v>
      </c>
      <c r="T9" s="14"/>
      <c r="U9" s="14">
        <v>0.19033528198416599</v>
      </c>
      <c r="V9" s="14">
        <v>5.2921763175126098E-2</v>
      </c>
      <c r="W9" s="14"/>
      <c r="X9" s="14">
        <v>0.30249496579316598</v>
      </c>
      <c r="Y9" s="14">
        <v>0.17568267747942201</v>
      </c>
      <c r="Z9" s="14">
        <v>8.9092203916839904E-2</v>
      </c>
      <c r="AA9" s="14"/>
      <c r="AB9" s="14">
        <v>0.35426509520837102</v>
      </c>
      <c r="AC9" s="14">
        <v>8.71961458591127E-2</v>
      </c>
      <c r="AD9" s="14">
        <v>4.8314031786260501E-2</v>
      </c>
      <c r="AE9" s="14"/>
      <c r="AF9" s="14">
        <v>0.25500763586632103</v>
      </c>
      <c r="AG9" s="14">
        <v>0.175037794035966</v>
      </c>
      <c r="AH9" s="14">
        <v>0.130189203701263</v>
      </c>
      <c r="AI9" s="14"/>
      <c r="AJ9" s="14">
        <v>0.21733146483433199</v>
      </c>
      <c r="AK9" s="14">
        <v>0.14558426690915799</v>
      </c>
      <c r="AL9" s="14"/>
      <c r="AM9" s="14">
        <v>0.15315496551608701</v>
      </c>
      <c r="AN9" s="14">
        <v>0.16262013849340601</v>
      </c>
      <c r="AO9" s="14">
        <v>0.22487988423077901</v>
      </c>
      <c r="AP9" s="14">
        <v>0.152005177317069</v>
      </c>
      <c r="AQ9" s="14">
        <v>0.30590694612211899</v>
      </c>
      <c r="AR9" s="14">
        <v>0.151725750732214</v>
      </c>
      <c r="AS9" s="14">
        <v>0.29003182302340602</v>
      </c>
      <c r="AT9" s="14">
        <v>0.228002152692484</v>
      </c>
      <c r="AU9" s="14">
        <v>0.13141115719497801</v>
      </c>
      <c r="AV9" s="14"/>
      <c r="AW9" s="14">
        <v>0.14366737814847</v>
      </c>
      <c r="AX9" s="14">
        <v>0.17978777231882501</v>
      </c>
      <c r="AY9" s="14">
        <v>0.21882131501194299</v>
      </c>
      <c r="AZ9" s="14">
        <v>0.17012532948846501</v>
      </c>
      <c r="BA9" s="14">
        <v>0.31841459352701201</v>
      </c>
      <c r="BB9" s="14">
        <v>0.181843525072207</v>
      </c>
      <c r="BC9" s="14">
        <v>0.21922616981350099</v>
      </c>
      <c r="BD9" s="14">
        <v>8.8670128455086206E-2</v>
      </c>
      <c r="BE9" s="14">
        <v>6.6359260806558004E-2</v>
      </c>
      <c r="BF9" s="14">
        <v>3.6323738689687898E-2</v>
      </c>
      <c r="BG9" s="14"/>
      <c r="BH9" s="14">
        <v>0.14440222730591501</v>
      </c>
      <c r="BI9" s="14">
        <v>0.203668711622465</v>
      </c>
    </row>
    <row r="10" spans="2:61" x14ac:dyDescent="0.35">
      <c r="B10" s="15" t="s">
        <v>257</v>
      </c>
      <c r="C10" s="14">
        <v>0.39972840191398001</v>
      </c>
      <c r="D10" s="14">
        <v>0.37457355303676199</v>
      </c>
      <c r="E10" s="14">
        <v>0.42322344202629603</v>
      </c>
      <c r="F10" s="14"/>
      <c r="G10" s="14">
        <v>0.38712881809572303</v>
      </c>
      <c r="H10" s="14">
        <v>0.329417103175624</v>
      </c>
      <c r="I10" s="14">
        <v>0.37354052511762698</v>
      </c>
      <c r="J10" s="14">
        <v>0.394471345680102</v>
      </c>
      <c r="K10" s="14">
        <v>0.40448339430656699</v>
      </c>
      <c r="L10" s="14">
        <v>0.49064540688741798</v>
      </c>
      <c r="M10" s="14"/>
      <c r="N10" s="14">
        <v>0.38272262742430502</v>
      </c>
      <c r="O10" s="14">
        <v>0.40901500562263898</v>
      </c>
      <c r="P10" s="14"/>
      <c r="Q10" s="14">
        <v>0.40836353761066901</v>
      </c>
      <c r="R10" s="14">
        <v>0.39221404911160201</v>
      </c>
      <c r="S10" s="14">
        <v>0.40304983703665198</v>
      </c>
      <c r="T10" s="14"/>
      <c r="U10" s="14">
        <v>0.40186043673897898</v>
      </c>
      <c r="V10" s="14">
        <v>0.38908630261510602</v>
      </c>
      <c r="W10" s="14"/>
      <c r="X10" s="14">
        <v>0.43926973465199698</v>
      </c>
      <c r="Y10" s="14">
        <v>0.47208263813383999</v>
      </c>
      <c r="Z10" s="14">
        <v>0.31196213178279902</v>
      </c>
      <c r="AA10" s="14"/>
      <c r="AB10" s="14">
        <v>0.39118092157706302</v>
      </c>
      <c r="AC10" s="14">
        <v>0.50094815528776604</v>
      </c>
      <c r="AD10" s="14">
        <v>0.19336871455427199</v>
      </c>
      <c r="AE10" s="14"/>
      <c r="AF10" s="14">
        <v>0.43873733460643899</v>
      </c>
      <c r="AG10" s="14">
        <v>0.43872628086552301</v>
      </c>
      <c r="AH10" s="14">
        <v>0.346662447506633</v>
      </c>
      <c r="AI10" s="14"/>
      <c r="AJ10" s="14">
        <v>0.39795298507494498</v>
      </c>
      <c r="AK10" s="14">
        <v>0.40169913006843899</v>
      </c>
      <c r="AL10" s="14"/>
      <c r="AM10" s="14">
        <v>0.53501176864483002</v>
      </c>
      <c r="AN10" s="14">
        <v>0.47284180078814197</v>
      </c>
      <c r="AO10" s="14">
        <v>0.41032492254381597</v>
      </c>
      <c r="AP10" s="14">
        <v>0.27292651299044901</v>
      </c>
      <c r="AQ10" s="14">
        <v>0.37556281226100002</v>
      </c>
      <c r="AR10" s="14">
        <v>0.39753433124002502</v>
      </c>
      <c r="AS10" s="14">
        <v>0.25600802525499899</v>
      </c>
      <c r="AT10" s="14">
        <v>0.26073957984459101</v>
      </c>
      <c r="AU10" s="14">
        <v>0.33515036886357202</v>
      </c>
      <c r="AV10" s="14"/>
      <c r="AW10" s="14">
        <v>0.51835327033343603</v>
      </c>
      <c r="AX10" s="14">
        <v>0.51638240945962399</v>
      </c>
      <c r="AY10" s="14">
        <v>0.41228619702493302</v>
      </c>
      <c r="AZ10" s="14">
        <v>0.28167589768631401</v>
      </c>
      <c r="BA10" s="14">
        <v>0.41057081318614802</v>
      </c>
      <c r="BB10" s="14">
        <v>0.40464263124205202</v>
      </c>
      <c r="BC10" s="14">
        <v>0.40865140559845098</v>
      </c>
      <c r="BD10" s="14">
        <v>0.41780783204118499</v>
      </c>
      <c r="BE10" s="14">
        <v>0.181450660300818</v>
      </c>
      <c r="BF10" s="14">
        <v>0.19803252181306899</v>
      </c>
      <c r="BG10" s="14"/>
      <c r="BH10" s="14">
        <v>0.39754325813039898</v>
      </c>
      <c r="BI10" s="14">
        <v>0.41511538793716701</v>
      </c>
    </row>
    <row r="11" spans="2:61" x14ac:dyDescent="0.35">
      <c r="B11" s="15" t="s">
        <v>258</v>
      </c>
      <c r="C11" s="14">
        <v>0.313324269710331</v>
      </c>
      <c r="D11" s="14">
        <v>0.31068580710014398</v>
      </c>
      <c r="E11" s="14">
        <v>0.31654471897085701</v>
      </c>
      <c r="F11" s="14"/>
      <c r="G11" s="14">
        <v>0.30291288469244598</v>
      </c>
      <c r="H11" s="14">
        <v>0.32913694830051998</v>
      </c>
      <c r="I11" s="14">
        <v>0.39703531230674899</v>
      </c>
      <c r="J11" s="14">
        <v>0.344306272181717</v>
      </c>
      <c r="K11" s="14">
        <v>0.28112782006229697</v>
      </c>
      <c r="L11" s="14">
        <v>0.21778539972180599</v>
      </c>
      <c r="M11" s="14"/>
      <c r="N11" s="14">
        <v>0.30056320650294999</v>
      </c>
      <c r="O11" s="14">
        <v>0.32029289892389901</v>
      </c>
      <c r="P11" s="14"/>
      <c r="Q11" s="14">
        <v>0.266759073521663</v>
      </c>
      <c r="R11" s="14">
        <v>0.33348873468864798</v>
      </c>
      <c r="S11" s="14">
        <v>0.32272982954506102</v>
      </c>
      <c r="T11" s="14"/>
      <c r="U11" s="14">
        <v>0.29037277269535</v>
      </c>
      <c r="V11" s="14">
        <v>0.42788717807716897</v>
      </c>
      <c r="W11" s="14"/>
      <c r="X11" s="14">
        <v>0.23773724163125601</v>
      </c>
      <c r="Y11" s="14">
        <v>0.26061741789682902</v>
      </c>
      <c r="Z11" s="14">
        <v>0.39160803394317201</v>
      </c>
      <c r="AA11" s="14"/>
      <c r="AB11" s="14">
        <v>0.179140513846586</v>
      </c>
      <c r="AC11" s="14">
        <v>0.33595913144657602</v>
      </c>
      <c r="AD11" s="14">
        <v>0.43888802922154602</v>
      </c>
      <c r="AE11" s="14"/>
      <c r="AF11" s="14">
        <v>0.27203683815983598</v>
      </c>
      <c r="AG11" s="14">
        <v>0.29090834862111598</v>
      </c>
      <c r="AH11" s="14">
        <v>0.32958345954965601</v>
      </c>
      <c r="AI11" s="14"/>
      <c r="AJ11" s="14">
        <v>0.28033441776930501</v>
      </c>
      <c r="AK11" s="14">
        <v>0.33071635760094498</v>
      </c>
      <c r="AL11" s="14"/>
      <c r="AM11" s="14">
        <v>0.26466799263847401</v>
      </c>
      <c r="AN11" s="14">
        <v>0.30176764894034902</v>
      </c>
      <c r="AO11" s="14">
        <v>0.19490396529705101</v>
      </c>
      <c r="AP11" s="14">
        <v>0.32640118703184401</v>
      </c>
      <c r="AQ11" s="14">
        <v>0.26903652870267702</v>
      </c>
      <c r="AR11" s="14">
        <v>0.31670020812326299</v>
      </c>
      <c r="AS11" s="14">
        <v>0.35184170278197102</v>
      </c>
      <c r="AT11" s="14">
        <v>0.20314417566069901</v>
      </c>
      <c r="AU11" s="14">
        <v>0.39362097269497698</v>
      </c>
      <c r="AV11" s="14"/>
      <c r="AW11" s="14">
        <v>0.27416544757852901</v>
      </c>
      <c r="AX11" s="14">
        <v>0.26137559907047803</v>
      </c>
      <c r="AY11" s="14">
        <v>0.26294598537031999</v>
      </c>
      <c r="AZ11" s="14">
        <v>0.31935788346251498</v>
      </c>
      <c r="BA11" s="14">
        <v>0.25173233909843601</v>
      </c>
      <c r="BB11" s="14">
        <v>0.292216211084182</v>
      </c>
      <c r="BC11" s="14">
        <v>0.25190951297124797</v>
      </c>
      <c r="BD11" s="14">
        <v>0.182298467018082</v>
      </c>
      <c r="BE11" s="14">
        <v>0.47795820127623501</v>
      </c>
      <c r="BF11" s="14">
        <v>0.59852856601223403</v>
      </c>
      <c r="BG11" s="14"/>
      <c r="BH11" s="14">
        <v>0.324412028187126</v>
      </c>
      <c r="BI11" s="14">
        <v>0.27859205539062898</v>
      </c>
    </row>
    <row r="12" spans="2:61" x14ac:dyDescent="0.35">
      <c r="B12" s="15" t="s">
        <v>259</v>
      </c>
      <c r="C12" s="14">
        <v>4.75811077684977E-2</v>
      </c>
      <c r="D12" s="14">
        <v>4.0784779845578302E-2</v>
      </c>
      <c r="E12" s="14">
        <v>5.1470444883186299E-2</v>
      </c>
      <c r="F12" s="14"/>
      <c r="G12" s="14">
        <v>3.8071482010991399E-2</v>
      </c>
      <c r="H12" s="14">
        <v>6.6790236620541898E-2</v>
      </c>
      <c r="I12" s="14">
        <v>5.0564795248866201E-2</v>
      </c>
      <c r="J12" s="14">
        <v>3.92360758290718E-2</v>
      </c>
      <c r="K12" s="14">
        <v>6.8539397195314294E-2</v>
      </c>
      <c r="L12" s="14">
        <v>2.61519367022937E-2</v>
      </c>
      <c r="M12" s="14"/>
      <c r="N12" s="14">
        <v>3.7527185923435603E-2</v>
      </c>
      <c r="O12" s="14">
        <v>5.30714068401223E-2</v>
      </c>
      <c r="P12" s="14"/>
      <c r="Q12" s="14">
        <v>6.6735644342441197E-2</v>
      </c>
      <c r="R12" s="14">
        <v>2.6928481328072702E-2</v>
      </c>
      <c r="S12" s="14">
        <v>7.1137952028754795E-2</v>
      </c>
      <c r="T12" s="14"/>
      <c r="U12" s="14">
        <v>4.9052182863759897E-2</v>
      </c>
      <c r="V12" s="14">
        <v>4.0238203676914899E-2</v>
      </c>
      <c r="W12" s="14"/>
      <c r="X12" s="14">
        <v>7.5669440101186402E-3</v>
      </c>
      <c r="Y12" s="14">
        <v>4.9092269041740903E-2</v>
      </c>
      <c r="Z12" s="14">
        <v>6.6078812777669194E-2</v>
      </c>
      <c r="AA12" s="14"/>
      <c r="AB12" s="14">
        <v>3.5744080545327399E-2</v>
      </c>
      <c r="AC12" s="14">
        <v>3.2913043291406298E-2</v>
      </c>
      <c r="AD12" s="14">
        <v>0.117237937400785</v>
      </c>
      <c r="AE12" s="14"/>
      <c r="AF12" s="14">
        <v>1.2594104939885499E-2</v>
      </c>
      <c r="AG12" s="14">
        <v>4.2292272354297999E-2</v>
      </c>
      <c r="AH12" s="14">
        <v>6.8735841195350103E-2</v>
      </c>
      <c r="AI12" s="14"/>
      <c r="AJ12" s="14">
        <v>5.1347152466279397E-2</v>
      </c>
      <c r="AK12" s="14">
        <v>4.6293683898271501E-2</v>
      </c>
      <c r="AL12" s="14"/>
      <c r="AM12" s="14">
        <v>4.93520875030875E-3</v>
      </c>
      <c r="AN12" s="14">
        <v>2.6218422601318399E-2</v>
      </c>
      <c r="AO12" s="14">
        <v>0.13678888458878899</v>
      </c>
      <c r="AP12" s="14">
        <v>0.10697643171144</v>
      </c>
      <c r="AQ12" s="14">
        <v>3.2314951852123103E-2</v>
      </c>
      <c r="AR12" s="14">
        <v>5.9058876240368902E-2</v>
      </c>
      <c r="AS12" s="14">
        <v>3.9191856632634497E-2</v>
      </c>
      <c r="AT12" s="14">
        <v>7.7291984216403403E-2</v>
      </c>
      <c r="AU12" s="14">
        <v>4.8879856621971599E-2</v>
      </c>
      <c r="AV12" s="14"/>
      <c r="AW12" s="14">
        <v>2.1705017375796599E-2</v>
      </c>
      <c r="AX12" s="14">
        <v>1.26195246654129E-2</v>
      </c>
      <c r="AY12" s="14">
        <v>8.2781974842935993E-2</v>
      </c>
      <c r="AZ12" s="14">
        <v>9.2349480585762006E-2</v>
      </c>
      <c r="BA12" s="14">
        <v>0</v>
      </c>
      <c r="BB12" s="14">
        <v>4.20077619606102E-2</v>
      </c>
      <c r="BC12" s="14">
        <v>6.7990665015900897E-2</v>
      </c>
      <c r="BD12" s="14">
        <v>0.132837275696056</v>
      </c>
      <c r="BE12" s="14">
        <v>0.23471230143699701</v>
      </c>
      <c r="BF12" s="14">
        <v>4.1493333646241297E-2</v>
      </c>
      <c r="BG12" s="14"/>
      <c r="BH12" s="14">
        <v>5.6646861008610799E-2</v>
      </c>
      <c r="BI12" s="14">
        <v>4.2779375760790703E-2</v>
      </c>
    </row>
    <row r="13" spans="2:61" x14ac:dyDescent="0.35">
      <c r="B13" s="15" t="s">
        <v>260</v>
      </c>
      <c r="C13" s="14">
        <v>1.8701740145217801E-2</v>
      </c>
      <c r="D13" s="14">
        <v>2.5953747040657199E-2</v>
      </c>
      <c r="E13" s="14">
        <v>1.20642870613571E-2</v>
      </c>
      <c r="F13" s="14"/>
      <c r="G13" s="14">
        <v>6.5127020857836697E-3</v>
      </c>
      <c r="H13" s="14">
        <v>1.6143967515493601E-2</v>
      </c>
      <c r="I13" s="14">
        <v>3.1585575915337102E-2</v>
      </c>
      <c r="J13" s="14">
        <v>2.7069581033799198E-2</v>
      </c>
      <c r="K13" s="14">
        <v>1.16796998058563E-2</v>
      </c>
      <c r="L13" s="14">
        <v>1.2757249640734601E-2</v>
      </c>
      <c r="M13" s="14"/>
      <c r="N13" s="14">
        <v>1.2906034677156E-2</v>
      </c>
      <c r="O13" s="14">
        <v>2.18666897878627E-2</v>
      </c>
      <c r="P13" s="14"/>
      <c r="Q13" s="14">
        <v>1.7476178481097799E-2</v>
      </c>
      <c r="R13" s="14">
        <v>1.2721114224092001E-2</v>
      </c>
      <c r="S13" s="14">
        <v>4.394940303679E-2</v>
      </c>
      <c r="T13" s="14"/>
      <c r="U13" s="14">
        <v>1.97816446464604E-2</v>
      </c>
      <c r="V13" s="14">
        <v>1.33113727831223E-2</v>
      </c>
      <c r="W13" s="14"/>
      <c r="X13" s="14">
        <v>0</v>
      </c>
      <c r="Y13" s="14">
        <v>5.4113320964908201E-3</v>
      </c>
      <c r="Z13" s="14">
        <v>4.82362990206925E-2</v>
      </c>
      <c r="AA13" s="14"/>
      <c r="AB13" s="14">
        <v>1.9115548465344001E-3</v>
      </c>
      <c r="AC13" s="14">
        <v>4.5803424660083398E-3</v>
      </c>
      <c r="AD13" s="14">
        <v>9.66205753200957E-2</v>
      </c>
      <c r="AE13" s="14"/>
      <c r="AF13" s="14">
        <v>0</v>
      </c>
      <c r="AG13" s="14">
        <v>8.0151823441155599E-3</v>
      </c>
      <c r="AH13" s="14">
        <v>4.8400505102977803E-2</v>
      </c>
      <c r="AI13" s="14"/>
      <c r="AJ13" s="14">
        <v>1.1735832374342701E-2</v>
      </c>
      <c r="AK13" s="14">
        <v>1.7837580459270801E-2</v>
      </c>
      <c r="AL13" s="14"/>
      <c r="AM13" s="14">
        <v>1.7305806637102999E-2</v>
      </c>
      <c r="AN13" s="14">
        <v>0</v>
      </c>
      <c r="AO13" s="14">
        <v>3.3102343339564202E-2</v>
      </c>
      <c r="AP13" s="14">
        <v>4.4559290819924997E-2</v>
      </c>
      <c r="AQ13" s="14">
        <v>0</v>
      </c>
      <c r="AR13" s="14">
        <v>3.2310664661701703E-2</v>
      </c>
      <c r="AS13" s="14">
        <v>0</v>
      </c>
      <c r="AT13" s="14">
        <v>7.1977508579993604E-2</v>
      </c>
      <c r="AU13" s="14">
        <v>0</v>
      </c>
      <c r="AV13" s="14"/>
      <c r="AW13" s="14">
        <v>1.8465604048797501E-2</v>
      </c>
      <c r="AX13" s="14">
        <v>0</v>
      </c>
      <c r="AY13" s="14">
        <v>0</v>
      </c>
      <c r="AZ13" s="14">
        <v>4.5464453007466203E-2</v>
      </c>
      <c r="BA13" s="14">
        <v>0</v>
      </c>
      <c r="BB13" s="14">
        <v>3.38672456357711E-2</v>
      </c>
      <c r="BC13" s="14">
        <v>0</v>
      </c>
      <c r="BD13" s="14">
        <v>0.109239460727097</v>
      </c>
      <c r="BE13" s="14">
        <v>0</v>
      </c>
      <c r="BF13" s="14">
        <v>0</v>
      </c>
      <c r="BG13" s="14"/>
      <c r="BH13" s="14">
        <v>1.6966045556036199E-2</v>
      </c>
      <c r="BI13" s="14">
        <v>1.9735464090635299E-2</v>
      </c>
    </row>
    <row r="14" spans="2:61" x14ac:dyDescent="0.35">
      <c r="B14" s="15" t="s">
        <v>77</v>
      </c>
      <c r="C14" s="20">
        <v>5.3263857272330697E-2</v>
      </c>
      <c r="D14" s="20">
        <v>5.2231123275967503E-2</v>
      </c>
      <c r="E14" s="20">
        <v>5.4601473639261197E-2</v>
      </c>
      <c r="F14" s="20"/>
      <c r="G14" s="20">
        <v>5.3359010272911997E-2</v>
      </c>
      <c r="H14" s="20">
        <v>5.2542895592845397E-2</v>
      </c>
      <c r="I14" s="20">
        <v>3.79306048750317E-2</v>
      </c>
      <c r="J14" s="20">
        <v>5.7817287693585899E-2</v>
      </c>
      <c r="K14" s="20">
        <v>7.6759795539278003E-2</v>
      </c>
      <c r="L14" s="20">
        <v>4.7322445353643702E-2</v>
      </c>
      <c r="M14" s="20"/>
      <c r="N14" s="20">
        <v>5.3477216785128998E-2</v>
      </c>
      <c r="O14" s="20">
        <v>5.3147344775705901E-2</v>
      </c>
      <c r="P14" s="20"/>
      <c r="Q14" s="20">
        <v>4.19340010170011E-2</v>
      </c>
      <c r="R14" s="20">
        <v>6.9483797157421104E-2</v>
      </c>
      <c r="S14" s="20">
        <v>1.21942602357408E-2</v>
      </c>
      <c r="T14" s="20"/>
      <c r="U14" s="20">
        <v>4.8597681071285301E-2</v>
      </c>
      <c r="V14" s="20">
        <v>7.6555179672561799E-2</v>
      </c>
      <c r="W14" s="20"/>
      <c r="X14" s="20">
        <v>1.2931113913462799E-2</v>
      </c>
      <c r="Y14" s="20">
        <v>3.7113665351677101E-2</v>
      </c>
      <c r="Z14" s="20">
        <v>9.3022518558827302E-2</v>
      </c>
      <c r="AA14" s="20"/>
      <c r="AB14" s="20">
        <v>3.7757833976118003E-2</v>
      </c>
      <c r="AC14" s="20">
        <v>3.8403181649130702E-2</v>
      </c>
      <c r="AD14" s="20">
        <v>0.10557071171704099</v>
      </c>
      <c r="AE14" s="20"/>
      <c r="AF14" s="20">
        <v>2.16240864275178E-2</v>
      </c>
      <c r="AG14" s="20">
        <v>4.5020121778980897E-2</v>
      </c>
      <c r="AH14" s="20">
        <v>7.6428542944119701E-2</v>
      </c>
      <c r="AI14" s="20"/>
      <c r="AJ14" s="20">
        <v>4.1298147480796701E-2</v>
      </c>
      <c r="AK14" s="20">
        <v>5.7868981063915602E-2</v>
      </c>
      <c r="AL14" s="20"/>
      <c r="AM14" s="20">
        <v>2.4924257813197501E-2</v>
      </c>
      <c r="AN14" s="20">
        <v>3.6551989176784802E-2</v>
      </c>
      <c r="AO14" s="20">
        <v>0</v>
      </c>
      <c r="AP14" s="20">
        <v>9.7131400129272003E-2</v>
      </c>
      <c r="AQ14" s="20">
        <v>1.7178761062081799E-2</v>
      </c>
      <c r="AR14" s="20">
        <v>4.2670169002427302E-2</v>
      </c>
      <c r="AS14" s="20">
        <v>6.2926592306988896E-2</v>
      </c>
      <c r="AT14" s="20">
        <v>0.15884459900583001</v>
      </c>
      <c r="AU14" s="20">
        <v>9.0937644624501199E-2</v>
      </c>
      <c r="AV14" s="20"/>
      <c r="AW14" s="20">
        <v>2.3643282514971602E-2</v>
      </c>
      <c r="AX14" s="20">
        <v>2.9834694485659601E-2</v>
      </c>
      <c r="AY14" s="20">
        <v>2.31645277498682E-2</v>
      </c>
      <c r="AZ14" s="20">
        <v>9.1026955769477197E-2</v>
      </c>
      <c r="BA14" s="20">
        <v>1.92822541884041E-2</v>
      </c>
      <c r="BB14" s="20">
        <v>4.5422625005177499E-2</v>
      </c>
      <c r="BC14" s="20">
        <v>5.2222246600900302E-2</v>
      </c>
      <c r="BD14" s="20">
        <v>6.9146836062493694E-2</v>
      </c>
      <c r="BE14" s="20">
        <v>3.9519576179391898E-2</v>
      </c>
      <c r="BF14" s="20">
        <v>0.12562183983876701</v>
      </c>
      <c r="BG14" s="20"/>
      <c r="BH14" s="20">
        <v>6.0029579811914098E-2</v>
      </c>
      <c r="BI14" s="20">
        <v>4.01090051983128E-2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9"/>
  <sheetViews>
    <sheetView showGridLines="0" workbookViewId="0">
      <pane xSplit="2" topLeftCell="C1" activePane="topRight" state="frozen"/>
      <selection activeCell="B18" sqref="B18"/>
      <selection pane="topRight" activeCell="AT13" sqref="AT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863</v>
      </c>
      <c r="D7" s="10">
        <v>398</v>
      </c>
      <c r="E7" s="10">
        <v>462</v>
      </c>
      <c r="F7" s="10"/>
      <c r="G7" s="10">
        <v>95</v>
      </c>
      <c r="H7" s="10">
        <v>161</v>
      </c>
      <c r="I7" s="10">
        <v>188</v>
      </c>
      <c r="J7" s="10">
        <v>190</v>
      </c>
      <c r="K7" s="10">
        <v>131</v>
      </c>
      <c r="L7" s="10">
        <v>98</v>
      </c>
      <c r="M7" s="10"/>
      <c r="N7" s="10">
        <v>430</v>
      </c>
      <c r="O7" s="10">
        <v>433</v>
      </c>
      <c r="P7" s="10"/>
      <c r="Q7" s="10">
        <v>270</v>
      </c>
      <c r="R7" s="10">
        <v>430</v>
      </c>
      <c r="S7" s="10">
        <v>130</v>
      </c>
      <c r="T7" s="10"/>
      <c r="U7" s="10">
        <v>717</v>
      </c>
      <c r="V7" s="10">
        <v>146</v>
      </c>
      <c r="W7" s="10"/>
      <c r="X7" s="10">
        <v>115</v>
      </c>
      <c r="Y7" s="10">
        <v>392</v>
      </c>
      <c r="Z7" s="10">
        <v>322</v>
      </c>
      <c r="AA7" s="10"/>
      <c r="AB7" s="10">
        <v>252</v>
      </c>
      <c r="AC7" s="10">
        <v>423</v>
      </c>
      <c r="AD7" s="10">
        <v>149</v>
      </c>
      <c r="AE7" s="10"/>
      <c r="AF7" s="10">
        <v>93</v>
      </c>
      <c r="AG7" s="10">
        <v>463</v>
      </c>
      <c r="AH7" s="10">
        <v>263</v>
      </c>
      <c r="AI7" s="10"/>
      <c r="AJ7" s="10">
        <v>349</v>
      </c>
      <c r="AK7" s="10">
        <v>485</v>
      </c>
      <c r="AL7" s="10"/>
      <c r="AM7" s="10">
        <v>119</v>
      </c>
      <c r="AN7" s="10">
        <v>156</v>
      </c>
      <c r="AO7" s="10">
        <v>32</v>
      </c>
      <c r="AP7" s="10">
        <v>76</v>
      </c>
      <c r="AQ7" s="10">
        <v>37</v>
      </c>
      <c r="AR7" s="10">
        <v>244</v>
      </c>
      <c r="AS7" s="10">
        <v>41</v>
      </c>
      <c r="AT7" s="10">
        <v>37</v>
      </c>
      <c r="AU7" s="10">
        <v>102</v>
      </c>
      <c r="AV7" s="10"/>
      <c r="AW7" s="10">
        <v>110</v>
      </c>
      <c r="AX7" s="10">
        <v>132</v>
      </c>
      <c r="AY7" s="10">
        <v>35</v>
      </c>
      <c r="AZ7" s="10">
        <v>81</v>
      </c>
      <c r="BA7" s="10">
        <v>36</v>
      </c>
      <c r="BB7" s="10">
        <v>226</v>
      </c>
      <c r="BC7" s="10">
        <v>58</v>
      </c>
      <c r="BD7" s="10">
        <v>27</v>
      </c>
      <c r="BE7" s="10">
        <v>13</v>
      </c>
      <c r="BF7" s="10">
        <v>36</v>
      </c>
      <c r="BG7" s="10"/>
      <c r="BH7" s="10">
        <v>426</v>
      </c>
      <c r="BI7" s="10">
        <v>398</v>
      </c>
    </row>
    <row r="8" spans="2:61" ht="30" customHeight="1" x14ac:dyDescent="0.35">
      <c r="B8" s="11" t="s">
        <v>18</v>
      </c>
      <c r="C8" s="11">
        <v>870</v>
      </c>
      <c r="D8" s="11">
        <v>416</v>
      </c>
      <c r="E8" s="11">
        <v>452</v>
      </c>
      <c r="F8" s="11"/>
      <c r="G8" s="11">
        <v>85</v>
      </c>
      <c r="H8" s="11">
        <v>130</v>
      </c>
      <c r="I8" s="11">
        <v>169</v>
      </c>
      <c r="J8" s="11">
        <v>167</v>
      </c>
      <c r="K8" s="11">
        <v>134</v>
      </c>
      <c r="L8" s="11">
        <v>186</v>
      </c>
      <c r="M8" s="11"/>
      <c r="N8" s="11">
        <v>314</v>
      </c>
      <c r="O8" s="11">
        <v>556</v>
      </c>
      <c r="P8" s="11"/>
      <c r="Q8" s="11">
        <v>256</v>
      </c>
      <c r="R8" s="11">
        <v>435</v>
      </c>
      <c r="S8" s="11">
        <v>142</v>
      </c>
      <c r="T8" s="11"/>
      <c r="U8" s="11">
        <v>722</v>
      </c>
      <c r="V8" s="11">
        <v>149</v>
      </c>
      <c r="W8" s="11"/>
      <c r="X8" s="11">
        <v>132</v>
      </c>
      <c r="Y8" s="11">
        <v>390</v>
      </c>
      <c r="Z8" s="11">
        <v>312</v>
      </c>
      <c r="AA8" s="11"/>
      <c r="AB8" s="11">
        <v>261</v>
      </c>
      <c r="AC8" s="11">
        <v>421</v>
      </c>
      <c r="AD8" s="11">
        <v>147</v>
      </c>
      <c r="AE8" s="11"/>
      <c r="AF8" s="11">
        <v>93</v>
      </c>
      <c r="AG8" s="11">
        <v>466</v>
      </c>
      <c r="AH8" s="11">
        <v>263</v>
      </c>
      <c r="AI8" s="11"/>
      <c r="AJ8" s="11">
        <v>318</v>
      </c>
      <c r="AK8" s="11">
        <v>521</v>
      </c>
      <c r="AL8" s="11"/>
      <c r="AM8" s="11">
        <v>124</v>
      </c>
      <c r="AN8" s="11">
        <v>166</v>
      </c>
      <c r="AO8" s="11">
        <v>30</v>
      </c>
      <c r="AP8" s="11">
        <v>75</v>
      </c>
      <c r="AQ8" s="11">
        <v>39</v>
      </c>
      <c r="AR8" s="11">
        <v>245</v>
      </c>
      <c r="AS8" s="11">
        <v>37</v>
      </c>
      <c r="AT8" s="11">
        <v>37</v>
      </c>
      <c r="AU8" s="11">
        <v>98</v>
      </c>
      <c r="AV8" s="11"/>
      <c r="AW8" s="11">
        <v>117</v>
      </c>
      <c r="AX8" s="11">
        <v>143</v>
      </c>
      <c r="AY8" s="11">
        <v>31</v>
      </c>
      <c r="AZ8" s="11">
        <v>78</v>
      </c>
      <c r="BA8" s="11">
        <v>39</v>
      </c>
      <c r="BB8" s="11">
        <v>227</v>
      </c>
      <c r="BC8" s="11">
        <v>54</v>
      </c>
      <c r="BD8" s="11">
        <v>25</v>
      </c>
      <c r="BE8" s="11">
        <v>12</v>
      </c>
      <c r="BF8" s="11">
        <v>33</v>
      </c>
      <c r="BG8" s="11"/>
      <c r="BH8" s="11">
        <v>451</v>
      </c>
      <c r="BI8" s="11">
        <v>376</v>
      </c>
    </row>
    <row r="9" spans="2:61" x14ac:dyDescent="0.35">
      <c r="B9" s="15" t="s">
        <v>256</v>
      </c>
      <c r="C9" s="14">
        <v>0.13977832562968101</v>
      </c>
      <c r="D9" s="14">
        <v>0.174192627956159</v>
      </c>
      <c r="E9" s="14">
        <v>0.109043322721901</v>
      </c>
      <c r="F9" s="14"/>
      <c r="G9" s="14">
        <v>0.158331822715614</v>
      </c>
      <c r="H9" s="14">
        <v>0.14477122937198</v>
      </c>
      <c r="I9" s="14">
        <v>7.9710420033409099E-2</v>
      </c>
      <c r="J9" s="14">
        <v>0.11411186552062</v>
      </c>
      <c r="K9" s="14">
        <v>0.161536026430805</v>
      </c>
      <c r="L9" s="14">
        <v>0.18953367280875</v>
      </c>
      <c r="M9" s="14"/>
      <c r="N9" s="14">
        <v>0.165535434744841</v>
      </c>
      <c r="O9" s="14">
        <v>0.12521545439371801</v>
      </c>
      <c r="P9" s="14"/>
      <c r="Q9" s="14">
        <v>0.17077901713150501</v>
      </c>
      <c r="R9" s="14">
        <v>0.13978335780113599</v>
      </c>
      <c r="S9" s="14">
        <v>0.105575174217433</v>
      </c>
      <c r="T9" s="14"/>
      <c r="U9" s="14">
        <v>0.16243637440209599</v>
      </c>
      <c r="V9" s="14">
        <v>2.98809872101648E-2</v>
      </c>
      <c r="W9" s="14"/>
      <c r="X9" s="14">
        <v>0.217494342065537</v>
      </c>
      <c r="Y9" s="14">
        <v>0.177443720762781</v>
      </c>
      <c r="Z9" s="14">
        <v>7.2459349005157297E-2</v>
      </c>
      <c r="AA9" s="14"/>
      <c r="AB9" s="14">
        <v>0.32182678588077301</v>
      </c>
      <c r="AC9" s="14">
        <v>7.4613179167661595E-2</v>
      </c>
      <c r="AD9" s="14">
        <v>2.5752777063931101E-2</v>
      </c>
      <c r="AE9" s="14"/>
      <c r="AF9" s="14">
        <v>0.23876881398939601</v>
      </c>
      <c r="AG9" s="14">
        <v>0.14865483057175699</v>
      </c>
      <c r="AH9" s="14">
        <v>9.9381873629210804E-2</v>
      </c>
      <c r="AI9" s="14"/>
      <c r="AJ9" s="14">
        <v>0.174628469189233</v>
      </c>
      <c r="AK9" s="14">
        <v>0.12703695055113501</v>
      </c>
      <c r="AL9" s="14"/>
      <c r="AM9" s="14">
        <v>0.136200169387488</v>
      </c>
      <c r="AN9" s="14">
        <v>0.166401913981296</v>
      </c>
      <c r="AO9" s="14">
        <v>0.110712413714675</v>
      </c>
      <c r="AP9" s="14">
        <v>0.13397608721301801</v>
      </c>
      <c r="AQ9" s="14">
        <v>0.32160898966934898</v>
      </c>
      <c r="AR9" s="14">
        <v>0.11603072337372899</v>
      </c>
      <c r="AS9" s="14">
        <v>0.265043282987866</v>
      </c>
      <c r="AT9" s="14">
        <v>8.13446809994334E-2</v>
      </c>
      <c r="AU9" s="14">
        <v>9.5930504156937699E-2</v>
      </c>
      <c r="AV9" s="14"/>
      <c r="AW9" s="14">
        <v>0.13647568598531101</v>
      </c>
      <c r="AX9" s="14">
        <v>0.19143728379948499</v>
      </c>
      <c r="AY9" s="14">
        <v>0.150222243959442</v>
      </c>
      <c r="AZ9" s="14">
        <v>0.157797535954429</v>
      </c>
      <c r="BA9" s="14">
        <v>0.33475387881881402</v>
      </c>
      <c r="BB9" s="14">
        <v>0.12637534198174999</v>
      </c>
      <c r="BC9" s="14">
        <v>0.18866744006125899</v>
      </c>
      <c r="BD9" s="14">
        <v>0</v>
      </c>
      <c r="BE9" s="14">
        <v>0</v>
      </c>
      <c r="BF9" s="14">
        <v>6.4276359551897796E-2</v>
      </c>
      <c r="BG9" s="14"/>
      <c r="BH9" s="14">
        <v>8.9831531198577202E-2</v>
      </c>
      <c r="BI9" s="14">
        <v>0.210622470318681</v>
      </c>
    </row>
    <row r="10" spans="2:61" x14ac:dyDescent="0.35">
      <c r="B10" s="15" t="s">
        <v>257</v>
      </c>
      <c r="C10" s="14">
        <v>0.37874993374673799</v>
      </c>
      <c r="D10" s="14">
        <v>0.37759193954693199</v>
      </c>
      <c r="E10" s="14">
        <v>0.37832649678067398</v>
      </c>
      <c r="F10" s="14"/>
      <c r="G10" s="14">
        <v>0.428763044800965</v>
      </c>
      <c r="H10" s="14">
        <v>0.29816600389929199</v>
      </c>
      <c r="I10" s="14">
        <v>0.35632516399656899</v>
      </c>
      <c r="J10" s="14">
        <v>0.41443888409874002</v>
      </c>
      <c r="K10" s="14">
        <v>0.36298814834376097</v>
      </c>
      <c r="L10" s="14">
        <v>0.41193781265489399</v>
      </c>
      <c r="M10" s="14"/>
      <c r="N10" s="14">
        <v>0.40787962550608597</v>
      </c>
      <c r="O10" s="14">
        <v>0.36228023024321099</v>
      </c>
      <c r="P10" s="14"/>
      <c r="Q10" s="14">
        <v>0.39600788177171198</v>
      </c>
      <c r="R10" s="14">
        <v>0.37413405808878097</v>
      </c>
      <c r="S10" s="14">
        <v>0.36416777658445998</v>
      </c>
      <c r="T10" s="14"/>
      <c r="U10" s="14">
        <v>0.37633495071547202</v>
      </c>
      <c r="V10" s="14">
        <v>0.39046321983461901</v>
      </c>
      <c r="W10" s="14"/>
      <c r="X10" s="14">
        <v>0.39627604500424102</v>
      </c>
      <c r="Y10" s="14">
        <v>0.42473661606464502</v>
      </c>
      <c r="Z10" s="14">
        <v>0.33166219334789798</v>
      </c>
      <c r="AA10" s="14"/>
      <c r="AB10" s="14">
        <v>0.421023974757474</v>
      </c>
      <c r="AC10" s="14">
        <v>0.46628310355220898</v>
      </c>
      <c r="AD10" s="14">
        <v>0.10727581311783201</v>
      </c>
      <c r="AE10" s="14"/>
      <c r="AF10" s="14">
        <v>0.37973167358646998</v>
      </c>
      <c r="AG10" s="14">
        <v>0.42407037617787702</v>
      </c>
      <c r="AH10" s="14">
        <v>0.31817406027396999</v>
      </c>
      <c r="AI10" s="14"/>
      <c r="AJ10" s="14">
        <v>0.36241858148818201</v>
      </c>
      <c r="AK10" s="14">
        <v>0.38941870825695502</v>
      </c>
      <c r="AL10" s="14"/>
      <c r="AM10" s="14">
        <v>0.524042021103863</v>
      </c>
      <c r="AN10" s="14">
        <v>0.37942872052577897</v>
      </c>
      <c r="AO10" s="14">
        <v>0.45748664095892</v>
      </c>
      <c r="AP10" s="14">
        <v>0.27630105758013501</v>
      </c>
      <c r="AQ10" s="14">
        <v>0.28604035125132599</v>
      </c>
      <c r="AR10" s="14">
        <v>0.39148980205566902</v>
      </c>
      <c r="AS10" s="14">
        <v>0.439291253620885</v>
      </c>
      <c r="AT10" s="14">
        <v>0.28710594424910502</v>
      </c>
      <c r="AU10" s="14">
        <v>0.26567456207901702</v>
      </c>
      <c r="AV10" s="14"/>
      <c r="AW10" s="14">
        <v>0.53490401956066103</v>
      </c>
      <c r="AX10" s="14">
        <v>0.39477656439131797</v>
      </c>
      <c r="AY10" s="14">
        <v>0.36503065345193503</v>
      </c>
      <c r="AZ10" s="14">
        <v>0.24237904708504401</v>
      </c>
      <c r="BA10" s="14">
        <v>0.31910631377124099</v>
      </c>
      <c r="BB10" s="14">
        <v>0.42896696910183402</v>
      </c>
      <c r="BC10" s="14">
        <v>0.40123225528768502</v>
      </c>
      <c r="BD10" s="14">
        <v>0.399297705358657</v>
      </c>
      <c r="BE10" s="14">
        <v>0.24641507018756001</v>
      </c>
      <c r="BF10" s="14">
        <v>0.17126496376338199</v>
      </c>
      <c r="BG10" s="14"/>
      <c r="BH10" s="14">
        <v>0.37149464843264601</v>
      </c>
      <c r="BI10" s="14">
        <v>0.40242021371511799</v>
      </c>
    </row>
    <row r="11" spans="2:61" x14ac:dyDescent="0.35">
      <c r="B11" s="15" t="s">
        <v>258</v>
      </c>
      <c r="C11" s="14">
        <v>0.29923025461652902</v>
      </c>
      <c r="D11" s="14">
        <v>0.276594892425016</v>
      </c>
      <c r="E11" s="14">
        <v>0.32204675658189702</v>
      </c>
      <c r="F11" s="14"/>
      <c r="G11" s="14">
        <v>0.257287093096216</v>
      </c>
      <c r="H11" s="14">
        <v>0.317881717662654</v>
      </c>
      <c r="I11" s="14">
        <v>0.380988853235606</v>
      </c>
      <c r="J11" s="14">
        <v>0.32725038034657</v>
      </c>
      <c r="K11" s="14">
        <v>0.27668645085490801</v>
      </c>
      <c r="L11" s="14">
        <v>0.222437497654733</v>
      </c>
      <c r="M11" s="14"/>
      <c r="N11" s="14">
        <v>0.286501560588239</v>
      </c>
      <c r="O11" s="14">
        <v>0.30642696024475702</v>
      </c>
      <c r="P11" s="14"/>
      <c r="Q11" s="14">
        <v>0.28448797851834401</v>
      </c>
      <c r="R11" s="14">
        <v>0.311187915129846</v>
      </c>
      <c r="S11" s="14">
        <v>0.29076086453634797</v>
      </c>
      <c r="T11" s="14"/>
      <c r="U11" s="14">
        <v>0.29229029569461701</v>
      </c>
      <c r="V11" s="14">
        <v>0.33289083245001999</v>
      </c>
      <c r="W11" s="14"/>
      <c r="X11" s="14">
        <v>0.305491902425583</v>
      </c>
      <c r="Y11" s="14">
        <v>0.28761048647696402</v>
      </c>
      <c r="Z11" s="14">
        <v>0.27862190332894399</v>
      </c>
      <c r="AA11" s="14"/>
      <c r="AB11" s="14">
        <v>0.179085856093882</v>
      </c>
      <c r="AC11" s="14">
        <v>0.32488031528839301</v>
      </c>
      <c r="AD11" s="14">
        <v>0.373718704514026</v>
      </c>
      <c r="AE11" s="14"/>
      <c r="AF11" s="14">
        <v>0.28712364807017299</v>
      </c>
      <c r="AG11" s="14">
        <v>0.28295410791138198</v>
      </c>
      <c r="AH11" s="14">
        <v>0.29734452905471398</v>
      </c>
      <c r="AI11" s="14"/>
      <c r="AJ11" s="14">
        <v>0.31160792853994201</v>
      </c>
      <c r="AK11" s="14">
        <v>0.28656372647579498</v>
      </c>
      <c r="AL11" s="14"/>
      <c r="AM11" s="14">
        <v>0.21269068322970899</v>
      </c>
      <c r="AN11" s="14">
        <v>0.32953656714604201</v>
      </c>
      <c r="AO11" s="14">
        <v>0.36248257543460999</v>
      </c>
      <c r="AP11" s="14">
        <v>0.26066524125734303</v>
      </c>
      <c r="AQ11" s="14">
        <v>0.286366958417201</v>
      </c>
      <c r="AR11" s="14">
        <v>0.27760860342440602</v>
      </c>
      <c r="AS11" s="14">
        <v>0.21307551417194801</v>
      </c>
      <c r="AT11" s="14">
        <v>0.28783578919855701</v>
      </c>
      <c r="AU11" s="14">
        <v>0.426114957455897</v>
      </c>
      <c r="AV11" s="14"/>
      <c r="AW11" s="14">
        <v>0.19465010995815801</v>
      </c>
      <c r="AX11" s="14">
        <v>0.314541672780555</v>
      </c>
      <c r="AY11" s="14">
        <v>0.38345273564937299</v>
      </c>
      <c r="AZ11" s="14">
        <v>0.28844802486649102</v>
      </c>
      <c r="BA11" s="14">
        <v>0.26769604157242599</v>
      </c>
      <c r="BB11" s="14">
        <v>0.27264878356946398</v>
      </c>
      <c r="BC11" s="14">
        <v>0.273502508834015</v>
      </c>
      <c r="BD11" s="14">
        <v>0.26649753720227898</v>
      </c>
      <c r="BE11" s="14">
        <v>0.51351330912461202</v>
      </c>
      <c r="BF11" s="14">
        <v>0.44787298978450901</v>
      </c>
      <c r="BG11" s="14"/>
      <c r="BH11" s="14">
        <v>0.33617164424639701</v>
      </c>
      <c r="BI11" s="14">
        <v>0.236832690193198</v>
      </c>
    </row>
    <row r="12" spans="2:61" x14ac:dyDescent="0.35">
      <c r="B12" s="15" t="s">
        <v>259</v>
      </c>
      <c r="C12" s="14">
        <v>8.8628007391628696E-2</v>
      </c>
      <c r="D12" s="14">
        <v>6.1955154208703303E-2</v>
      </c>
      <c r="E12" s="14">
        <v>0.11111675190525599</v>
      </c>
      <c r="F12" s="14"/>
      <c r="G12" s="14">
        <v>0.105970334320402</v>
      </c>
      <c r="H12" s="14">
        <v>0.10958825679529</v>
      </c>
      <c r="I12" s="14">
        <v>8.9049919970192098E-2</v>
      </c>
      <c r="J12" s="14">
        <v>4.89960522941848E-2</v>
      </c>
      <c r="K12" s="14">
        <v>0.135878842845578</v>
      </c>
      <c r="L12" s="14">
        <v>6.7297887632809597E-2</v>
      </c>
      <c r="M12" s="14"/>
      <c r="N12" s="14">
        <v>7.0984554061082394E-2</v>
      </c>
      <c r="O12" s="14">
        <v>9.8603480099443294E-2</v>
      </c>
      <c r="P12" s="14"/>
      <c r="Q12" s="14">
        <v>7.9425759216948597E-2</v>
      </c>
      <c r="R12" s="14">
        <v>9.3857173493820403E-2</v>
      </c>
      <c r="S12" s="14">
        <v>8.93291158458452E-2</v>
      </c>
      <c r="T12" s="14"/>
      <c r="U12" s="14">
        <v>8.9214139890480298E-2</v>
      </c>
      <c r="V12" s="14">
        <v>8.5785114685731398E-2</v>
      </c>
      <c r="W12" s="14"/>
      <c r="X12" s="14">
        <v>3.4848662602754397E-2</v>
      </c>
      <c r="Y12" s="14">
        <v>5.4830063229329998E-2</v>
      </c>
      <c r="Z12" s="14">
        <v>0.16214227852339999</v>
      </c>
      <c r="AA12" s="14"/>
      <c r="AB12" s="14">
        <v>4.74602524179326E-2</v>
      </c>
      <c r="AC12" s="14">
        <v>7.5595215824160997E-2</v>
      </c>
      <c r="AD12" s="14">
        <v>0.203659955762659</v>
      </c>
      <c r="AE12" s="14"/>
      <c r="AF12" s="14">
        <v>4.8339134462352697E-2</v>
      </c>
      <c r="AG12" s="14">
        <v>7.0797437865106394E-2</v>
      </c>
      <c r="AH12" s="14">
        <v>0.142239006645653</v>
      </c>
      <c r="AI12" s="14"/>
      <c r="AJ12" s="14">
        <v>6.9099756489245906E-2</v>
      </c>
      <c r="AK12" s="14">
        <v>0.100460091832239</v>
      </c>
      <c r="AL12" s="14"/>
      <c r="AM12" s="14">
        <v>7.8803985976742499E-2</v>
      </c>
      <c r="AN12" s="14">
        <v>5.1161461318000402E-2</v>
      </c>
      <c r="AO12" s="14">
        <v>6.9318369891795004E-2</v>
      </c>
      <c r="AP12" s="14">
        <v>0.21875814202014601</v>
      </c>
      <c r="AQ12" s="14">
        <v>8.7877739673628996E-2</v>
      </c>
      <c r="AR12" s="14">
        <v>0.106384553013773</v>
      </c>
      <c r="AS12" s="14">
        <v>0</v>
      </c>
      <c r="AT12" s="14">
        <v>0.10829277433630501</v>
      </c>
      <c r="AU12" s="14">
        <v>6.9881244038061299E-2</v>
      </c>
      <c r="AV12" s="14"/>
      <c r="AW12" s="14">
        <v>8.7798005866382103E-2</v>
      </c>
      <c r="AX12" s="14">
        <v>4.4243689436012E-2</v>
      </c>
      <c r="AY12" s="14">
        <v>4.5644341585190602E-2</v>
      </c>
      <c r="AZ12" s="14">
        <v>0.17084834612264899</v>
      </c>
      <c r="BA12" s="14">
        <v>5.9555515786943999E-2</v>
      </c>
      <c r="BB12" s="14">
        <v>8.4681649769361905E-2</v>
      </c>
      <c r="BC12" s="14">
        <v>9.0674966211354693E-2</v>
      </c>
      <c r="BD12" s="14">
        <v>0.228291562669759</v>
      </c>
      <c r="BE12" s="14">
        <v>0.186781846989337</v>
      </c>
      <c r="BF12" s="14">
        <v>4.7225318728485899E-2</v>
      </c>
      <c r="BG12" s="14"/>
      <c r="BH12" s="14">
        <v>0.110050100946656</v>
      </c>
      <c r="BI12" s="14">
        <v>7.3044545020179694E-2</v>
      </c>
    </row>
    <row r="13" spans="2:61" x14ac:dyDescent="0.35">
      <c r="B13" s="15" t="s">
        <v>260</v>
      </c>
      <c r="C13" s="14">
        <v>5.9090831681249997E-2</v>
      </c>
      <c r="D13" s="14">
        <v>6.7868859964012193E-2</v>
      </c>
      <c r="E13" s="14">
        <v>5.1407132193007798E-2</v>
      </c>
      <c r="F13" s="14"/>
      <c r="G13" s="14">
        <v>3.4408555804177197E-2</v>
      </c>
      <c r="H13" s="14">
        <v>9.2740764202898798E-2</v>
      </c>
      <c r="I13" s="14">
        <v>5.9673248982977302E-2</v>
      </c>
      <c r="J13" s="14">
        <v>4.7193826015361699E-2</v>
      </c>
      <c r="K13" s="14">
        <v>4.1081391682931401E-2</v>
      </c>
      <c r="L13" s="14">
        <v>6.9859596656670797E-2</v>
      </c>
      <c r="M13" s="14"/>
      <c r="N13" s="14">
        <v>3.4501901362656302E-2</v>
      </c>
      <c r="O13" s="14">
        <v>7.2993223617346795E-2</v>
      </c>
      <c r="P13" s="14"/>
      <c r="Q13" s="14">
        <v>4.7099135717961198E-2</v>
      </c>
      <c r="R13" s="14">
        <v>3.6824651603925798E-2</v>
      </c>
      <c r="S13" s="14">
        <v>0.13185476463979801</v>
      </c>
      <c r="T13" s="14"/>
      <c r="U13" s="14">
        <v>5.7181833886194203E-2</v>
      </c>
      <c r="V13" s="14">
        <v>6.8349959809740096E-2</v>
      </c>
      <c r="W13" s="14"/>
      <c r="X13" s="14">
        <v>3.0206045457430601E-2</v>
      </c>
      <c r="Y13" s="14">
        <v>3.36058272705494E-2</v>
      </c>
      <c r="Z13" s="14">
        <v>0.11012319372926201</v>
      </c>
      <c r="AA13" s="14"/>
      <c r="AB13" s="14">
        <v>2.6313798654640798E-3</v>
      </c>
      <c r="AC13" s="14">
        <v>3.4087357884852898E-2</v>
      </c>
      <c r="AD13" s="14">
        <v>0.23528883063968101</v>
      </c>
      <c r="AE13" s="14"/>
      <c r="AF13" s="14">
        <v>2.59752998537192E-2</v>
      </c>
      <c r="AG13" s="14">
        <v>4.2595420778398903E-2</v>
      </c>
      <c r="AH13" s="14">
        <v>0.10858151176323801</v>
      </c>
      <c r="AI13" s="14"/>
      <c r="AJ13" s="14">
        <v>5.4965612952992203E-2</v>
      </c>
      <c r="AK13" s="14">
        <v>5.7820477239895897E-2</v>
      </c>
      <c r="AL13" s="14"/>
      <c r="AM13" s="14">
        <v>3.3022621535915099E-2</v>
      </c>
      <c r="AN13" s="14">
        <v>5.8577422827032197E-2</v>
      </c>
      <c r="AO13" s="14">
        <v>0</v>
      </c>
      <c r="AP13" s="14">
        <v>6.9506344102937295E-2</v>
      </c>
      <c r="AQ13" s="14">
        <v>1.8105960988494599E-2</v>
      </c>
      <c r="AR13" s="14">
        <v>7.6287016589099296E-2</v>
      </c>
      <c r="AS13" s="14">
        <v>6.2864991129843895E-2</v>
      </c>
      <c r="AT13" s="14">
        <v>9.2775121300479199E-2</v>
      </c>
      <c r="AU13" s="14">
        <v>5.2703621777619003E-2</v>
      </c>
      <c r="AV13" s="14"/>
      <c r="AW13" s="14">
        <v>2.9933282229051901E-2</v>
      </c>
      <c r="AX13" s="14">
        <v>4.56154213839512E-2</v>
      </c>
      <c r="AY13" s="14">
        <v>0</v>
      </c>
      <c r="AZ13" s="14">
        <v>8.5833901130410895E-2</v>
      </c>
      <c r="BA13" s="14">
        <v>1.88882500505754E-2</v>
      </c>
      <c r="BB13" s="14">
        <v>6.3761679052754303E-2</v>
      </c>
      <c r="BC13" s="14">
        <v>3.25886230786658E-2</v>
      </c>
      <c r="BD13" s="14">
        <v>6.9785346933123493E-2</v>
      </c>
      <c r="BE13" s="14">
        <v>5.3289773698490098E-2</v>
      </c>
      <c r="BF13" s="14">
        <v>0.18993905504181</v>
      </c>
      <c r="BG13" s="14"/>
      <c r="BH13" s="14">
        <v>5.9652759123235602E-2</v>
      </c>
      <c r="BI13" s="14">
        <v>5.0596632333766399E-2</v>
      </c>
    </row>
    <row r="14" spans="2:61" x14ac:dyDescent="0.35">
      <c r="B14" s="15" t="s">
        <v>77</v>
      </c>
      <c r="C14" s="20">
        <v>3.4522646934172702E-2</v>
      </c>
      <c r="D14" s="20">
        <v>4.1796525899177997E-2</v>
      </c>
      <c r="E14" s="20">
        <v>2.80595398172638E-2</v>
      </c>
      <c r="F14" s="20"/>
      <c r="G14" s="20">
        <v>1.5239149262626E-2</v>
      </c>
      <c r="H14" s="20">
        <v>3.6852028067884901E-2</v>
      </c>
      <c r="I14" s="20">
        <v>3.42523937812464E-2</v>
      </c>
      <c r="J14" s="20">
        <v>4.8008991724522602E-2</v>
      </c>
      <c r="K14" s="20">
        <v>2.1829139842015299E-2</v>
      </c>
      <c r="L14" s="20">
        <v>3.8933532592142599E-2</v>
      </c>
      <c r="M14" s="20"/>
      <c r="N14" s="20">
        <v>3.4596923737094602E-2</v>
      </c>
      <c r="O14" s="20">
        <v>3.4480651401524301E-2</v>
      </c>
      <c r="P14" s="20"/>
      <c r="Q14" s="20">
        <v>2.2200227643528501E-2</v>
      </c>
      <c r="R14" s="20">
        <v>4.4212843882490298E-2</v>
      </c>
      <c r="S14" s="20">
        <v>1.8312304176115499E-2</v>
      </c>
      <c r="T14" s="20"/>
      <c r="U14" s="20">
        <v>2.25424054111402E-2</v>
      </c>
      <c r="V14" s="20">
        <v>9.2629886009724896E-2</v>
      </c>
      <c r="W14" s="20"/>
      <c r="X14" s="20">
        <v>1.56830024444546E-2</v>
      </c>
      <c r="Y14" s="20">
        <v>2.17732861957293E-2</v>
      </c>
      <c r="Z14" s="20">
        <v>4.4991082065338001E-2</v>
      </c>
      <c r="AA14" s="20"/>
      <c r="AB14" s="20">
        <v>2.7971750984473701E-2</v>
      </c>
      <c r="AC14" s="20">
        <v>2.4540828282722301E-2</v>
      </c>
      <c r="AD14" s="20">
        <v>5.4303918901871299E-2</v>
      </c>
      <c r="AE14" s="20"/>
      <c r="AF14" s="20">
        <v>2.0061430037889301E-2</v>
      </c>
      <c r="AG14" s="20">
        <v>3.0927826695478999E-2</v>
      </c>
      <c r="AH14" s="20">
        <v>3.4279018633213303E-2</v>
      </c>
      <c r="AI14" s="20"/>
      <c r="AJ14" s="20">
        <v>2.7279651340405501E-2</v>
      </c>
      <c r="AK14" s="20">
        <v>3.87000456439794E-2</v>
      </c>
      <c r="AL14" s="20"/>
      <c r="AM14" s="20">
        <v>1.52405187662824E-2</v>
      </c>
      <c r="AN14" s="20">
        <v>1.4893914201849601E-2</v>
      </c>
      <c r="AO14" s="20">
        <v>0</v>
      </c>
      <c r="AP14" s="20">
        <v>4.0793127826421298E-2</v>
      </c>
      <c r="AQ14" s="20">
        <v>0</v>
      </c>
      <c r="AR14" s="20">
        <v>3.2199301543323698E-2</v>
      </c>
      <c r="AS14" s="20">
        <v>1.97249580894573E-2</v>
      </c>
      <c r="AT14" s="20">
        <v>0.14264568991612001</v>
      </c>
      <c r="AU14" s="20">
        <v>8.96951104924677E-2</v>
      </c>
      <c r="AV14" s="20"/>
      <c r="AW14" s="20">
        <v>1.62388964004361E-2</v>
      </c>
      <c r="AX14" s="20">
        <v>9.38536820867804E-3</v>
      </c>
      <c r="AY14" s="20">
        <v>5.5650025354059302E-2</v>
      </c>
      <c r="AZ14" s="20">
        <v>5.4693144840977002E-2</v>
      </c>
      <c r="BA14" s="20">
        <v>0</v>
      </c>
      <c r="BB14" s="20">
        <v>2.3565576524835499E-2</v>
      </c>
      <c r="BC14" s="20">
        <v>1.33342065270214E-2</v>
      </c>
      <c r="BD14" s="20">
        <v>3.6127847836181899E-2</v>
      </c>
      <c r="BE14" s="20">
        <v>0</v>
      </c>
      <c r="BF14" s="20">
        <v>7.9421313129915905E-2</v>
      </c>
      <c r="BG14" s="20"/>
      <c r="BH14" s="20">
        <v>3.2799316052488703E-2</v>
      </c>
      <c r="BI14" s="20">
        <v>2.6483448419056501E-2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9"/>
  <sheetViews>
    <sheetView showGridLines="0" workbookViewId="0">
      <pane xSplit="2" topLeftCell="AN1" activePane="topRight" state="frozen"/>
      <selection activeCell="B18" sqref="B18"/>
      <selection pane="topRight" activeCell="AT7" sqref="AT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870</v>
      </c>
      <c r="D7" s="10">
        <v>402</v>
      </c>
      <c r="E7" s="10">
        <v>465</v>
      </c>
      <c r="F7" s="10"/>
      <c r="G7" s="10">
        <v>101</v>
      </c>
      <c r="H7" s="10">
        <v>159</v>
      </c>
      <c r="I7" s="10">
        <v>186</v>
      </c>
      <c r="J7" s="10">
        <v>189</v>
      </c>
      <c r="K7" s="10">
        <v>135</v>
      </c>
      <c r="L7" s="10">
        <v>100</v>
      </c>
      <c r="M7" s="10"/>
      <c r="N7" s="10">
        <v>423</v>
      </c>
      <c r="O7" s="10">
        <v>447</v>
      </c>
      <c r="P7" s="10"/>
      <c r="Q7" s="10">
        <v>267</v>
      </c>
      <c r="R7" s="10">
        <v>432</v>
      </c>
      <c r="S7" s="10">
        <v>134</v>
      </c>
      <c r="T7" s="10"/>
      <c r="U7" s="10">
        <v>715</v>
      </c>
      <c r="V7" s="10">
        <v>155</v>
      </c>
      <c r="W7" s="10"/>
      <c r="X7" s="10">
        <v>112</v>
      </c>
      <c r="Y7" s="10">
        <v>388</v>
      </c>
      <c r="Z7" s="10">
        <v>335</v>
      </c>
      <c r="AA7" s="10"/>
      <c r="AB7" s="10">
        <v>250</v>
      </c>
      <c r="AC7" s="10">
        <v>423</v>
      </c>
      <c r="AD7" s="10">
        <v>153</v>
      </c>
      <c r="AE7" s="10"/>
      <c r="AF7" s="10">
        <v>86</v>
      </c>
      <c r="AG7" s="10">
        <v>475</v>
      </c>
      <c r="AH7" s="10">
        <v>265</v>
      </c>
      <c r="AI7" s="10"/>
      <c r="AJ7" s="10">
        <v>331</v>
      </c>
      <c r="AK7" s="10">
        <v>507</v>
      </c>
      <c r="AL7" s="10"/>
      <c r="AM7" s="10">
        <v>118</v>
      </c>
      <c r="AN7" s="10">
        <v>156</v>
      </c>
      <c r="AO7" s="10">
        <v>32</v>
      </c>
      <c r="AP7" s="10">
        <v>69</v>
      </c>
      <c r="AQ7" s="10">
        <v>37</v>
      </c>
      <c r="AR7" s="10">
        <v>249</v>
      </c>
      <c r="AS7" s="10">
        <v>43</v>
      </c>
      <c r="AT7" s="10">
        <v>39</v>
      </c>
      <c r="AU7" s="10">
        <v>102</v>
      </c>
      <c r="AV7" s="10"/>
      <c r="AW7" s="10">
        <v>113</v>
      </c>
      <c r="AX7" s="10">
        <v>127</v>
      </c>
      <c r="AY7" s="10">
        <v>33</v>
      </c>
      <c r="AZ7" s="10">
        <v>80</v>
      </c>
      <c r="BA7" s="10">
        <v>35</v>
      </c>
      <c r="BB7" s="10">
        <v>233</v>
      </c>
      <c r="BC7" s="10">
        <v>58</v>
      </c>
      <c r="BD7" s="10">
        <v>28</v>
      </c>
      <c r="BE7" s="10">
        <v>11</v>
      </c>
      <c r="BF7" s="10">
        <v>38</v>
      </c>
      <c r="BG7" s="10"/>
      <c r="BH7" s="10">
        <v>430</v>
      </c>
      <c r="BI7" s="10">
        <v>399</v>
      </c>
    </row>
    <row r="8" spans="2:61" ht="30" customHeight="1" x14ac:dyDescent="0.35">
      <c r="B8" s="11" t="s">
        <v>18</v>
      </c>
      <c r="C8" s="11">
        <v>882</v>
      </c>
      <c r="D8" s="11">
        <v>423</v>
      </c>
      <c r="E8" s="11">
        <v>456</v>
      </c>
      <c r="F8" s="11"/>
      <c r="G8" s="11">
        <v>90</v>
      </c>
      <c r="H8" s="11">
        <v>127</v>
      </c>
      <c r="I8" s="11">
        <v>170</v>
      </c>
      <c r="J8" s="11">
        <v>167</v>
      </c>
      <c r="K8" s="11">
        <v>138</v>
      </c>
      <c r="L8" s="11">
        <v>191</v>
      </c>
      <c r="M8" s="11"/>
      <c r="N8" s="11">
        <v>309</v>
      </c>
      <c r="O8" s="11">
        <v>573</v>
      </c>
      <c r="P8" s="11"/>
      <c r="Q8" s="11">
        <v>254</v>
      </c>
      <c r="R8" s="11">
        <v>437</v>
      </c>
      <c r="S8" s="11">
        <v>149</v>
      </c>
      <c r="T8" s="11"/>
      <c r="U8" s="11">
        <v>723</v>
      </c>
      <c r="V8" s="11">
        <v>159</v>
      </c>
      <c r="W8" s="11"/>
      <c r="X8" s="11">
        <v>132</v>
      </c>
      <c r="Y8" s="11">
        <v>387</v>
      </c>
      <c r="Z8" s="11">
        <v>325</v>
      </c>
      <c r="AA8" s="11"/>
      <c r="AB8" s="11">
        <v>261</v>
      </c>
      <c r="AC8" s="11">
        <v>420</v>
      </c>
      <c r="AD8" s="11">
        <v>154</v>
      </c>
      <c r="AE8" s="11"/>
      <c r="AF8" s="11">
        <v>87</v>
      </c>
      <c r="AG8" s="11">
        <v>482</v>
      </c>
      <c r="AH8" s="11">
        <v>265</v>
      </c>
      <c r="AI8" s="11"/>
      <c r="AJ8" s="11">
        <v>304</v>
      </c>
      <c r="AK8" s="11">
        <v>544</v>
      </c>
      <c r="AL8" s="11"/>
      <c r="AM8" s="11">
        <v>125</v>
      </c>
      <c r="AN8" s="11">
        <v>167</v>
      </c>
      <c r="AO8" s="11">
        <v>31</v>
      </c>
      <c r="AP8" s="11">
        <v>68</v>
      </c>
      <c r="AQ8" s="11">
        <v>39</v>
      </c>
      <c r="AR8" s="11">
        <v>251</v>
      </c>
      <c r="AS8" s="11">
        <v>39</v>
      </c>
      <c r="AT8" s="11">
        <v>39</v>
      </c>
      <c r="AU8" s="11">
        <v>99</v>
      </c>
      <c r="AV8" s="11"/>
      <c r="AW8" s="11">
        <v>120</v>
      </c>
      <c r="AX8" s="11">
        <v>139</v>
      </c>
      <c r="AY8" s="11">
        <v>29</v>
      </c>
      <c r="AZ8" s="11">
        <v>77</v>
      </c>
      <c r="BA8" s="11">
        <v>38</v>
      </c>
      <c r="BB8" s="11">
        <v>235</v>
      </c>
      <c r="BC8" s="11">
        <v>54</v>
      </c>
      <c r="BD8" s="11">
        <v>26</v>
      </c>
      <c r="BE8" s="11">
        <v>11</v>
      </c>
      <c r="BF8" s="11">
        <v>36</v>
      </c>
      <c r="BG8" s="11"/>
      <c r="BH8" s="11">
        <v>458</v>
      </c>
      <c r="BI8" s="11">
        <v>377</v>
      </c>
    </row>
    <row r="9" spans="2:61" x14ac:dyDescent="0.35">
      <c r="B9" s="15" t="s">
        <v>256</v>
      </c>
      <c r="C9" s="14">
        <v>0.19091214666369499</v>
      </c>
      <c r="D9" s="14">
        <v>0.22016708423758</v>
      </c>
      <c r="E9" s="14">
        <v>0.165003196506738</v>
      </c>
      <c r="F9" s="14"/>
      <c r="G9" s="14">
        <v>0.33311555584318497</v>
      </c>
      <c r="H9" s="14">
        <v>0.16857893701537599</v>
      </c>
      <c r="I9" s="14">
        <v>9.7677527116058496E-2</v>
      </c>
      <c r="J9" s="14">
        <v>0.161949425498991</v>
      </c>
      <c r="K9" s="14">
        <v>0.21515615537091001</v>
      </c>
      <c r="L9" s="14">
        <v>0.22976384078863599</v>
      </c>
      <c r="M9" s="14"/>
      <c r="N9" s="14">
        <v>0.19719804669337801</v>
      </c>
      <c r="O9" s="14">
        <v>0.18752531957784099</v>
      </c>
      <c r="P9" s="14"/>
      <c r="Q9" s="14">
        <v>0.23160790050018101</v>
      </c>
      <c r="R9" s="14">
        <v>0.18631820991363299</v>
      </c>
      <c r="S9" s="14">
        <v>0.14017356493261199</v>
      </c>
      <c r="T9" s="14"/>
      <c r="U9" s="14">
        <v>0.216878330578892</v>
      </c>
      <c r="V9" s="14">
        <v>7.3234555014304703E-2</v>
      </c>
      <c r="W9" s="14"/>
      <c r="X9" s="14">
        <v>0.26116811059983802</v>
      </c>
      <c r="Y9" s="14">
        <v>0.259419422945809</v>
      </c>
      <c r="Z9" s="14">
        <v>9.5192061417887996E-2</v>
      </c>
      <c r="AA9" s="14"/>
      <c r="AB9" s="14">
        <v>0.45713690382190703</v>
      </c>
      <c r="AC9" s="14">
        <v>0.10050072593292</v>
      </c>
      <c r="AD9" s="14">
        <v>4.4346884491554498E-3</v>
      </c>
      <c r="AE9" s="14"/>
      <c r="AF9" s="14">
        <v>0.28076562075578398</v>
      </c>
      <c r="AG9" s="14">
        <v>0.205768505255992</v>
      </c>
      <c r="AH9" s="14">
        <v>0.14004975960831501</v>
      </c>
      <c r="AI9" s="14"/>
      <c r="AJ9" s="14">
        <v>0.234644534755132</v>
      </c>
      <c r="AK9" s="14">
        <v>0.17470592863600801</v>
      </c>
      <c r="AL9" s="14"/>
      <c r="AM9" s="14">
        <v>0.25897039963750801</v>
      </c>
      <c r="AN9" s="14">
        <v>0.17952725816155399</v>
      </c>
      <c r="AO9" s="14">
        <v>0.23549731857780401</v>
      </c>
      <c r="AP9" s="14">
        <v>0.15364255462259699</v>
      </c>
      <c r="AQ9" s="14">
        <v>0.31545595328719001</v>
      </c>
      <c r="AR9" s="14">
        <v>0.17405379555286801</v>
      </c>
      <c r="AS9" s="14">
        <v>0.350050228741417</v>
      </c>
      <c r="AT9" s="14">
        <v>0.18796413560480599</v>
      </c>
      <c r="AU9" s="14">
        <v>0.116482368364411</v>
      </c>
      <c r="AV9" s="14"/>
      <c r="AW9" s="14">
        <v>0.26381082831557701</v>
      </c>
      <c r="AX9" s="14">
        <v>0.205595180570951</v>
      </c>
      <c r="AY9" s="14">
        <v>0.25801639590421399</v>
      </c>
      <c r="AZ9" s="14">
        <v>0.20409238633524501</v>
      </c>
      <c r="BA9" s="14">
        <v>0.31661663182682798</v>
      </c>
      <c r="BB9" s="14">
        <v>0.18290640078828899</v>
      </c>
      <c r="BC9" s="14">
        <v>0.21636922360793401</v>
      </c>
      <c r="BD9" s="14">
        <v>7.3289969668496199E-2</v>
      </c>
      <c r="BE9" s="14">
        <v>0</v>
      </c>
      <c r="BF9" s="14">
        <v>9.0745593902045202E-2</v>
      </c>
      <c r="BG9" s="14"/>
      <c r="BH9" s="14">
        <v>0.15114532450749801</v>
      </c>
      <c r="BI9" s="14">
        <v>0.25482558015568801</v>
      </c>
    </row>
    <row r="10" spans="2:61" x14ac:dyDescent="0.35">
      <c r="B10" s="15" t="s">
        <v>257</v>
      </c>
      <c r="C10" s="14">
        <v>0.34911661379831299</v>
      </c>
      <c r="D10" s="14">
        <v>0.35589455207053</v>
      </c>
      <c r="E10" s="14">
        <v>0.34115173751363698</v>
      </c>
      <c r="F10" s="14"/>
      <c r="G10" s="14">
        <v>0.29281370183807498</v>
      </c>
      <c r="H10" s="14">
        <v>0.32434274450077899</v>
      </c>
      <c r="I10" s="14">
        <v>0.37054980985019298</v>
      </c>
      <c r="J10" s="14">
        <v>0.37153974509156301</v>
      </c>
      <c r="K10" s="14">
        <v>0.32680688190305102</v>
      </c>
      <c r="L10" s="14">
        <v>0.36950889805318099</v>
      </c>
      <c r="M10" s="14"/>
      <c r="N10" s="14">
        <v>0.37977132810736303</v>
      </c>
      <c r="O10" s="14">
        <v>0.33259993102564001</v>
      </c>
      <c r="P10" s="14"/>
      <c r="Q10" s="14">
        <v>0.38764478736112801</v>
      </c>
      <c r="R10" s="14">
        <v>0.35888871404564698</v>
      </c>
      <c r="S10" s="14">
        <v>0.26912050952486599</v>
      </c>
      <c r="T10" s="14"/>
      <c r="U10" s="14">
        <v>0.34072767816164801</v>
      </c>
      <c r="V10" s="14">
        <v>0.38713489732617001</v>
      </c>
      <c r="W10" s="14"/>
      <c r="X10" s="14">
        <v>0.38770023077508498</v>
      </c>
      <c r="Y10" s="14">
        <v>0.37053144929993098</v>
      </c>
      <c r="Z10" s="14">
        <v>0.320125032099007</v>
      </c>
      <c r="AA10" s="14"/>
      <c r="AB10" s="14">
        <v>0.32927505349597902</v>
      </c>
      <c r="AC10" s="14">
        <v>0.43642170387878398</v>
      </c>
      <c r="AD10" s="14">
        <v>0.165472983191498</v>
      </c>
      <c r="AE10" s="14"/>
      <c r="AF10" s="14">
        <v>0.35272383353544801</v>
      </c>
      <c r="AG10" s="14">
        <v>0.38536640557956697</v>
      </c>
      <c r="AH10" s="14">
        <v>0.27815746130068802</v>
      </c>
      <c r="AI10" s="14"/>
      <c r="AJ10" s="14">
        <v>0.34036164201269198</v>
      </c>
      <c r="AK10" s="14">
        <v>0.36043695676115201</v>
      </c>
      <c r="AL10" s="14"/>
      <c r="AM10" s="14">
        <v>0.446024915438194</v>
      </c>
      <c r="AN10" s="14">
        <v>0.36180146293856402</v>
      </c>
      <c r="AO10" s="14">
        <v>0.26575918841762802</v>
      </c>
      <c r="AP10" s="14">
        <v>0.22430486276264999</v>
      </c>
      <c r="AQ10" s="14">
        <v>0.294832324293403</v>
      </c>
      <c r="AR10" s="14">
        <v>0.374917286404651</v>
      </c>
      <c r="AS10" s="14">
        <v>0.402429028015719</v>
      </c>
      <c r="AT10" s="14">
        <v>0.29713560126197902</v>
      </c>
      <c r="AU10" s="14">
        <v>0.27416008780482498</v>
      </c>
      <c r="AV10" s="14"/>
      <c r="AW10" s="14">
        <v>0.43799128850047098</v>
      </c>
      <c r="AX10" s="14">
        <v>0.33481073738994499</v>
      </c>
      <c r="AY10" s="14">
        <v>0.25667456858314103</v>
      </c>
      <c r="AZ10" s="14">
        <v>0.157516100477604</v>
      </c>
      <c r="BA10" s="14">
        <v>0.28302267542642501</v>
      </c>
      <c r="BB10" s="14">
        <v>0.41402394816024901</v>
      </c>
      <c r="BC10" s="14">
        <v>0.42271455172989297</v>
      </c>
      <c r="BD10" s="14">
        <v>0.37813640863842601</v>
      </c>
      <c r="BE10" s="14">
        <v>0.19184596244964799</v>
      </c>
      <c r="BF10" s="14">
        <v>0.15668498954861701</v>
      </c>
      <c r="BG10" s="14"/>
      <c r="BH10" s="14">
        <v>0.33503125110790799</v>
      </c>
      <c r="BI10" s="14">
        <v>0.37056816795811898</v>
      </c>
    </row>
    <row r="11" spans="2:61" x14ac:dyDescent="0.35">
      <c r="B11" s="15" t="s">
        <v>258</v>
      </c>
      <c r="C11" s="14">
        <v>0.276774048695551</v>
      </c>
      <c r="D11" s="14">
        <v>0.26657085142138198</v>
      </c>
      <c r="E11" s="14">
        <v>0.28807281887509201</v>
      </c>
      <c r="F11" s="14"/>
      <c r="G11" s="14">
        <v>0.21421908187650701</v>
      </c>
      <c r="H11" s="14">
        <v>0.29536686490757302</v>
      </c>
      <c r="I11" s="14">
        <v>0.30678314706996501</v>
      </c>
      <c r="J11" s="14">
        <v>0.31873141982751102</v>
      </c>
      <c r="K11" s="14">
        <v>0.24321351792811999</v>
      </c>
      <c r="L11" s="14">
        <v>0.25465867832759898</v>
      </c>
      <c r="M11" s="14"/>
      <c r="N11" s="14">
        <v>0.25690029251163599</v>
      </c>
      <c r="O11" s="14">
        <v>0.287481978415001</v>
      </c>
      <c r="P11" s="14"/>
      <c r="Q11" s="14">
        <v>0.212899402945189</v>
      </c>
      <c r="R11" s="14">
        <v>0.28351553407466801</v>
      </c>
      <c r="S11" s="14">
        <v>0.35031616793215697</v>
      </c>
      <c r="T11" s="14"/>
      <c r="U11" s="14">
        <v>0.26269099914087302</v>
      </c>
      <c r="V11" s="14">
        <v>0.34059780347160401</v>
      </c>
      <c r="W11" s="14"/>
      <c r="X11" s="14">
        <v>0.27890836988270301</v>
      </c>
      <c r="Y11" s="14">
        <v>0.252210110362863</v>
      </c>
      <c r="Z11" s="14">
        <v>0.27190872728571802</v>
      </c>
      <c r="AA11" s="14"/>
      <c r="AB11" s="14">
        <v>0.14505858854145001</v>
      </c>
      <c r="AC11" s="14">
        <v>0.32385109278292801</v>
      </c>
      <c r="AD11" s="14">
        <v>0.31585544824852502</v>
      </c>
      <c r="AE11" s="14"/>
      <c r="AF11" s="14">
        <v>0.26827321046514302</v>
      </c>
      <c r="AG11" s="14">
        <v>0.25494316124510102</v>
      </c>
      <c r="AH11" s="14">
        <v>0.303554780744766</v>
      </c>
      <c r="AI11" s="14"/>
      <c r="AJ11" s="14">
        <v>0.254066503603323</v>
      </c>
      <c r="AK11" s="14">
        <v>0.27912621955655997</v>
      </c>
      <c r="AL11" s="14"/>
      <c r="AM11" s="14">
        <v>0.21574466823125199</v>
      </c>
      <c r="AN11" s="14">
        <v>0.308133653613825</v>
      </c>
      <c r="AO11" s="14">
        <v>0.47662442848442299</v>
      </c>
      <c r="AP11" s="14">
        <v>0.23528096119046901</v>
      </c>
      <c r="AQ11" s="14">
        <v>0.27782356396882602</v>
      </c>
      <c r="AR11" s="14">
        <v>0.23071367848649699</v>
      </c>
      <c r="AS11" s="14">
        <v>0.18748655805452899</v>
      </c>
      <c r="AT11" s="14">
        <v>0.26404176596590301</v>
      </c>
      <c r="AU11" s="14">
        <v>0.39572430396395197</v>
      </c>
      <c r="AV11" s="14"/>
      <c r="AW11" s="14">
        <v>0.206536279132185</v>
      </c>
      <c r="AX11" s="14">
        <v>0.32700462258968499</v>
      </c>
      <c r="AY11" s="14">
        <v>0.46542816931535702</v>
      </c>
      <c r="AZ11" s="14">
        <v>0.30705622320199999</v>
      </c>
      <c r="BA11" s="14">
        <v>0.30166439261421801</v>
      </c>
      <c r="BB11" s="14">
        <v>0.214401898809705</v>
      </c>
      <c r="BC11" s="14">
        <v>0.16827071416786901</v>
      </c>
      <c r="BD11" s="14">
        <v>0.26665269969889799</v>
      </c>
      <c r="BE11" s="14">
        <v>0.64706848644610804</v>
      </c>
      <c r="BF11" s="14">
        <v>0.44468568359503202</v>
      </c>
      <c r="BG11" s="14"/>
      <c r="BH11" s="14">
        <v>0.30594871654480299</v>
      </c>
      <c r="BI11" s="14">
        <v>0.22051756595900099</v>
      </c>
    </row>
    <row r="12" spans="2:61" x14ac:dyDescent="0.35">
      <c r="B12" s="15" t="s">
        <v>259</v>
      </c>
      <c r="C12" s="14">
        <v>8.0894803969760107E-2</v>
      </c>
      <c r="D12" s="14">
        <v>4.9227768750301097E-2</v>
      </c>
      <c r="E12" s="14">
        <v>0.110834759073457</v>
      </c>
      <c r="F12" s="14"/>
      <c r="G12" s="14">
        <v>6.6902740026475602E-2</v>
      </c>
      <c r="H12" s="14">
        <v>7.4058492887139102E-2</v>
      </c>
      <c r="I12" s="14">
        <v>0.105683661077858</v>
      </c>
      <c r="J12" s="14">
        <v>5.5512202250938399E-2</v>
      </c>
      <c r="K12" s="14">
        <v>0.11817718876031701</v>
      </c>
      <c r="L12" s="14">
        <v>6.5198377616921405E-2</v>
      </c>
      <c r="M12" s="14"/>
      <c r="N12" s="14">
        <v>8.2802935689986201E-2</v>
      </c>
      <c r="O12" s="14">
        <v>7.9866707410330001E-2</v>
      </c>
      <c r="P12" s="14"/>
      <c r="Q12" s="14">
        <v>7.7664251122033803E-2</v>
      </c>
      <c r="R12" s="14">
        <v>7.5961117244499193E-2</v>
      </c>
      <c r="S12" s="14">
        <v>0.112224114419754</v>
      </c>
      <c r="T12" s="14"/>
      <c r="U12" s="14">
        <v>8.2132796492085894E-2</v>
      </c>
      <c r="V12" s="14">
        <v>7.5284276871013606E-2</v>
      </c>
      <c r="W12" s="14"/>
      <c r="X12" s="14">
        <v>4.5505558051578202E-2</v>
      </c>
      <c r="Y12" s="14">
        <v>5.2241830356950798E-2</v>
      </c>
      <c r="Z12" s="14">
        <v>0.12972624373455899</v>
      </c>
      <c r="AA12" s="14"/>
      <c r="AB12" s="14">
        <v>4.9673540620952E-2</v>
      </c>
      <c r="AC12" s="14">
        <v>6.9307752502868497E-2</v>
      </c>
      <c r="AD12" s="14">
        <v>0.170550230848829</v>
      </c>
      <c r="AE12" s="14"/>
      <c r="AF12" s="14">
        <v>4.0526230523730299E-2</v>
      </c>
      <c r="AG12" s="14">
        <v>8.0397171591771899E-2</v>
      </c>
      <c r="AH12" s="14">
        <v>0.103396613615406</v>
      </c>
      <c r="AI12" s="14"/>
      <c r="AJ12" s="14">
        <v>7.2725574715209199E-2</v>
      </c>
      <c r="AK12" s="14">
        <v>8.3909136289694694E-2</v>
      </c>
      <c r="AL12" s="14"/>
      <c r="AM12" s="14">
        <v>3.3278849789992598E-2</v>
      </c>
      <c r="AN12" s="14">
        <v>7.9746593511427599E-2</v>
      </c>
      <c r="AO12" s="14">
        <v>2.2119064520144699E-2</v>
      </c>
      <c r="AP12" s="14">
        <v>0.19210997098281701</v>
      </c>
      <c r="AQ12" s="14">
        <v>6.4979375701867903E-2</v>
      </c>
      <c r="AR12" s="14">
        <v>8.7494081557756301E-2</v>
      </c>
      <c r="AS12" s="14">
        <v>2.9430020623946E-2</v>
      </c>
      <c r="AT12" s="14">
        <v>0.116009280380184</v>
      </c>
      <c r="AU12" s="14">
        <v>9.14667687500232E-2</v>
      </c>
      <c r="AV12" s="14"/>
      <c r="AW12" s="14">
        <v>3.9919722755901201E-2</v>
      </c>
      <c r="AX12" s="14">
        <v>7.5321943941310004E-2</v>
      </c>
      <c r="AY12" s="14">
        <v>1.9880866197288301E-2</v>
      </c>
      <c r="AZ12" s="14">
        <v>0.17070119242027701</v>
      </c>
      <c r="BA12" s="14">
        <v>4.9399237507791002E-2</v>
      </c>
      <c r="BB12" s="14">
        <v>7.2072597659203E-2</v>
      </c>
      <c r="BC12" s="14">
        <v>0.11268819158702</v>
      </c>
      <c r="BD12" s="14">
        <v>0.107786797879935</v>
      </c>
      <c r="BE12" s="14">
        <v>5.6539030403092598E-2</v>
      </c>
      <c r="BF12" s="14">
        <v>0.114798055045412</v>
      </c>
      <c r="BG12" s="14"/>
      <c r="BH12" s="14">
        <v>0.103736981453782</v>
      </c>
      <c r="BI12" s="14">
        <v>6.0640021813609099E-2</v>
      </c>
    </row>
    <row r="13" spans="2:61" x14ac:dyDescent="0.35">
      <c r="B13" s="15" t="s">
        <v>260</v>
      </c>
      <c r="C13" s="14">
        <v>7.0273780017438003E-2</v>
      </c>
      <c r="D13" s="14">
        <v>7.8756461365209293E-2</v>
      </c>
      <c r="E13" s="14">
        <v>6.0241306636187202E-2</v>
      </c>
      <c r="F13" s="14"/>
      <c r="G13" s="14">
        <v>6.5969761686181294E-2</v>
      </c>
      <c r="H13" s="14">
        <v>0.11189196884350899</v>
      </c>
      <c r="I13" s="14">
        <v>6.1235193400862899E-2</v>
      </c>
      <c r="J13" s="14">
        <v>5.6547111710001798E-2</v>
      </c>
      <c r="K13" s="14">
        <v>6.5251944133980805E-2</v>
      </c>
      <c r="L13" s="14">
        <v>6.8227597451617397E-2</v>
      </c>
      <c r="M13" s="14"/>
      <c r="N13" s="14">
        <v>4.5631507036343E-2</v>
      </c>
      <c r="O13" s="14">
        <v>8.3550974563210603E-2</v>
      </c>
      <c r="P13" s="14"/>
      <c r="Q13" s="14">
        <v>6.3335890619949903E-2</v>
      </c>
      <c r="R13" s="14">
        <v>5.8639496135370998E-2</v>
      </c>
      <c r="S13" s="14">
        <v>0.11205499980174401</v>
      </c>
      <c r="T13" s="14"/>
      <c r="U13" s="14">
        <v>7.0750957092379704E-2</v>
      </c>
      <c r="V13" s="14">
        <v>6.8111234718027297E-2</v>
      </c>
      <c r="W13" s="14"/>
      <c r="X13" s="14">
        <v>2.1168513445401001E-2</v>
      </c>
      <c r="Y13" s="14">
        <v>4.1181633726940302E-2</v>
      </c>
      <c r="Z13" s="14">
        <v>0.13302372853175201</v>
      </c>
      <c r="AA13" s="14"/>
      <c r="AB13" s="14">
        <v>6.4245638359855502E-3</v>
      </c>
      <c r="AC13" s="14">
        <v>4.96895759081376E-2</v>
      </c>
      <c r="AD13" s="14">
        <v>0.24703621031872999</v>
      </c>
      <c r="AE13" s="14"/>
      <c r="AF13" s="14">
        <v>4.9301125554475099E-2</v>
      </c>
      <c r="AG13" s="14">
        <v>4.9605865618163998E-2</v>
      </c>
      <c r="AH13" s="14">
        <v>0.122805818162822</v>
      </c>
      <c r="AI13" s="14"/>
      <c r="AJ13" s="14">
        <v>6.1647182190183197E-2</v>
      </c>
      <c r="AK13" s="14">
        <v>7.0268621013040197E-2</v>
      </c>
      <c r="AL13" s="14"/>
      <c r="AM13" s="14">
        <v>4.5981166903054399E-2</v>
      </c>
      <c r="AN13" s="14">
        <v>6.2547173715146204E-2</v>
      </c>
      <c r="AO13" s="14">
        <v>0</v>
      </c>
      <c r="AP13" s="14">
        <v>8.7460885564466406E-2</v>
      </c>
      <c r="AQ13" s="14">
        <v>4.6908782748713101E-2</v>
      </c>
      <c r="AR13" s="14">
        <v>0.10300509947596601</v>
      </c>
      <c r="AS13" s="14">
        <v>3.0604164564389E-2</v>
      </c>
      <c r="AT13" s="14">
        <v>7.5486632887200894E-2</v>
      </c>
      <c r="AU13" s="14">
        <v>7.0370518175287999E-2</v>
      </c>
      <c r="AV13" s="14"/>
      <c r="AW13" s="14">
        <v>4.6353775703431098E-2</v>
      </c>
      <c r="AX13" s="14">
        <v>5.2019017851124401E-2</v>
      </c>
      <c r="AY13" s="14">
        <v>0</v>
      </c>
      <c r="AZ13" s="14">
        <v>8.2417274643515004E-2</v>
      </c>
      <c r="BA13" s="14">
        <v>4.9297062624738E-2</v>
      </c>
      <c r="BB13" s="14">
        <v>8.7148924593761903E-2</v>
      </c>
      <c r="BC13" s="14">
        <v>4.4249049421181297E-2</v>
      </c>
      <c r="BD13" s="14">
        <v>0.113267736449621</v>
      </c>
      <c r="BE13" s="14">
        <v>0.104546520701151</v>
      </c>
      <c r="BF13" s="14">
        <v>0.159021264196991</v>
      </c>
      <c r="BG13" s="14"/>
      <c r="BH13" s="14">
        <v>6.75393842669927E-2</v>
      </c>
      <c r="BI13" s="14">
        <v>7.0489437993582801E-2</v>
      </c>
    </row>
    <row r="14" spans="2:61" x14ac:dyDescent="0.35">
      <c r="B14" s="15" t="s">
        <v>77</v>
      </c>
      <c r="C14" s="20">
        <v>3.2028606855243898E-2</v>
      </c>
      <c r="D14" s="20">
        <v>2.9383282154997099E-2</v>
      </c>
      <c r="E14" s="20">
        <v>3.4696181394888503E-2</v>
      </c>
      <c r="F14" s="20"/>
      <c r="G14" s="20">
        <v>2.6979158729576399E-2</v>
      </c>
      <c r="H14" s="20">
        <v>2.5760991845623499E-2</v>
      </c>
      <c r="I14" s="20">
        <v>5.8070661485061903E-2</v>
      </c>
      <c r="J14" s="20">
        <v>3.5720095620994499E-2</v>
      </c>
      <c r="K14" s="20">
        <v>3.1394311903621699E-2</v>
      </c>
      <c r="L14" s="20">
        <v>1.2642607762045399E-2</v>
      </c>
      <c r="M14" s="20"/>
      <c r="N14" s="20">
        <v>3.7695889961293798E-2</v>
      </c>
      <c r="O14" s="20">
        <v>2.8975089007977101E-2</v>
      </c>
      <c r="P14" s="20"/>
      <c r="Q14" s="20">
        <v>2.6847767451518002E-2</v>
      </c>
      <c r="R14" s="20">
        <v>3.6676928586181601E-2</v>
      </c>
      <c r="S14" s="20">
        <v>1.6110643388867699E-2</v>
      </c>
      <c r="T14" s="20"/>
      <c r="U14" s="20">
        <v>2.6819238534121399E-2</v>
      </c>
      <c r="V14" s="20">
        <v>5.5637232598880301E-2</v>
      </c>
      <c r="W14" s="20"/>
      <c r="X14" s="20">
        <v>5.5492172453950901E-3</v>
      </c>
      <c r="Y14" s="20">
        <v>2.4415553307505399E-2</v>
      </c>
      <c r="Z14" s="20">
        <v>5.00242069310761E-2</v>
      </c>
      <c r="AA14" s="20"/>
      <c r="AB14" s="20">
        <v>1.24313496837268E-2</v>
      </c>
      <c r="AC14" s="20">
        <v>2.0229148994362199E-2</v>
      </c>
      <c r="AD14" s="20">
        <v>9.6650438943261793E-2</v>
      </c>
      <c r="AE14" s="20"/>
      <c r="AF14" s="20">
        <v>8.4099791654191104E-3</v>
      </c>
      <c r="AG14" s="20">
        <v>2.39188907094042E-2</v>
      </c>
      <c r="AH14" s="20">
        <v>5.2035566568002602E-2</v>
      </c>
      <c r="AI14" s="20"/>
      <c r="AJ14" s="20">
        <v>3.6554562723460603E-2</v>
      </c>
      <c r="AK14" s="20">
        <v>3.1553137743545699E-2</v>
      </c>
      <c r="AL14" s="20"/>
      <c r="AM14" s="20">
        <v>0</v>
      </c>
      <c r="AN14" s="20">
        <v>8.2438580594828698E-3</v>
      </c>
      <c r="AO14" s="20">
        <v>0</v>
      </c>
      <c r="AP14" s="20">
        <v>0.107200764877002</v>
      </c>
      <c r="AQ14" s="20">
        <v>0</v>
      </c>
      <c r="AR14" s="20">
        <v>2.9816058522261501E-2</v>
      </c>
      <c r="AS14" s="20">
        <v>0</v>
      </c>
      <c r="AT14" s="20">
        <v>5.9362583899927497E-2</v>
      </c>
      <c r="AU14" s="20">
        <v>5.1795952941500897E-2</v>
      </c>
      <c r="AV14" s="20"/>
      <c r="AW14" s="20">
        <v>5.3881055924343904E-3</v>
      </c>
      <c r="AX14" s="20">
        <v>5.2484976569849903E-3</v>
      </c>
      <c r="AY14" s="20">
        <v>0</v>
      </c>
      <c r="AZ14" s="20">
        <v>7.82168229213588E-2</v>
      </c>
      <c r="BA14" s="20">
        <v>0</v>
      </c>
      <c r="BB14" s="20">
        <v>2.9446229988791501E-2</v>
      </c>
      <c r="BC14" s="20">
        <v>3.5708269486103901E-2</v>
      </c>
      <c r="BD14" s="20">
        <v>6.0866387664623503E-2</v>
      </c>
      <c r="BE14" s="20">
        <v>0</v>
      </c>
      <c r="BF14" s="20">
        <v>3.40644137119024E-2</v>
      </c>
      <c r="BG14" s="20"/>
      <c r="BH14" s="20">
        <v>3.6598342119015997E-2</v>
      </c>
      <c r="BI14" s="20">
        <v>2.2959226120000401E-2</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I19"/>
  <sheetViews>
    <sheetView showGridLines="0" workbookViewId="0">
      <pane xSplit="2" topLeftCell="C1" activePane="topRight" state="frozen"/>
      <selection activeCell="B18" sqref="B18"/>
      <selection pane="topRight" activeCell="AZ13" sqref="AZ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970</v>
      </c>
      <c r="D7" s="10">
        <v>451</v>
      </c>
      <c r="E7" s="10">
        <v>516</v>
      </c>
      <c r="F7" s="10"/>
      <c r="G7" s="10">
        <v>121</v>
      </c>
      <c r="H7" s="10">
        <v>185</v>
      </c>
      <c r="I7" s="10">
        <v>214</v>
      </c>
      <c r="J7" s="10">
        <v>205</v>
      </c>
      <c r="K7" s="10">
        <v>141</v>
      </c>
      <c r="L7" s="10">
        <v>104</v>
      </c>
      <c r="M7" s="10"/>
      <c r="N7" s="10">
        <v>486</v>
      </c>
      <c r="O7" s="10">
        <v>484</v>
      </c>
      <c r="P7" s="10"/>
      <c r="Q7" s="10">
        <v>299</v>
      </c>
      <c r="R7" s="10">
        <v>477</v>
      </c>
      <c r="S7" s="10">
        <v>149</v>
      </c>
      <c r="T7" s="10"/>
      <c r="U7" s="10">
        <v>790</v>
      </c>
      <c r="V7" s="10">
        <v>180</v>
      </c>
      <c r="W7" s="10"/>
      <c r="X7" s="10">
        <v>122</v>
      </c>
      <c r="Y7" s="10">
        <v>449</v>
      </c>
      <c r="Z7" s="10">
        <v>356</v>
      </c>
      <c r="AA7" s="10"/>
      <c r="AB7" s="10">
        <v>287</v>
      </c>
      <c r="AC7" s="10">
        <v>466</v>
      </c>
      <c r="AD7" s="10">
        <v>169</v>
      </c>
      <c r="AE7" s="10"/>
      <c r="AF7" s="10">
        <v>95</v>
      </c>
      <c r="AG7" s="10">
        <v>529</v>
      </c>
      <c r="AH7" s="10">
        <v>295</v>
      </c>
      <c r="AI7" s="10"/>
      <c r="AJ7" s="10">
        <v>392</v>
      </c>
      <c r="AK7" s="10">
        <v>541</v>
      </c>
      <c r="AL7" s="10"/>
      <c r="AM7" s="10">
        <v>127</v>
      </c>
      <c r="AN7" s="10">
        <v>158</v>
      </c>
      <c r="AO7" s="10">
        <v>37</v>
      </c>
      <c r="AP7" s="10">
        <v>82</v>
      </c>
      <c r="AQ7" s="10">
        <v>45</v>
      </c>
      <c r="AR7" s="10">
        <v>265</v>
      </c>
      <c r="AS7" s="10">
        <v>45</v>
      </c>
      <c r="AT7" s="10">
        <v>40</v>
      </c>
      <c r="AU7" s="10">
        <v>143</v>
      </c>
      <c r="AV7" s="10"/>
      <c r="AW7" s="10">
        <v>119</v>
      </c>
      <c r="AX7" s="10">
        <v>134</v>
      </c>
      <c r="AY7" s="10">
        <v>42</v>
      </c>
      <c r="AZ7" s="10">
        <v>91</v>
      </c>
      <c r="BA7" s="10">
        <v>41</v>
      </c>
      <c r="BB7" s="10">
        <v>249</v>
      </c>
      <c r="BC7" s="10">
        <v>64</v>
      </c>
      <c r="BD7" s="10">
        <v>29</v>
      </c>
      <c r="BE7" s="10">
        <v>23</v>
      </c>
      <c r="BF7" s="10">
        <v>49</v>
      </c>
      <c r="BG7" s="10"/>
      <c r="BH7" s="10">
        <v>483</v>
      </c>
      <c r="BI7" s="10">
        <v>440</v>
      </c>
    </row>
    <row r="8" spans="2:61" ht="30" customHeight="1" x14ac:dyDescent="0.35">
      <c r="B8" s="11" t="s">
        <v>18</v>
      </c>
      <c r="C8" s="11">
        <v>970</v>
      </c>
      <c r="D8" s="11">
        <v>469</v>
      </c>
      <c r="E8" s="11">
        <v>498</v>
      </c>
      <c r="F8" s="11"/>
      <c r="G8" s="11">
        <v>107</v>
      </c>
      <c r="H8" s="11">
        <v>147</v>
      </c>
      <c r="I8" s="11">
        <v>192</v>
      </c>
      <c r="J8" s="11">
        <v>182</v>
      </c>
      <c r="K8" s="11">
        <v>145</v>
      </c>
      <c r="L8" s="11">
        <v>198</v>
      </c>
      <c r="M8" s="11"/>
      <c r="N8" s="11">
        <v>353</v>
      </c>
      <c r="O8" s="11">
        <v>617</v>
      </c>
      <c r="P8" s="11"/>
      <c r="Q8" s="11">
        <v>283</v>
      </c>
      <c r="R8" s="11">
        <v>477</v>
      </c>
      <c r="S8" s="11">
        <v>162</v>
      </c>
      <c r="T8" s="11"/>
      <c r="U8" s="11">
        <v>790</v>
      </c>
      <c r="V8" s="11">
        <v>181</v>
      </c>
      <c r="W8" s="11"/>
      <c r="X8" s="11">
        <v>140</v>
      </c>
      <c r="Y8" s="11">
        <v>441</v>
      </c>
      <c r="Z8" s="11">
        <v>344</v>
      </c>
      <c r="AA8" s="11"/>
      <c r="AB8" s="11">
        <v>292</v>
      </c>
      <c r="AC8" s="11">
        <v>459</v>
      </c>
      <c r="AD8" s="11">
        <v>169</v>
      </c>
      <c r="AE8" s="11"/>
      <c r="AF8" s="11">
        <v>95</v>
      </c>
      <c r="AG8" s="11">
        <v>530</v>
      </c>
      <c r="AH8" s="11">
        <v>292</v>
      </c>
      <c r="AI8" s="11"/>
      <c r="AJ8" s="11">
        <v>355</v>
      </c>
      <c r="AK8" s="11">
        <v>576</v>
      </c>
      <c r="AL8" s="11"/>
      <c r="AM8" s="11">
        <v>132</v>
      </c>
      <c r="AN8" s="11">
        <v>169</v>
      </c>
      <c r="AO8" s="11">
        <v>35</v>
      </c>
      <c r="AP8" s="11">
        <v>80</v>
      </c>
      <c r="AQ8" s="11">
        <v>46</v>
      </c>
      <c r="AR8" s="11">
        <v>264</v>
      </c>
      <c r="AS8" s="11">
        <v>40</v>
      </c>
      <c r="AT8" s="11">
        <v>39</v>
      </c>
      <c r="AU8" s="11">
        <v>137</v>
      </c>
      <c r="AV8" s="11"/>
      <c r="AW8" s="11">
        <v>124</v>
      </c>
      <c r="AX8" s="11">
        <v>146</v>
      </c>
      <c r="AY8" s="11">
        <v>36</v>
      </c>
      <c r="AZ8" s="11">
        <v>87</v>
      </c>
      <c r="BA8" s="11">
        <v>43</v>
      </c>
      <c r="BB8" s="11">
        <v>249</v>
      </c>
      <c r="BC8" s="11">
        <v>59</v>
      </c>
      <c r="BD8" s="11">
        <v>26</v>
      </c>
      <c r="BE8" s="11">
        <v>22</v>
      </c>
      <c r="BF8" s="11">
        <v>45</v>
      </c>
      <c r="BG8" s="11"/>
      <c r="BH8" s="11">
        <v>505</v>
      </c>
      <c r="BI8" s="11">
        <v>414</v>
      </c>
    </row>
    <row r="9" spans="2:61" x14ac:dyDescent="0.35">
      <c r="B9" s="15" t="s">
        <v>256</v>
      </c>
      <c r="C9" s="14">
        <v>0.171407650907687</v>
      </c>
      <c r="D9" s="14">
        <v>0.19325177589661799</v>
      </c>
      <c r="E9" s="14">
        <v>0.14944759470326299</v>
      </c>
      <c r="F9" s="14"/>
      <c r="G9" s="14">
        <v>0.24261446692211999</v>
      </c>
      <c r="H9" s="14">
        <v>0.18440048255091601</v>
      </c>
      <c r="I9" s="14">
        <v>0.11743211933676199</v>
      </c>
      <c r="J9" s="14">
        <v>0.11945555505312</v>
      </c>
      <c r="K9" s="14">
        <v>0.13937317587512801</v>
      </c>
      <c r="L9" s="14">
        <v>0.24699677517981999</v>
      </c>
      <c r="M9" s="14"/>
      <c r="N9" s="14">
        <v>0.20799967475968201</v>
      </c>
      <c r="O9" s="14">
        <v>0.15048657618650799</v>
      </c>
      <c r="P9" s="14"/>
      <c r="Q9" s="14">
        <v>0.18350236569293099</v>
      </c>
      <c r="R9" s="14">
        <v>0.15504520407382</v>
      </c>
      <c r="S9" s="14">
        <v>0.21584810468825999</v>
      </c>
      <c r="T9" s="14"/>
      <c r="U9" s="14">
        <v>0.19004501669981</v>
      </c>
      <c r="V9" s="14">
        <v>8.9905818728277895E-2</v>
      </c>
      <c r="W9" s="14"/>
      <c r="X9" s="14">
        <v>0.51416205430945905</v>
      </c>
      <c r="Y9" s="14">
        <v>0.15534767010311301</v>
      </c>
      <c r="Z9" s="14">
        <v>7.0914981023941101E-2</v>
      </c>
      <c r="AA9" s="14"/>
      <c r="AB9" s="14">
        <v>0.28204231017091902</v>
      </c>
      <c r="AC9" s="14">
        <v>0.14242875330912499</v>
      </c>
      <c r="AD9" s="14">
        <v>0.10242329974218101</v>
      </c>
      <c r="AE9" s="14"/>
      <c r="AF9" s="14">
        <v>0.32763949427243899</v>
      </c>
      <c r="AG9" s="14">
        <v>0.19756397491414401</v>
      </c>
      <c r="AH9" s="14">
        <v>8.9451651892235903E-2</v>
      </c>
      <c r="AI9" s="14"/>
      <c r="AJ9" s="14">
        <v>0.206002808199926</v>
      </c>
      <c r="AK9" s="14">
        <v>0.157335261707442</v>
      </c>
      <c r="AL9" s="14"/>
      <c r="AM9" s="14">
        <v>0.20041022046711901</v>
      </c>
      <c r="AN9" s="14">
        <v>0.33857211769485202</v>
      </c>
      <c r="AO9" s="14">
        <v>0.317698493251243</v>
      </c>
      <c r="AP9" s="14">
        <v>8.8150977750355797E-2</v>
      </c>
      <c r="AQ9" s="14">
        <v>0.125155606475439</v>
      </c>
      <c r="AR9" s="14">
        <v>0.105534378854265</v>
      </c>
      <c r="AS9" s="14">
        <v>0.312298309134459</v>
      </c>
      <c r="AT9" s="14">
        <v>0.116676145989014</v>
      </c>
      <c r="AU9" s="14">
        <v>9.4875493306194394E-2</v>
      </c>
      <c r="AV9" s="14"/>
      <c r="AW9" s="14">
        <v>0.22018162591684201</v>
      </c>
      <c r="AX9" s="14">
        <v>0.362049237869981</v>
      </c>
      <c r="AY9" s="14">
        <v>0.30604647480685498</v>
      </c>
      <c r="AZ9" s="14">
        <v>8.9101192851391203E-2</v>
      </c>
      <c r="BA9" s="14">
        <v>0.15950121398110101</v>
      </c>
      <c r="BB9" s="14">
        <v>0.10613317868889401</v>
      </c>
      <c r="BC9" s="14">
        <v>0.23081513532217901</v>
      </c>
      <c r="BD9" s="14">
        <v>2.1569490828252599E-2</v>
      </c>
      <c r="BE9" s="14">
        <v>0.15613252025294599</v>
      </c>
      <c r="BF9" s="14">
        <v>6.6445556263621697E-2</v>
      </c>
      <c r="BG9" s="14"/>
      <c r="BH9" s="14">
        <v>0.14398417901692401</v>
      </c>
      <c r="BI9" s="14">
        <v>0.21591068894398099</v>
      </c>
    </row>
    <row r="10" spans="2:61" x14ac:dyDescent="0.35">
      <c r="B10" s="15" t="s">
        <v>257</v>
      </c>
      <c r="C10" s="14">
        <v>0.38479981023958298</v>
      </c>
      <c r="D10" s="14">
        <v>0.384002068688787</v>
      </c>
      <c r="E10" s="14">
        <v>0.38547631967339502</v>
      </c>
      <c r="F10" s="14"/>
      <c r="G10" s="14">
        <v>0.41684426204143998</v>
      </c>
      <c r="H10" s="14">
        <v>0.258160527858454</v>
      </c>
      <c r="I10" s="14">
        <v>0.357233051900882</v>
      </c>
      <c r="J10" s="14">
        <v>0.34592423671929401</v>
      </c>
      <c r="K10" s="14">
        <v>0.419774638933129</v>
      </c>
      <c r="L10" s="14">
        <v>0.49834765571589201</v>
      </c>
      <c r="M10" s="14"/>
      <c r="N10" s="14">
        <v>0.39083607197651599</v>
      </c>
      <c r="O10" s="14">
        <v>0.38134864603653801</v>
      </c>
      <c r="P10" s="14"/>
      <c r="Q10" s="14">
        <v>0.48210790400843301</v>
      </c>
      <c r="R10" s="14">
        <v>0.36994359247526798</v>
      </c>
      <c r="S10" s="14">
        <v>0.28220219777882499</v>
      </c>
      <c r="T10" s="14"/>
      <c r="U10" s="14">
        <v>0.385435928066727</v>
      </c>
      <c r="V10" s="14">
        <v>0.382018045425149</v>
      </c>
      <c r="W10" s="14"/>
      <c r="X10" s="14">
        <v>0.385073546936745</v>
      </c>
      <c r="Y10" s="14">
        <v>0.52065966998341695</v>
      </c>
      <c r="Z10" s="14">
        <v>0.22929622994997101</v>
      </c>
      <c r="AA10" s="14"/>
      <c r="AB10" s="14">
        <v>0.46804886196613998</v>
      </c>
      <c r="AC10" s="14">
        <v>0.43087975895800201</v>
      </c>
      <c r="AD10" s="14">
        <v>0.15543608197668701</v>
      </c>
      <c r="AE10" s="14"/>
      <c r="AF10" s="14">
        <v>0.43546083453893097</v>
      </c>
      <c r="AG10" s="14">
        <v>0.44494045267617499</v>
      </c>
      <c r="AH10" s="14">
        <v>0.27225377753378399</v>
      </c>
      <c r="AI10" s="14"/>
      <c r="AJ10" s="14">
        <v>0.36134110811272802</v>
      </c>
      <c r="AK10" s="14">
        <v>0.40626251001066199</v>
      </c>
      <c r="AL10" s="14"/>
      <c r="AM10" s="14">
        <v>0.48746164621098198</v>
      </c>
      <c r="AN10" s="14">
        <v>0.46307488204405001</v>
      </c>
      <c r="AO10" s="14">
        <v>0.37415672158881202</v>
      </c>
      <c r="AP10" s="14">
        <v>0.28289510571594501</v>
      </c>
      <c r="AQ10" s="14">
        <v>0.58421249549832299</v>
      </c>
      <c r="AR10" s="14">
        <v>0.34712492300988501</v>
      </c>
      <c r="AS10" s="14">
        <v>0.43165871536741102</v>
      </c>
      <c r="AT10" s="14">
        <v>0.328163288816541</v>
      </c>
      <c r="AU10" s="14">
        <v>0.27452792844752499</v>
      </c>
      <c r="AV10" s="14"/>
      <c r="AW10" s="14">
        <v>0.48932446364482601</v>
      </c>
      <c r="AX10" s="14">
        <v>0.47554915775317502</v>
      </c>
      <c r="AY10" s="14">
        <v>0.34670262706854699</v>
      </c>
      <c r="AZ10" s="14">
        <v>0.25626321700874</v>
      </c>
      <c r="BA10" s="14">
        <v>0.60345398419914997</v>
      </c>
      <c r="BB10" s="14">
        <v>0.38857919932139701</v>
      </c>
      <c r="BC10" s="14">
        <v>0.44154565450255101</v>
      </c>
      <c r="BD10" s="14">
        <v>0.29538446035358101</v>
      </c>
      <c r="BE10" s="14">
        <v>0.25932225758387201</v>
      </c>
      <c r="BF10" s="14">
        <v>7.0421150491891502E-2</v>
      </c>
      <c r="BG10" s="14"/>
      <c r="BH10" s="14">
        <v>0.363283634727045</v>
      </c>
      <c r="BI10" s="14">
        <v>0.413521310877913</v>
      </c>
    </row>
    <row r="11" spans="2:61" x14ac:dyDescent="0.35">
      <c r="B11" s="15" t="s">
        <v>258</v>
      </c>
      <c r="C11" s="14">
        <v>0.24011535572074499</v>
      </c>
      <c r="D11" s="14">
        <v>0.22755641587922201</v>
      </c>
      <c r="E11" s="14">
        <v>0.25340593925544802</v>
      </c>
      <c r="F11" s="14"/>
      <c r="G11" s="14">
        <v>0.266421705074259</v>
      </c>
      <c r="H11" s="14">
        <v>0.26924511302564602</v>
      </c>
      <c r="I11" s="14">
        <v>0.25193295677508498</v>
      </c>
      <c r="J11" s="14">
        <v>0.32556033427667103</v>
      </c>
      <c r="K11" s="14">
        <v>0.24074305362246701</v>
      </c>
      <c r="L11" s="14">
        <v>0.113690505652355</v>
      </c>
      <c r="M11" s="14"/>
      <c r="N11" s="14">
        <v>0.22354097721431401</v>
      </c>
      <c r="O11" s="14">
        <v>0.249591568695263</v>
      </c>
      <c r="P11" s="14"/>
      <c r="Q11" s="14">
        <v>0.19700382248953099</v>
      </c>
      <c r="R11" s="14">
        <v>0.27143103020034098</v>
      </c>
      <c r="S11" s="14">
        <v>0.18248384655263999</v>
      </c>
      <c r="T11" s="14"/>
      <c r="U11" s="14">
        <v>0.23501104583049601</v>
      </c>
      <c r="V11" s="14">
        <v>0.26243667584220698</v>
      </c>
      <c r="W11" s="14"/>
      <c r="X11" s="14">
        <v>9.1521057563154096E-2</v>
      </c>
      <c r="Y11" s="14">
        <v>0.218126054075123</v>
      </c>
      <c r="Z11" s="14">
        <v>0.28803130888070699</v>
      </c>
      <c r="AA11" s="14"/>
      <c r="AB11" s="14">
        <v>0.144307374072318</v>
      </c>
      <c r="AC11" s="14">
        <v>0.25150648507741302</v>
      </c>
      <c r="AD11" s="14">
        <v>0.27040038741050998</v>
      </c>
      <c r="AE11" s="14"/>
      <c r="AF11" s="14">
        <v>0.143381282276967</v>
      </c>
      <c r="AG11" s="14">
        <v>0.20834782027787799</v>
      </c>
      <c r="AH11" s="14">
        <v>0.294385922516474</v>
      </c>
      <c r="AI11" s="14"/>
      <c r="AJ11" s="14">
        <v>0.21948004417934999</v>
      </c>
      <c r="AK11" s="14">
        <v>0.243586103020378</v>
      </c>
      <c r="AL11" s="14"/>
      <c r="AM11" s="14">
        <v>0.22968640198044701</v>
      </c>
      <c r="AN11" s="14">
        <v>0.137524289706105</v>
      </c>
      <c r="AO11" s="14">
        <v>0.26951553340130402</v>
      </c>
      <c r="AP11" s="14">
        <v>0.20954927595764899</v>
      </c>
      <c r="AQ11" s="14">
        <v>0.19528466542638401</v>
      </c>
      <c r="AR11" s="14">
        <v>0.293619551228474</v>
      </c>
      <c r="AS11" s="14">
        <v>0.210398411372858</v>
      </c>
      <c r="AT11" s="14">
        <v>0.13512885250713999</v>
      </c>
      <c r="AU11" s="14">
        <v>0.34107584720967199</v>
      </c>
      <c r="AV11" s="14"/>
      <c r="AW11" s="14">
        <v>0.17075578104363701</v>
      </c>
      <c r="AX11" s="14">
        <v>0.14337419925854999</v>
      </c>
      <c r="AY11" s="14">
        <v>0.300382865754524</v>
      </c>
      <c r="AZ11" s="14">
        <v>0.232248051238337</v>
      </c>
      <c r="BA11" s="14">
        <v>0.15190924828279301</v>
      </c>
      <c r="BB11" s="14">
        <v>0.29074121073924902</v>
      </c>
      <c r="BC11" s="14">
        <v>0.24895328805636699</v>
      </c>
      <c r="BD11" s="14">
        <v>0.22596864137575401</v>
      </c>
      <c r="BE11" s="14">
        <v>0.29070323576045998</v>
      </c>
      <c r="BF11" s="14">
        <v>0.40104445800863497</v>
      </c>
      <c r="BG11" s="14"/>
      <c r="BH11" s="14">
        <v>0.25632695735896899</v>
      </c>
      <c r="BI11" s="14">
        <v>0.21063883089080099</v>
      </c>
    </row>
    <row r="12" spans="2:61" x14ac:dyDescent="0.35">
      <c r="B12" s="15" t="s">
        <v>259</v>
      </c>
      <c r="C12" s="14">
        <v>0.11533024839002599</v>
      </c>
      <c r="D12" s="14">
        <v>0.108967394169836</v>
      </c>
      <c r="E12" s="14">
        <v>0.120786892531015</v>
      </c>
      <c r="F12" s="14"/>
      <c r="G12" s="14">
        <v>3.8297562126369998E-2</v>
      </c>
      <c r="H12" s="14">
        <v>0.14459739204978</v>
      </c>
      <c r="I12" s="14">
        <v>0.16728123024962199</v>
      </c>
      <c r="J12" s="14">
        <v>9.1256695396347301E-2</v>
      </c>
      <c r="K12" s="14">
        <v>0.13251713456721201</v>
      </c>
      <c r="L12" s="14">
        <v>9.4335657290926106E-2</v>
      </c>
      <c r="M12" s="14"/>
      <c r="N12" s="14">
        <v>9.9111189110429002E-2</v>
      </c>
      <c r="O12" s="14">
        <v>0.124603311625559</v>
      </c>
      <c r="P12" s="14"/>
      <c r="Q12" s="14">
        <v>7.6376951615720598E-2</v>
      </c>
      <c r="R12" s="14">
        <v>0.12031355177399999</v>
      </c>
      <c r="S12" s="14">
        <v>0.17470054849802599</v>
      </c>
      <c r="T12" s="14"/>
      <c r="U12" s="14">
        <v>0.11424946974632</v>
      </c>
      <c r="V12" s="14">
        <v>0.12005653002364799</v>
      </c>
      <c r="W12" s="14"/>
      <c r="X12" s="14">
        <v>9.24334119064181E-3</v>
      </c>
      <c r="Y12" s="14">
        <v>7.5115606802039006E-2</v>
      </c>
      <c r="Z12" s="14">
        <v>0.22033003261874201</v>
      </c>
      <c r="AA12" s="14"/>
      <c r="AB12" s="14">
        <v>6.8935232229030696E-2</v>
      </c>
      <c r="AC12" s="14">
        <v>0.120921961635717</v>
      </c>
      <c r="AD12" s="14">
        <v>0.19948035936689301</v>
      </c>
      <c r="AE12" s="14"/>
      <c r="AF12" s="14">
        <v>7.30791846235785E-2</v>
      </c>
      <c r="AG12" s="14">
        <v>9.6721700136383704E-2</v>
      </c>
      <c r="AH12" s="14">
        <v>0.16972719395872801</v>
      </c>
      <c r="AI12" s="14"/>
      <c r="AJ12" s="14">
        <v>0.15208539808318899</v>
      </c>
      <c r="AK12" s="14">
        <v>9.6212730511495898E-2</v>
      </c>
      <c r="AL12" s="14"/>
      <c r="AM12" s="14">
        <v>4.3881783844292699E-2</v>
      </c>
      <c r="AN12" s="14">
        <v>3.3386548651668797E-2</v>
      </c>
      <c r="AO12" s="14">
        <v>1.8882090596116601E-2</v>
      </c>
      <c r="AP12" s="14">
        <v>0.188592962784142</v>
      </c>
      <c r="AQ12" s="14">
        <v>9.5347232599854101E-2</v>
      </c>
      <c r="AR12" s="14">
        <v>0.14814825085812799</v>
      </c>
      <c r="AS12" s="14">
        <v>1.52511856799111E-2</v>
      </c>
      <c r="AT12" s="14">
        <v>0.16392316253854899</v>
      </c>
      <c r="AU12" s="14">
        <v>0.20099649499278299</v>
      </c>
      <c r="AV12" s="14"/>
      <c r="AW12" s="14">
        <v>6.5421819421657104E-2</v>
      </c>
      <c r="AX12" s="14">
        <v>1.90274051182945E-2</v>
      </c>
      <c r="AY12" s="14">
        <v>4.6868032370074003E-2</v>
      </c>
      <c r="AZ12" s="14">
        <v>0.189552004498313</v>
      </c>
      <c r="BA12" s="14">
        <v>8.5135553536955594E-2</v>
      </c>
      <c r="BB12" s="14">
        <v>0.11663627786459101</v>
      </c>
      <c r="BC12" s="14">
        <v>7.8685922118903295E-2</v>
      </c>
      <c r="BD12" s="14">
        <v>0.16381284117916001</v>
      </c>
      <c r="BE12" s="14">
        <v>0.29384198640272102</v>
      </c>
      <c r="BF12" s="14">
        <v>0.30546504114638501</v>
      </c>
      <c r="BG12" s="14"/>
      <c r="BH12" s="14">
        <v>0.123744062011708</v>
      </c>
      <c r="BI12" s="14">
        <v>0.108572581163087</v>
      </c>
    </row>
    <row r="13" spans="2:61" x14ac:dyDescent="0.35">
      <c r="B13" s="15" t="s">
        <v>260</v>
      </c>
      <c r="C13" s="14">
        <v>6.2481144356262203E-2</v>
      </c>
      <c r="D13" s="14">
        <v>6.2834582727940305E-2</v>
      </c>
      <c r="E13" s="14">
        <v>6.2524864651050394E-2</v>
      </c>
      <c r="F13" s="14"/>
      <c r="G13" s="14">
        <v>1.2350539808462801E-2</v>
      </c>
      <c r="H13" s="14">
        <v>0.11025652286618901</v>
      </c>
      <c r="I13" s="14">
        <v>9.3458467840832102E-2</v>
      </c>
      <c r="J13" s="14">
        <v>7.3516275071436196E-2</v>
      </c>
      <c r="K13" s="14">
        <v>4.9557705411169301E-2</v>
      </c>
      <c r="L13" s="14">
        <v>2.3387259584916598E-2</v>
      </c>
      <c r="M13" s="14"/>
      <c r="N13" s="14">
        <v>5.8842343767881201E-2</v>
      </c>
      <c r="O13" s="14">
        <v>6.4561587332384804E-2</v>
      </c>
      <c r="P13" s="14"/>
      <c r="Q13" s="14">
        <v>4.5155725234122403E-2</v>
      </c>
      <c r="R13" s="14">
        <v>4.8380979159257001E-2</v>
      </c>
      <c r="S13" s="14">
        <v>0.137236049647881</v>
      </c>
      <c r="T13" s="14"/>
      <c r="U13" s="14">
        <v>5.7730877002552299E-2</v>
      </c>
      <c r="V13" s="14">
        <v>8.3254224467885801E-2</v>
      </c>
      <c r="W13" s="14"/>
      <c r="X13" s="14">
        <v>0</v>
      </c>
      <c r="Y13" s="14">
        <v>1.7388118684750199E-2</v>
      </c>
      <c r="Z13" s="14">
        <v>0.14681630627481601</v>
      </c>
      <c r="AA13" s="14"/>
      <c r="AB13" s="14">
        <v>1.57561549824667E-2</v>
      </c>
      <c r="AC13" s="14">
        <v>4.0242527888387898E-2</v>
      </c>
      <c r="AD13" s="14">
        <v>0.208670568827452</v>
      </c>
      <c r="AE13" s="14"/>
      <c r="AF13" s="14">
        <v>2.0439204288085201E-2</v>
      </c>
      <c r="AG13" s="14">
        <v>3.42236932802093E-2</v>
      </c>
      <c r="AH13" s="14">
        <v>0.13161910345251601</v>
      </c>
      <c r="AI13" s="14"/>
      <c r="AJ13" s="14">
        <v>4.9864044294124901E-2</v>
      </c>
      <c r="AK13" s="14">
        <v>6.3218066056305103E-2</v>
      </c>
      <c r="AL13" s="14"/>
      <c r="AM13" s="14">
        <v>2.2033311756375899E-2</v>
      </c>
      <c r="AN13" s="14">
        <v>2.07546165886585E-2</v>
      </c>
      <c r="AO13" s="14">
        <v>1.97471611625245E-2</v>
      </c>
      <c r="AP13" s="14">
        <v>0.18832917996477899</v>
      </c>
      <c r="AQ13" s="14">
        <v>0</v>
      </c>
      <c r="AR13" s="14">
        <v>9.1507158680329201E-2</v>
      </c>
      <c r="AS13" s="14">
        <v>3.03933784453604E-2</v>
      </c>
      <c r="AT13" s="14">
        <v>0.191148837219313</v>
      </c>
      <c r="AU13" s="14">
        <v>2.54799428897137E-2</v>
      </c>
      <c r="AV13" s="14"/>
      <c r="AW13" s="14">
        <v>3.6706218842723203E-2</v>
      </c>
      <c r="AX13" s="14">
        <v>0</v>
      </c>
      <c r="AY13" s="14">
        <v>0</v>
      </c>
      <c r="AZ13" s="14">
        <v>0.179692621400076</v>
      </c>
      <c r="BA13" s="14">
        <v>0</v>
      </c>
      <c r="BB13" s="14">
        <v>7.9266801649532703E-2</v>
      </c>
      <c r="BC13" s="14">
        <v>0</v>
      </c>
      <c r="BD13" s="14">
        <v>0.249965209883318</v>
      </c>
      <c r="BE13" s="14">
        <v>0</v>
      </c>
      <c r="BF13" s="14">
        <v>7.2803455604043901E-2</v>
      </c>
      <c r="BG13" s="14"/>
      <c r="BH13" s="14">
        <v>7.7903379218825605E-2</v>
      </c>
      <c r="BI13" s="14">
        <v>4.2941370096707898E-2</v>
      </c>
    </row>
    <row r="14" spans="2:61" x14ac:dyDescent="0.35">
      <c r="B14" s="15" t="s">
        <v>77</v>
      </c>
      <c r="C14" s="20">
        <v>2.5865790385696301E-2</v>
      </c>
      <c r="D14" s="20">
        <v>2.33877626375966E-2</v>
      </c>
      <c r="E14" s="20">
        <v>2.8358389185828101E-2</v>
      </c>
      <c r="F14" s="20"/>
      <c r="G14" s="20">
        <v>2.3471464027347799E-2</v>
      </c>
      <c r="H14" s="20">
        <v>3.33399616490151E-2</v>
      </c>
      <c r="I14" s="20">
        <v>1.2662173896816601E-2</v>
      </c>
      <c r="J14" s="20">
        <v>4.4286903483131398E-2</v>
      </c>
      <c r="K14" s="20">
        <v>1.8034291590894699E-2</v>
      </c>
      <c r="L14" s="20">
        <v>2.3242146576091201E-2</v>
      </c>
      <c r="M14" s="20"/>
      <c r="N14" s="20">
        <v>1.9669743171177201E-2</v>
      </c>
      <c r="O14" s="20">
        <v>2.9408310123746999E-2</v>
      </c>
      <c r="P14" s="20"/>
      <c r="Q14" s="20">
        <v>1.58532309592622E-2</v>
      </c>
      <c r="R14" s="20">
        <v>3.4885642317314697E-2</v>
      </c>
      <c r="S14" s="20">
        <v>7.5292528343679499E-3</v>
      </c>
      <c r="T14" s="20"/>
      <c r="U14" s="20">
        <v>1.7527662654093602E-2</v>
      </c>
      <c r="V14" s="20">
        <v>6.2328705512832802E-2</v>
      </c>
      <c r="W14" s="20"/>
      <c r="X14" s="20">
        <v>0</v>
      </c>
      <c r="Y14" s="20">
        <v>1.33628803515577E-2</v>
      </c>
      <c r="Z14" s="20">
        <v>4.46111412518235E-2</v>
      </c>
      <c r="AA14" s="20"/>
      <c r="AB14" s="20">
        <v>2.0910066579125301E-2</v>
      </c>
      <c r="AC14" s="20">
        <v>1.4020513131355701E-2</v>
      </c>
      <c r="AD14" s="20">
        <v>6.3589302676276396E-2</v>
      </c>
      <c r="AE14" s="20"/>
      <c r="AF14" s="20">
        <v>0</v>
      </c>
      <c r="AG14" s="20">
        <v>1.8202358715209799E-2</v>
      </c>
      <c r="AH14" s="20">
        <v>4.2562350646262001E-2</v>
      </c>
      <c r="AI14" s="20"/>
      <c r="AJ14" s="20">
        <v>1.12265971306826E-2</v>
      </c>
      <c r="AK14" s="20">
        <v>3.33853286937165E-2</v>
      </c>
      <c r="AL14" s="20"/>
      <c r="AM14" s="20">
        <v>1.6526635740782999E-2</v>
      </c>
      <c r="AN14" s="20">
        <v>6.6875453146662597E-3</v>
      </c>
      <c r="AO14" s="20">
        <v>0</v>
      </c>
      <c r="AP14" s="20">
        <v>4.2482497827129602E-2</v>
      </c>
      <c r="AQ14" s="20">
        <v>0</v>
      </c>
      <c r="AR14" s="20">
        <v>1.4065737368918901E-2</v>
      </c>
      <c r="AS14" s="20">
        <v>0</v>
      </c>
      <c r="AT14" s="20">
        <v>6.4959712929442595E-2</v>
      </c>
      <c r="AU14" s="20">
        <v>6.3044293154112099E-2</v>
      </c>
      <c r="AV14" s="20"/>
      <c r="AW14" s="20">
        <v>1.7610091130314202E-2</v>
      </c>
      <c r="AX14" s="20">
        <v>0</v>
      </c>
      <c r="AY14" s="20">
        <v>0</v>
      </c>
      <c r="AZ14" s="20">
        <v>5.3142913003142597E-2</v>
      </c>
      <c r="BA14" s="20">
        <v>0</v>
      </c>
      <c r="BB14" s="20">
        <v>1.8643331736336099E-2</v>
      </c>
      <c r="BC14" s="20">
        <v>0</v>
      </c>
      <c r="BD14" s="20">
        <v>4.3299356379935199E-2</v>
      </c>
      <c r="BE14" s="20">
        <v>0</v>
      </c>
      <c r="BF14" s="20">
        <v>8.3820338485422599E-2</v>
      </c>
      <c r="BG14" s="20"/>
      <c r="BH14" s="20">
        <v>3.47577876665284E-2</v>
      </c>
      <c r="BI14" s="20">
        <v>8.4152180275101299E-3</v>
      </c>
    </row>
    <row r="15" spans="2:61" x14ac:dyDescent="0.35">
      <c r="B15" s="16" t="s">
        <v>182</v>
      </c>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269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172</v>
      </c>
      <c r="C9" s="14">
        <v>0.30301264450510701</v>
      </c>
      <c r="D9" s="14">
        <v>0.30651063628130298</v>
      </c>
      <c r="E9" s="14">
        <v>0.29560440525208098</v>
      </c>
      <c r="F9" s="14"/>
      <c r="G9" s="14">
        <v>0.24456659830077301</v>
      </c>
      <c r="H9" s="14">
        <v>0.31165134338206402</v>
      </c>
      <c r="I9" s="14">
        <v>0.20086171666689501</v>
      </c>
      <c r="J9" s="14">
        <v>0.34393672389919899</v>
      </c>
      <c r="K9" s="14">
        <v>0.304362300094073</v>
      </c>
      <c r="L9" s="14">
        <v>0.39120328370046897</v>
      </c>
      <c r="M9" s="14"/>
      <c r="N9" s="14">
        <v>0.29752916460022599</v>
      </c>
      <c r="O9" s="14">
        <v>0.30610348799186499</v>
      </c>
      <c r="P9" s="14"/>
      <c r="Q9" s="14">
        <v>0.33262313915184299</v>
      </c>
      <c r="R9" s="14">
        <v>0.28683688299374499</v>
      </c>
      <c r="S9" s="14">
        <v>0.32512013026532899</v>
      </c>
      <c r="T9" s="14"/>
      <c r="U9" s="14">
        <v>0.31503944128467998</v>
      </c>
      <c r="V9" s="14">
        <v>0.25134158024609798</v>
      </c>
      <c r="W9" s="14"/>
      <c r="X9" s="14">
        <v>0.49885043990964101</v>
      </c>
      <c r="Y9" s="14">
        <v>0.27391190053017</v>
      </c>
      <c r="Z9" s="14">
        <v>0.29224938653754101</v>
      </c>
      <c r="AA9" s="14"/>
      <c r="AB9" s="14">
        <v>0.35463802772230102</v>
      </c>
      <c r="AC9" s="14">
        <v>0.29937015723254601</v>
      </c>
      <c r="AD9" s="14">
        <v>0.26029869765269198</v>
      </c>
      <c r="AE9" s="14"/>
      <c r="AF9" s="14">
        <v>0.42856364576614098</v>
      </c>
      <c r="AG9" s="14">
        <v>0.31802179386013202</v>
      </c>
      <c r="AH9" s="14">
        <v>0.26369703599918298</v>
      </c>
      <c r="AI9" s="14"/>
      <c r="AJ9" s="14">
        <v>0.31067563407792598</v>
      </c>
      <c r="AK9" s="14">
        <v>0.30335851362579203</v>
      </c>
      <c r="AL9" s="14"/>
      <c r="AM9" s="14">
        <v>0.30650927702036901</v>
      </c>
      <c r="AN9" s="14">
        <v>0.40336609378197502</v>
      </c>
      <c r="AO9" s="14">
        <v>0.21856906854779801</v>
      </c>
      <c r="AP9" s="14">
        <v>0.21192745912827399</v>
      </c>
      <c r="AQ9" s="14">
        <v>0.32833102068917502</v>
      </c>
      <c r="AR9" s="14">
        <v>0.272225630525118</v>
      </c>
      <c r="AS9" s="14">
        <v>0.46076432407927298</v>
      </c>
      <c r="AT9" s="14">
        <v>0.32061606519101299</v>
      </c>
      <c r="AU9" s="14">
        <v>0.26647635961820498</v>
      </c>
      <c r="AV9" s="14"/>
      <c r="AW9" s="14">
        <v>0.299655083154173</v>
      </c>
      <c r="AX9" s="14">
        <v>0.384821749203904</v>
      </c>
      <c r="AY9" s="14">
        <v>0.258938912211015</v>
      </c>
      <c r="AZ9" s="14">
        <v>0.23075090364015399</v>
      </c>
      <c r="BA9" s="14">
        <v>0.40725104465613998</v>
      </c>
      <c r="BB9" s="14">
        <v>0.26664798759389002</v>
      </c>
      <c r="BC9" s="14">
        <v>0.37660495283693202</v>
      </c>
      <c r="BD9" s="14">
        <v>0.41580011932331101</v>
      </c>
      <c r="BE9" s="14">
        <v>0.15333204779267101</v>
      </c>
      <c r="BF9" s="14">
        <v>0.25557186552100197</v>
      </c>
      <c r="BG9" s="14"/>
      <c r="BH9" s="14">
        <v>0.28180295974610098</v>
      </c>
      <c r="BI9" s="14">
        <v>0.33927498596857097</v>
      </c>
    </row>
    <row r="10" spans="2:61" x14ac:dyDescent="0.35">
      <c r="B10" s="15" t="s">
        <v>173</v>
      </c>
      <c r="C10" s="14">
        <v>0.39209905866542399</v>
      </c>
      <c r="D10" s="14">
        <v>0.36396487119960103</v>
      </c>
      <c r="E10" s="14">
        <v>0.42121421287508898</v>
      </c>
      <c r="F10" s="14"/>
      <c r="G10" s="14">
        <v>0.37423046930529003</v>
      </c>
      <c r="H10" s="14">
        <v>0.37911743580193302</v>
      </c>
      <c r="I10" s="14">
        <v>0.40282131510476599</v>
      </c>
      <c r="J10" s="14">
        <v>0.36859990990001801</v>
      </c>
      <c r="K10" s="14">
        <v>0.54152533599637998</v>
      </c>
      <c r="L10" s="14">
        <v>0.31318676784323901</v>
      </c>
      <c r="M10" s="14"/>
      <c r="N10" s="14">
        <v>0.43386699948381302</v>
      </c>
      <c r="O10" s="14">
        <v>0.36855594916686002</v>
      </c>
      <c r="P10" s="14"/>
      <c r="Q10" s="14">
        <v>0.37616080173446598</v>
      </c>
      <c r="R10" s="14">
        <v>0.42539729586303199</v>
      </c>
      <c r="S10" s="14">
        <v>0.32864720861670899</v>
      </c>
      <c r="T10" s="14"/>
      <c r="U10" s="14">
        <v>0.40007746452883702</v>
      </c>
      <c r="V10" s="14">
        <v>0.35782120982432097</v>
      </c>
      <c r="W10" s="14"/>
      <c r="X10" s="14">
        <v>0.33567029137754401</v>
      </c>
      <c r="Y10" s="14">
        <v>0.468057068123096</v>
      </c>
      <c r="Z10" s="14">
        <v>0.33357449153197</v>
      </c>
      <c r="AA10" s="14"/>
      <c r="AB10" s="14">
        <v>0.40562485747277</v>
      </c>
      <c r="AC10" s="14">
        <v>0.43546533769234702</v>
      </c>
      <c r="AD10" s="14">
        <v>0.27116296628682102</v>
      </c>
      <c r="AE10" s="14"/>
      <c r="AF10" s="14">
        <v>0.36399608392484001</v>
      </c>
      <c r="AG10" s="14">
        <v>0.42275618361043099</v>
      </c>
      <c r="AH10" s="14">
        <v>0.36941690564252999</v>
      </c>
      <c r="AI10" s="14"/>
      <c r="AJ10" s="14">
        <v>0.40936975755635602</v>
      </c>
      <c r="AK10" s="14">
        <v>0.38538849333914499</v>
      </c>
      <c r="AL10" s="14"/>
      <c r="AM10" s="14">
        <v>0.45972192522885102</v>
      </c>
      <c r="AN10" s="14">
        <v>0.39208250137137401</v>
      </c>
      <c r="AO10" s="14">
        <v>0.25073323937662501</v>
      </c>
      <c r="AP10" s="14">
        <v>0.388698955639941</v>
      </c>
      <c r="AQ10" s="14">
        <v>0.25599075314308301</v>
      </c>
      <c r="AR10" s="14">
        <v>0.42183510652626599</v>
      </c>
      <c r="AS10" s="14">
        <v>0.34893502908969498</v>
      </c>
      <c r="AT10" s="14">
        <v>0.50375567379682995</v>
      </c>
      <c r="AU10" s="14">
        <v>0.35355778234310697</v>
      </c>
      <c r="AV10" s="14"/>
      <c r="AW10" s="14">
        <v>0.47730897538362899</v>
      </c>
      <c r="AX10" s="14">
        <v>0.39611917264198199</v>
      </c>
      <c r="AY10" s="14">
        <v>0.284465625025763</v>
      </c>
      <c r="AZ10" s="14">
        <v>0.33882118259516902</v>
      </c>
      <c r="BA10" s="14">
        <v>0.225209551701854</v>
      </c>
      <c r="BB10" s="14">
        <v>0.45066229641745997</v>
      </c>
      <c r="BC10" s="14">
        <v>0.43254737615483202</v>
      </c>
      <c r="BD10" s="14">
        <v>0.34592849982260598</v>
      </c>
      <c r="BE10" s="14">
        <v>0.40996733418645098</v>
      </c>
      <c r="BF10" s="14">
        <v>0.24630195861565801</v>
      </c>
      <c r="BG10" s="14"/>
      <c r="BH10" s="14">
        <v>0.38060026104110101</v>
      </c>
      <c r="BI10" s="14">
        <v>0.41292603701518399</v>
      </c>
    </row>
    <row r="11" spans="2:61" x14ac:dyDescent="0.35">
      <c r="B11" s="15" t="s">
        <v>73</v>
      </c>
      <c r="C11" s="14">
        <v>0.186940143128177</v>
      </c>
      <c r="D11" s="14">
        <v>0.20758366144083401</v>
      </c>
      <c r="E11" s="14">
        <v>0.16835064565836799</v>
      </c>
      <c r="F11" s="14"/>
      <c r="G11" s="14">
        <v>0.20460882698925101</v>
      </c>
      <c r="H11" s="14">
        <v>0.180627602241722</v>
      </c>
      <c r="I11" s="14">
        <v>0.247219012836289</v>
      </c>
      <c r="J11" s="14">
        <v>0.17910091894123401</v>
      </c>
      <c r="K11" s="14">
        <v>9.5306233316581807E-2</v>
      </c>
      <c r="L11" s="14">
        <v>0.19752900100812301</v>
      </c>
      <c r="M11" s="14"/>
      <c r="N11" s="14">
        <v>0.142998197163129</v>
      </c>
      <c r="O11" s="14">
        <v>0.211708662360028</v>
      </c>
      <c r="P11" s="14"/>
      <c r="Q11" s="14">
        <v>0.15297976437543001</v>
      </c>
      <c r="R11" s="14">
        <v>0.197507548416502</v>
      </c>
      <c r="S11" s="14">
        <v>0.17583396070117099</v>
      </c>
      <c r="T11" s="14"/>
      <c r="U11" s="14">
        <v>0.17266388787981701</v>
      </c>
      <c r="V11" s="14">
        <v>0.248275618885857</v>
      </c>
      <c r="W11" s="14"/>
      <c r="X11" s="14">
        <v>7.4408231733830404E-2</v>
      </c>
      <c r="Y11" s="14">
        <v>0.16486013290216101</v>
      </c>
      <c r="Z11" s="14">
        <v>0.22095127263747799</v>
      </c>
      <c r="AA11" s="14"/>
      <c r="AB11" s="14">
        <v>0.136780804034416</v>
      </c>
      <c r="AC11" s="14">
        <v>0.16382455416776701</v>
      </c>
      <c r="AD11" s="14">
        <v>0.29864709904915898</v>
      </c>
      <c r="AE11" s="14"/>
      <c r="AF11" s="14">
        <v>0.161278053171694</v>
      </c>
      <c r="AG11" s="14">
        <v>0.141234813433777</v>
      </c>
      <c r="AH11" s="14">
        <v>0.232221241681554</v>
      </c>
      <c r="AI11" s="14"/>
      <c r="AJ11" s="14">
        <v>0.17960382927836099</v>
      </c>
      <c r="AK11" s="14">
        <v>0.188281033624705</v>
      </c>
      <c r="AL11" s="14"/>
      <c r="AM11" s="14">
        <v>0.15237062715615701</v>
      </c>
      <c r="AN11" s="14">
        <v>8.6995881351672202E-2</v>
      </c>
      <c r="AO11" s="14">
        <v>0.41500873221303802</v>
      </c>
      <c r="AP11" s="14">
        <v>0.23836405500300201</v>
      </c>
      <c r="AQ11" s="14">
        <v>0.25519352303766002</v>
      </c>
      <c r="AR11" s="14">
        <v>0.17329515034082699</v>
      </c>
      <c r="AS11" s="14">
        <v>0.12138512876066999</v>
      </c>
      <c r="AT11" s="14">
        <v>0.125418817920254</v>
      </c>
      <c r="AU11" s="14">
        <v>0.26507008600681098</v>
      </c>
      <c r="AV11" s="14"/>
      <c r="AW11" s="14">
        <v>0.122956280884019</v>
      </c>
      <c r="AX11" s="14">
        <v>9.1815586482581299E-2</v>
      </c>
      <c r="AY11" s="14">
        <v>0.37659355238532199</v>
      </c>
      <c r="AZ11" s="14">
        <v>0.28649454975837402</v>
      </c>
      <c r="BA11" s="14">
        <v>0.264462999558148</v>
      </c>
      <c r="BB11" s="14">
        <v>0.16026212877412799</v>
      </c>
      <c r="BC11" s="14">
        <v>0.11024103702584601</v>
      </c>
      <c r="BD11" s="14">
        <v>0.177328113217983</v>
      </c>
      <c r="BE11" s="14">
        <v>0.24519812301454799</v>
      </c>
      <c r="BF11" s="14">
        <v>0.29091633255536797</v>
      </c>
      <c r="BG11" s="14"/>
      <c r="BH11" s="14">
        <v>0.20901166288488801</v>
      </c>
      <c r="BI11" s="14">
        <v>0.14826327140381801</v>
      </c>
    </row>
    <row r="12" spans="2:61" x14ac:dyDescent="0.35">
      <c r="B12" s="15" t="s">
        <v>174</v>
      </c>
      <c r="C12" s="14">
        <v>6.3649912930894795E-2</v>
      </c>
      <c r="D12" s="14">
        <v>6.8266011055143697E-2</v>
      </c>
      <c r="E12" s="14">
        <v>5.9620795025503E-2</v>
      </c>
      <c r="F12" s="14"/>
      <c r="G12" s="14">
        <v>8.6208167649765494E-2</v>
      </c>
      <c r="H12" s="14">
        <v>7.1414468888221005E-2</v>
      </c>
      <c r="I12" s="14">
        <v>8.41982502694337E-2</v>
      </c>
      <c r="J12" s="14">
        <v>5.2955935586194297E-2</v>
      </c>
      <c r="K12" s="14">
        <v>2.76124084043795E-2</v>
      </c>
      <c r="L12" s="14">
        <v>6.0832986114937398E-2</v>
      </c>
      <c r="M12" s="14"/>
      <c r="N12" s="14">
        <v>7.0044566379016293E-2</v>
      </c>
      <c r="O12" s="14">
        <v>6.0045473176751803E-2</v>
      </c>
      <c r="P12" s="14"/>
      <c r="Q12" s="14">
        <v>8.2164932480942504E-2</v>
      </c>
      <c r="R12" s="14">
        <v>4.0158227921633302E-2</v>
      </c>
      <c r="S12" s="14">
        <v>0.11401665342881701</v>
      </c>
      <c r="T12" s="14"/>
      <c r="U12" s="14">
        <v>6.4314393090439695E-2</v>
      </c>
      <c r="V12" s="14">
        <v>6.0795088188117297E-2</v>
      </c>
      <c r="W12" s="14"/>
      <c r="X12" s="14">
        <v>7.4173747102340398E-2</v>
      </c>
      <c r="Y12" s="14">
        <v>5.7825036010104497E-2</v>
      </c>
      <c r="Z12" s="14">
        <v>7.1355449874483501E-2</v>
      </c>
      <c r="AA12" s="14"/>
      <c r="AB12" s="14">
        <v>4.90918640397923E-2</v>
      </c>
      <c r="AC12" s="14">
        <v>7.0145244446642899E-2</v>
      </c>
      <c r="AD12" s="14">
        <v>7.4203227783998196E-2</v>
      </c>
      <c r="AE12" s="14"/>
      <c r="AF12" s="14">
        <v>2.0625215241809099E-2</v>
      </c>
      <c r="AG12" s="14">
        <v>6.8104502105245199E-2</v>
      </c>
      <c r="AH12" s="14">
        <v>7.3746061818357106E-2</v>
      </c>
      <c r="AI12" s="14"/>
      <c r="AJ12" s="14">
        <v>7.1546452270083202E-2</v>
      </c>
      <c r="AK12" s="14">
        <v>5.5975398662654503E-2</v>
      </c>
      <c r="AL12" s="14"/>
      <c r="AM12" s="14">
        <v>6.4741407278727195E-2</v>
      </c>
      <c r="AN12" s="14">
        <v>7.8167013296396595E-2</v>
      </c>
      <c r="AO12" s="14">
        <v>6.3239132481816104E-2</v>
      </c>
      <c r="AP12" s="14">
        <v>9.5006502136159396E-2</v>
      </c>
      <c r="AQ12" s="14">
        <v>0.12022450286066499</v>
      </c>
      <c r="AR12" s="14">
        <v>6.0972930341123797E-2</v>
      </c>
      <c r="AS12" s="14">
        <v>6.8915518070361503E-2</v>
      </c>
      <c r="AT12" s="14">
        <v>0</v>
      </c>
      <c r="AU12" s="14">
        <v>3.2055572255867998E-2</v>
      </c>
      <c r="AV12" s="14"/>
      <c r="AW12" s="14">
        <v>8.5587128594983297E-2</v>
      </c>
      <c r="AX12" s="14">
        <v>7.86781145898377E-2</v>
      </c>
      <c r="AY12" s="14">
        <v>6.0524547012751402E-2</v>
      </c>
      <c r="AZ12" s="14">
        <v>0.107088520195879</v>
      </c>
      <c r="BA12" s="14">
        <v>8.62333815121612E-2</v>
      </c>
      <c r="BB12" s="14">
        <v>5.7658872510423502E-2</v>
      </c>
      <c r="BC12" s="14">
        <v>6.2013056713387998E-2</v>
      </c>
      <c r="BD12" s="14">
        <v>0</v>
      </c>
      <c r="BE12" s="14">
        <v>4.0889533072413199E-2</v>
      </c>
      <c r="BF12" s="14">
        <v>5.6747091215019502E-2</v>
      </c>
      <c r="BG12" s="14"/>
      <c r="BH12" s="14">
        <v>6.9339253845707799E-2</v>
      </c>
      <c r="BI12" s="14">
        <v>5.8649884782004398E-2</v>
      </c>
    </row>
    <row r="13" spans="2:61" x14ac:dyDescent="0.35">
      <c r="B13" s="15" t="s">
        <v>175</v>
      </c>
      <c r="C13" s="14">
        <v>3.2624986349564102E-2</v>
      </c>
      <c r="D13" s="14">
        <v>2.99298101590421E-2</v>
      </c>
      <c r="E13" s="14">
        <v>3.5385284661898803E-2</v>
      </c>
      <c r="F13" s="14"/>
      <c r="G13" s="14">
        <v>5.4934247976356702E-2</v>
      </c>
      <c r="H13" s="14">
        <v>4.8675305767855802E-2</v>
      </c>
      <c r="I13" s="14">
        <v>4.6715678220587101E-2</v>
      </c>
      <c r="J13" s="14">
        <v>2.9496361171578798E-2</v>
      </c>
      <c r="K13" s="14">
        <v>1.32486283261679E-2</v>
      </c>
      <c r="L13" s="14">
        <v>1.0569983184284299E-2</v>
      </c>
      <c r="M13" s="14"/>
      <c r="N13" s="14">
        <v>2.7942846840292801E-2</v>
      </c>
      <c r="O13" s="14">
        <v>3.5264142625752698E-2</v>
      </c>
      <c r="P13" s="14"/>
      <c r="Q13" s="14">
        <v>3.9307586944936398E-2</v>
      </c>
      <c r="R13" s="14">
        <v>2.8104546548343299E-2</v>
      </c>
      <c r="S13" s="14">
        <v>4.3966264201149401E-2</v>
      </c>
      <c r="T13" s="14"/>
      <c r="U13" s="14">
        <v>3.0737155252702E-2</v>
      </c>
      <c r="V13" s="14">
        <v>4.0735728029492803E-2</v>
      </c>
      <c r="W13" s="14"/>
      <c r="X13" s="14">
        <v>1.6897289876644499E-2</v>
      </c>
      <c r="Y13" s="14">
        <v>2.08084145474846E-2</v>
      </c>
      <c r="Z13" s="14">
        <v>5.8260248308838303E-2</v>
      </c>
      <c r="AA13" s="14"/>
      <c r="AB13" s="14">
        <v>3.6257554735230998E-2</v>
      </c>
      <c r="AC13" s="14">
        <v>2.0444879784622099E-2</v>
      </c>
      <c r="AD13" s="14">
        <v>6.8361324269316903E-2</v>
      </c>
      <c r="AE13" s="14"/>
      <c r="AF13" s="14">
        <v>2.55370018955157E-2</v>
      </c>
      <c r="AG13" s="14">
        <v>2.3281654113764198E-2</v>
      </c>
      <c r="AH13" s="14">
        <v>5.1604283066610399E-2</v>
      </c>
      <c r="AI13" s="14"/>
      <c r="AJ13" s="14">
        <v>1.87448911686902E-2</v>
      </c>
      <c r="AK13" s="14">
        <v>3.6787159585395003E-2</v>
      </c>
      <c r="AL13" s="14"/>
      <c r="AM13" s="14">
        <v>9.3451975493025197E-3</v>
      </c>
      <c r="AN13" s="14">
        <v>1.3619893515895201E-2</v>
      </c>
      <c r="AO13" s="14">
        <v>5.2449827380723402E-2</v>
      </c>
      <c r="AP13" s="14">
        <v>4.90597783596914E-2</v>
      </c>
      <c r="AQ13" s="14">
        <v>4.0260200269416797E-2</v>
      </c>
      <c r="AR13" s="14">
        <v>5.0516226579617102E-2</v>
      </c>
      <c r="AS13" s="14">
        <v>0</v>
      </c>
      <c r="AT13" s="14">
        <v>1.7277940390336002E-2</v>
      </c>
      <c r="AU13" s="14">
        <v>4.1715846108613598E-2</v>
      </c>
      <c r="AV13" s="14"/>
      <c r="AW13" s="14">
        <v>1.44925319831961E-2</v>
      </c>
      <c r="AX13" s="14">
        <v>1.8524089920733601E-2</v>
      </c>
      <c r="AY13" s="14">
        <v>1.9477363365149099E-2</v>
      </c>
      <c r="AZ13" s="14">
        <v>2.1405761744272899E-2</v>
      </c>
      <c r="BA13" s="14">
        <v>1.6843022571697001E-2</v>
      </c>
      <c r="BB13" s="14">
        <v>4.4909806913952799E-2</v>
      </c>
      <c r="BC13" s="14">
        <v>1.8593577269001599E-2</v>
      </c>
      <c r="BD13" s="14">
        <v>6.0943267636100001E-2</v>
      </c>
      <c r="BE13" s="14">
        <v>3.1431645634931102E-2</v>
      </c>
      <c r="BF13" s="14">
        <v>6.4605112686854205E-2</v>
      </c>
      <c r="BG13" s="14"/>
      <c r="BH13" s="14">
        <v>4.5083263335094902E-2</v>
      </c>
      <c r="BI13" s="14">
        <v>1.8951294403973199E-2</v>
      </c>
    </row>
    <row r="14" spans="2:61" x14ac:dyDescent="0.35">
      <c r="B14" s="15" t="s">
        <v>77</v>
      </c>
      <c r="C14" s="20">
        <v>2.1673254420832899E-2</v>
      </c>
      <c r="D14" s="20">
        <v>2.3745009864076402E-2</v>
      </c>
      <c r="E14" s="20">
        <v>1.9824656527059101E-2</v>
      </c>
      <c r="F14" s="20"/>
      <c r="G14" s="20">
        <v>3.5451689778564201E-2</v>
      </c>
      <c r="H14" s="20">
        <v>8.5138439182039592E-3</v>
      </c>
      <c r="I14" s="20">
        <v>1.8184026902029599E-2</v>
      </c>
      <c r="J14" s="20">
        <v>2.59101505017767E-2</v>
      </c>
      <c r="K14" s="20">
        <v>1.7945093862417799E-2</v>
      </c>
      <c r="L14" s="20">
        <v>2.6677978148947901E-2</v>
      </c>
      <c r="M14" s="20"/>
      <c r="N14" s="20">
        <v>2.7618225533523201E-2</v>
      </c>
      <c r="O14" s="20">
        <v>1.8322284678742001E-2</v>
      </c>
      <c r="P14" s="20"/>
      <c r="Q14" s="20">
        <v>1.6763775312381799E-2</v>
      </c>
      <c r="R14" s="20">
        <v>2.1995498256744399E-2</v>
      </c>
      <c r="S14" s="20">
        <v>1.2415782786824999E-2</v>
      </c>
      <c r="T14" s="20"/>
      <c r="U14" s="20">
        <v>1.7167657963524399E-2</v>
      </c>
      <c r="V14" s="20">
        <v>4.1030774826114398E-2</v>
      </c>
      <c r="W14" s="20"/>
      <c r="X14" s="20">
        <v>0</v>
      </c>
      <c r="Y14" s="20">
        <v>1.45374478869836E-2</v>
      </c>
      <c r="Z14" s="20">
        <v>2.36091511096897E-2</v>
      </c>
      <c r="AA14" s="20"/>
      <c r="AB14" s="20">
        <v>1.76068919954901E-2</v>
      </c>
      <c r="AC14" s="20">
        <v>1.07498266760753E-2</v>
      </c>
      <c r="AD14" s="20">
        <v>2.7326684958012801E-2</v>
      </c>
      <c r="AE14" s="20"/>
      <c r="AF14" s="20">
        <v>0</v>
      </c>
      <c r="AG14" s="20">
        <v>2.6601052876649999E-2</v>
      </c>
      <c r="AH14" s="20">
        <v>9.31447179176478E-3</v>
      </c>
      <c r="AI14" s="20"/>
      <c r="AJ14" s="20">
        <v>1.00594356485839E-2</v>
      </c>
      <c r="AK14" s="20">
        <v>3.0209401162308799E-2</v>
      </c>
      <c r="AL14" s="20"/>
      <c r="AM14" s="20">
        <v>7.31156576659315E-3</v>
      </c>
      <c r="AN14" s="20">
        <v>2.5768616682687501E-2</v>
      </c>
      <c r="AO14" s="20">
        <v>0</v>
      </c>
      <c r="AP14" s="20">
        <v>1.6943249732932299E-2</v>
      </c>
      <c r="AQ14" s="20">
        <v>0</v>
      </c>
      <c r="AR14" s="20">
        <v>2.11549556870478E-2</v>
      </c>
      <c r="AS14" s="20">
        <v>0</v>
      </c>
      <c r="AT14" s="20">
        <v>3.2931502701567403E-2</v>
      </c>
      <c r="AU14" s="20">
        <v>4.1124353667395003E-2</v>
      </c>
      <c r="AV14" s="20"/>
      <c r="AW14" s="20">
        <v>0</v>
      </c>
      <c r="AX14" s="20">
        <v>3.0041287160961699E-2</v>
      </c>
      <c r="AY14" s="20">
        <v>0</v>
      </c>
      <c r="AZ14" s="20">
        <v>1.54390820661522E-2</v>
      </c>
      <c r="BA14" s="20">
        <v>0</v>
      </c>
      <c r="BB14" s="20">
        <v>1.9858907790144702E-2</v>
      </c>
      <c r="BC14" s="20">
        <v>0</v>
      </c>
      <c r="BD14" s="20">
        <v>0</v>
      </c>
      <c r="BE14" s="20">
        <v>0.119181316298986</v>
      </c>
      <c r="BF14" s="20">
        <v>8.5857639406098502E-2</v>
      </c>
      <c r="BG14" s="20"/>
      <c r="BH14" s="20">
        <v>1.41625991471068E-2</v>
      </c>
      <c r="BI14" s="20">
        <v>2.1934526426449202E-2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8"/>
  <sheetViews>
    <sheetView showGridLines="0" workbookViewId="0">
      <pane xSplit="2" topLeftCell="C1" activePane="topRight" state="frozen"/>
      <selection activeCell="B18" sqref="B18"/>
      <selection pane="topRight" activeCell="H24" sqref="H2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274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270</v>
      </c>
      <c r="C9" s="14">
        <v>0.36045339472271198</v>
      </c>
      <c r="D9" s="14">
        <v>0.35179796705711303</v>
      </c>
      <c r="E9" s="14">
        <v>0.36849007853641003</v>
      </c>
      <c r="F9" s="14"/>
      <c r="G9" s="14">
        <v>0.337757446453959</v>
      </c>
      <c r="H9" s="14">
        <v>0.37218321525155201</v>
      </c>
      <c r="I9" s="14">
        <v>0.33144512464729697</v>
      </c>
      <c r="J9" s="14">
        <v>0.33705941515860899</v>
      </c>
      <c r="K9" s="14">
        <v>0.35363949335482497</v>
      </c>
      <c r="L9" s="14">
        <v>0.41855599708103097</v>
      </c>
      <c r="M9" s="14"/>
      <c r="N9" s="14">
        <v>0.38465694796832001</v>
      </c>
      <c r="O9" s="14">
        <v>0.34681070865414698</v>
      </c>
      <c r="P9" s="14"/>
      <c r="Q9" s="14">
        <v>0.342523150357535</v>
      </c>
      <c r="R9" s="14">
        <v>0.38046228876136701</v>
      </c>
      <c r="S9" s="14">
        <v>0.36278266537232601</v>
      </c>
      <c r="T9" s="14"/>
      <c r="U9" s="14">
        <v>0.38923058776381197</v>
      </c>
      <c r="V9" s="14">
        <v>0.23681713329139401</v>
      </c>
      <c r="W9" s="14"/>
      <c r="X9" s="14">
        <v>0.54571106723332297</v>
      </c>
      <c r="Y9" s="14">
        <v>0.38874201360404598</v>
      </c>
      <c r="Z9" s="14">
        <v>0.28044020788151303</v>
      </c>
      <c r="AA9" s="14"/>
      <c r="AB9" s="14">
        <v>0.44145270646833201</v>
      </c>
      <c r="AC9" s="14">
        <v>0.34441216606936398</v>
      </c>
      <c r="AD9" s="14">
        <v>0.31032245663532099</v>
      </c>
      <c r="AE9" s="14"/>
      <c r="AF9" s="14">
        <v>0.44233038297877397</v>
      </c>
      <c r="AG9" s="14">
        <v>0.38578491661195402</v>
      </c>
      <c r="AH9" s="14">
        <v>0.31446543160193702</v>
      </c>
      <c r="AI9" s="14"/>
      <c r="AJ9" s="14">
        <v>0.40143842431868898</v>
      </c>
      <c r="AK9" s="14">
        <v>0.34907265958538097</v>
      </c>
      <c r="AL9" s="14"/>
      <c r="AM9" s="14">
        <v>0.43155755046532701</v>
      </c>
      <c r="AN9" s="14">
        <v>0.48854363017264701</v>
      </c>
      <c r="AO9" s="14">
        <v>0.240787297942614</v>
      </c>
      <c r="AP9" s="14">
        <v>0.40403576077907699</v>
      </c>
      <c r="AQ9" s="14">
        <v>0.272976871182597</v>
      </c>
      <c r="AR9" s="14">
        <v>0.29197583454324999</v>
      </c>
      <c r="AS9" s="14">
        <v>0.355602660527369</v>
      </c>
      <c r="AT9" s="14">
        <v>0.325999289701636</v>
      </c>
      <c r="AU9" s="14">
        <v>0.32998341223899602</v>
      </c>
      <c r="AV9" s="14"/>
      <c r="AW9" s="14">
        <v>0.470240798969778</v>
      </c>
      <c r="AX9" s="14">
        <v>0.46807273249856202</v>
      </c>
      <c r="AY9" s="14">
        <v>0.31396633013075698</v>
      </c>
      <c r="AZ9" s="14">
        <v>0.29109743904246699</v>
      </c>
      <c r="BA9" s="14">
        <v>0.35323290967554499</v>
      </c>
      <c r="BB9" s="14">
        <v>0.32748642765098801</v>
      </c>
      <c r="BC9" s="14">
        <v>0.35065657531134697</v>
      </c>
      <c r="BD9" s="14">
        <v>0.40450638083850599</v>
      </c>
      <c r="BE9" s="14">
        <v>0.124279639880083</v>
      </c>
      <c r="BF9" s="14">
        <v>0.34018474600773202</v>
      </c>
      <c r="BG9" s="14"/>
      <c r="BH9" s="14">
        <v>0.32239601018152497</v>
      </c>
      <c r="BI9" s="14">
        <v>0.42055967387302701</v>
      </c>
    </row>
    <row r="10" spans="2:61" x14ac:dyDescent="0.35">
      <c r="B10" s="15" t="s">
        <v>271</v>
      </c>
      <c r="C10" s="14">
        <v>0.438179208618722</v>
      </c>
      <c r="D10" s="14">
        <v>0.40847786957580801</v>
      </c>
      <c r="E10" s="14">
        <v>0.46553589938425199</v>
      </c>
      <c r="F10" s="14"/>
      <c r="G10" s="14">
        <v>0.43817802634700198</v>
      </c>
      <c r="H10" s="14">
        <v>0.42571141022307402</v>
      </c>
      <c r="I10" s="14">
        <v>0.41979716223119001</v>
      </c>
      <c r="J10" s="14">
        <v>0.46675528423115897</v>
      </c>
      <c r="K10" s="14">
        <v>0.45799566408293002</v>
      </c>
      <c r="L10" s="14">
        <v>0.425638560880087</v>
      </c>
      <c r="M10" s="14"/>
      <c r="N10" s="14">
        <v>0.48000181504232597</v>
      </c>
      <c r="O10" s="14">
        <v>0.41460528605386499</v>
      </c>
      <c r="P10" s="14"/>
      <c r="Q10" s="14">
        <v>0.45410541597693499</v>
      </c>
      <c r="R10" s="14">
        <v>0.42995373255956598</v>
      </c>
      <c r="S10" s="14">
        <v>0.44118694438099199</v>
      </c>
      <c r="T10" s="14"/>
      <c r="U10" s="14">
        <v>0.43706967604888203</v>
      </c>
      <c r="V10" s="14">
        <v>0.442946124511994</v>
      </c>
      <c r="W10" s="14"/>
      <c r="X10" s="14">
        <v>0.40606484702566997</v>
      </c>
      <c r="Y10" s="14">
        <v>0.49546010748272001</v>
      </c>
      <c r="Z10" s="14">
        <v>0.37460015494679</v>
      </c>
      <c r="AA10" s="14"/>
      <c r="AB10" s="14">
        <v>0.41400235719004802</v>
      </c>
      <c r="AC10" s="14">
        <v>0.49616644767130702</v>
      </c>
      <c r="AD10" s="14">
        <v>0.32668086608727898</v>
      </c>
      <c r="AE10" s="14"/>
      <c r="AF10" s="14">
        <v>0.409416558863408</v>
      </c>
      <c r="AG10" s="14">
        <v>0.46308711348099602</v>
      </c>
      <c r="AH10" s="14">
        <v>0.412475682920114</v>
      </c>
      <c r="AI10" s="14"/>
      <c r="AJ10" s="14">
        <v>0.40871253618707398</v>
      </c>
      <c r="AK10" s="14">
        <v>0.45734346097740602</v>
      </c>
      <c r="AL10" s="14"/>
      <c r="AM10" s="14">
        <v>0.45652120283316799</v>
      </c>
      <c r="AN10" s="14">
        <v>0.45652942042469602</v>
      </c>
      <c r="AO10" s="14">
        <v>0.60253523725717095</v>
      </c>
      <c r="AP10" s="14">
        <v>0.30956149302560099</v>
      </c>
      <c r="AQ10" s="14">
        <v>0.55931864314073398</v>
      </c>
      <c r="AR10" s="14">
        <v>0.423153575840445</v>
      </c>
      <c r="AS10" s="14">
        <v>0.455878287654574</v>
      </c>
      <c r="AT10" s="14">
        <v>0.45873033330360602</v>
      </c>
      <c r="AU10" s="14">
        <v>0.410387598580924</v>
      </c>
      <c r="AV10" s="14"/>
      <c r="AW10" s="14">
        <v>0.40107439243922799</v>
      </c>
      <c r="AX10" s="14">
        <v>0.48857135759042097</v>
      </c>
      <c r="AY10" s="14">
        <v>0.51135041840579498</v>
      </c>
      <c r="AZ10" s="14">
        <v>0.40725811759501801</v>
      </c>
      <c r="BA10" s="14">
        <v>0.50211042247122495</v>
      </c>
      <c r="BB10" s="14">
        <v>0.42822196705760601</v>
      </c>
      <c r="BC10" s="14">
        <v>0.48649656740465003</v>
      </c>
      <c r="BD10" s="14">
        <v>0.292384948361682</v>
      </c>
      <c r="BE10" s="14">
        <v>0.61439377525496697</v>
      </c>
      <c r="BF10" s="14">
        <v>0.30436619168537898</v>
      </c>
      <c r="BG10" s="14"/>
      <c r="BH10" s="14">
        <v>0.44815155081712099</v>
      </c>
      <c r="BI10" s="14">
        <v>0.43817922399155301</v>
      </c>
    </row>
    <row r="11" spans="2:61" x14ac:dyDescent="0.35">
      <c r="B11" s="15" t="s">
        <v>272</v>
      </c>
      <c r="C11" s="14">
        <v>0.13296208193145601</v>
      </c>
      <c r="D11" s="14">
        <v>0.16685645510682101</v>
      </c>
      <c r="E11" s="14">
        <v>0.101423489548948</v>
      </c>
      <c r="F11" s="14"/>
      <c r="G11" s="14">
        <v>0.154050723077547</v>
      </c>
      <c r="H11" s="14">
        <v>0.13798163409372999</v>
      </c>
      <c r="I11" s="14">
        <v>0.17390442010332799</v>
      </c>
      <c r="J11" s="14">
        <v>0.15117880664911301</v>
      </c>
      <c r="K11" s="14">
        <v>0.11723738395600899</v>
      </c>
      <c r="L11" s="14">
        <v>7.2055658484629803E-2</v>
      </c>
      <c r="M11" s="14"/>
      <c r="N11" s="14">
        <v>9.9637804956490106E-2</v>
      </c>
      <c r="O11" s="14">
        <v>0.15174579705864999</v>
      </c>
      <c r="P11" s="14"/>
      <c r="Q11" s="14">
        <v>0.13827609227418</v>
      </c>
      <c r="R11" s="14">
        <v>0.14023313148914901</v>
      </c>
      <c r="S11" s="14">
        <v>9.3111813903049706E-2</v>
      </c>
      <c r="T11" s="14"/>
      <c r="U11" s="14">
        <v>0.12166325041663199</v>
      </c>
      <c r="V11" s="14">
        <v>0.18150556860995501</v>
      </c>
      <c r="W11" s="14"/>
      <c r="X11" s="14">
        <v>2.9358585738765399E-2</v>
      </c>
      <c r="Y11" s="14">
        <v>9.1557750701330001E-2</v>
      </c>
      <c r="Z11" s="14">
        <v>0.227444432228528</v>
      </c>
      <c r="AA11" s="14"/>
      <c r="AB11" s="14">
        <v>0.11632418690539401</v>
      </c>
      <c r="AC11" s="14">
        <v>0.123093329254851</v>
      </c>
      <c r="AD11" s="14">
        <v>0.190843857210752</v>
      </c>
      <c r="AE11" s="14"/>
      <c r="AF11" s="14">
        <v>0.135721296026765</v>
      </c>
      <c r="AG11" s="14">
        <v>0.103488235375593</v>
      </c>
      <c r="AH11" s="14">
        <v>0.173750774426643</v>
      </c>
      <c r="AI11" s="14"/>
      <c r="AJ11" s="14">
        <v>0.137175810836319</v>
      </c>
      <c r="AK11" s="14">
        <v>0.123394244595863</v>
      </c>
      <c r="AL11" s="14"/>
      <c r="AM11" s="14">
        <v>0.10767550577109899</v>
      </c>
      <c r="AN11" s="14">
        <v>3.9243892571603899E-2</v>
      </c>
      <c r="AO11" s="14">
        <v>0.10683060783656401</v>
      </c>
      <c r="AP11" s="14">
        <v>0.164798968546152</v>
      </c>
      <c r="AQ11" s="14">
        <v>0.13358911626467401</v>
      </c>
      <c r="AR11" s="14">
        <v>0.191311085542408</v>
      </c>
      <c r="AS11" s="14">
        <v>0.15067181842603</v>
      </c>
      <c r="AT11" s="14">
        <v>0.106080943289925</v>
      </c>
      <c r="AU11" s="14">
        <v>0.15657488983482101</v>
      </c>
      <c r="AV11" s="14"/>
      <c r="AW11" s="14">
        <v>0.114910335417528</v>
      </c>
      <c r="AX11" s="14">
        <v>3.5861808033822301E-2</v>
      </c>
      <c r="AY11" s="14">
        <v>0.12596021635448901</v>
      </c>
      <c r="AZ11" s="14">
        <v>0.20947821785513199</v>
      </c>
      <c r="BA11" s="14">
        <v>8.4859174822002295E-2</v>
      </c>
      <c r="BB11" s="14">
        <v>0.172554389081575</v>
      </c>
      <c r="BC11" s="14">
        <v>0.10430112664947599</v>
      </c>
      <c r="BD11" s="14">
        <v>0.19388414702517601</v>
      </c>
      <c r="BE11" s="14">
        <v>8.7038382126847294E-2</v>
      </c>
      <c r="BF11" s="14">
        <v>0.20806777387747</v>
      </c>
      <c r="BG11" s="14"/>
      <c r="BH11" s="14">
        <v>0.14580076333674399</v>
      </c>
      <c r="BI11" s="14">
        <v>0.114881165753417</v>
      </c>
    </row>
    <row r="12" spans="2:61" x14ac:dyDescent="0.35">
      <c r="B12" s="15" t="s">
        <v>273</v>
      </c>
      <c r="C12" s="14">
        <v>3.4226897845159601E-2</v>
      </c>
      <c r="D12" s="14">
        <v>3.8490878091014501E-2</v>
      </c>
      <c r="E12" s="14">
        <v>3.03615491846011E-2</v>
      </c>
      <c r="F12" s="14"/>
      <c r="G12" s="14">
        <v>4.7394850487999102E-2</v>
      </c>
      <c r="H12" s="14">
        <v>2.80663486816949E-2</v>
      </c>
      <c r="I12" s="14">
        <v>5.35068848905529E-2</v>
      </c>
      <c r="J12" s="14">
        <v>6.5565717440336096E-3</v>
      </c>
      <c r="K12" s="14">
        <v>1.8282007958304199E-2</v>
      </c>
      <c r="L12" s="14">
        <v>4.9581850813285901E-2</v>
      </c>
      <c r="M12" s="14"/>
      <c r="N12" s="14">
        <v>2.2930882297198502E-2</v>
      </c>
      <c r="O12" s="14">
        <v>4.0594061888497998E-2</v>
      </c>
      <c r="P12" s="14"/>
      <c r="Q12" s="14">
        <v>4.0438412518340697E-2</v>
      </c>
      <c r="R12" s="14">
        <v>1.74658489575347E-2</v>
      </c>
      <c r="S12" s="14">
        <v>8.3033011660737704E-2</v>
      </c>
      <c r="T12" s="14"/>
      <c r="U12" s="14">
        <v>2.4138490278750199E-2</v>
      </c>
      <c r="V12" s="14">
        <v>7.7570006171426606E-2</v>
      </c>
      <c r="W12" s="14"/>
      <c r="X12" s="14">
        <v>1.8865500002241801E-2</v>
      </c>
      <c r="Y12" s="14">
        <v>1.46469543268036E-2</v>
      </c>
      <c r="Z12" s="14">
        <v>6.9712978362476793E-2</v>
      </c>
      <c r="AA12" s="14"/>
      <c r="AB12" s="14">
        <v>2.4189080969829801E-2</v>
      </c>
      <c r="AC12" s="14">
        <v>1.6595558683021799E-2</v>
      </c>
      <c r="AD12" s="14">
        <v>0.104814827809471</v>
      </c>
      <c r="AE12" s="14"/>
      <c r="AF12" s="14">
        <v>1.25317621310529E-2</v>
      </c>
      <c r="AG12" s="14">
        <v>2.2752687241984901E-2</v>
      </c>
      <c r="AH12" s="14">
        <v>6.2309835096407203E-2</v>
      </c>
      <c r="AI12" s="14"/>
      <c r="AJ12" s="14">
        <v>4.3736588702360003E-2</v>
      </c>
      <c r="AK12" s="14">
        <v>2.63776418926653E-2</v>
      </c>
      <c r="AL12" s="14"/>
      <c r="AM12" s="14">
        <v>4.2457409304057902E-3</v>
      </c>
      <c r="AN12" s="14">
        <v>1.27201877426568E-2</v>
      </c>
      <c r="AO12" s="14">
        <v>4.9846856963650502E-2</v>
      </c>
      <c r="AP12" s="14">
        <v>2.2713019352033001E-2</v>
      </c>
      <c r="AQ12" s="14">
        <v>3.4115369411993897E-2</v>
      </c>
      <c r="AR12" s="14">
        <v>5.80251352016855E-2</v>
      </c>
      <c r="AS12" s="14">
        <v>1.4134559389904501E-2</v>
      </c>
      <c r="AT12" s="14">
        <v>4.4229720775390502E-2</v>
      </c>
      <c r="AU12" s="14">
        <v>5.8530419213926502E-2</v>
      </c>
      <c r="AV12" s="14"/>
      <c r="AW12" s="14">
        <v>1.3774473173466001E-2</v>
      </c>
      <c r="AX12" s="14">
        <v>7.4941018771949204E-3</v>
      </c>
      <c r="AY12" s="14">
        <v>4.8723035108958902E-2</v>
      </c>
      <c r="AZ12" s="14">
        <v>1.38073070964808E-2</v>
      </c>
      <c r="BA12" s="14">
        <v>3.6309367476000803E-2</v>
      </c>
      <c r="BB12" s="14">
        <v>4.8307549386511002E-2</v>
      </c>
      <c r="BC12" s="14">
        <v>4.0578762036617602E-2</v>
      </c>
      <c r="BD12" s="14">
        <v>6.5925167394700196E-2</v>
      </c>
      <c r="BE12" s="14">
        <v>5.5106886439117299E-2</v>
      </c>
      <c r="BF12" s="14">
        <v>0.100245751557677</v>
      </c>
      <c r="BG12" s="14"/>
      <c r="BH12" s="14">
        <v>5.0144933945440603E-2</v>
      </c>
      <c r="BI12" s="14">
        <v>1.92298810704284E-2</v>
      </c>
    </row>
    <row r="13" spans="2:61" x14ac:dyDescent="0.35">
      <c r="B13" s="15" t="s">
        <v>77</v>
      </c>
      <c r="C13" s="20">
        <v>3.4178416881949697E-2</v>
      </c>
      <c r="D13" s="20">
        <v>3.4376830169244602E-2</v>
      </c>
      <c r="E13" s="20">
        <v>3.4188983345789299E-2</v>
      </c>
      <c r="F13" s="20"/>
      <c r="G13" s="20">
        <v>2.2618953633492499E-2</v>
      </c>
      <c r="H13" s="20">
        <v>3.60573917499485E-2</v>
      </c>
      <c r="I13" s="20">
        <v>2.13464081276321E-2</v>
      </c>
      <c r="J13" s="20">
        <v>3.8449922217085701E-2</v>
      </c>
      <c r="K13" s="20">
        <v>5.2845450647932002E-2</v>
      </c>
      <c r="L13" s="20">
        <v>3.4167932740966502E-2</v>
      </c>
      <c r="M13" s="20"/>
      <c r="N13" s="20">
        <v>1.2772549735665301E-2</v>
      </c>
      <c r="O13" s="20">
        <v>4.6244146344839802E-2</v>
      </c>
      <c r="P13" s="20"/>
      <c r="Q13" s="20">
        <v>2.4656928873009101E-2</v>
      </c>
      <c r="R13" s="20">
        <v>3.1884998232383402E-2</v>
      </c>
      <c r="S13" s="20">
        <v>1.9885564682894499E-2</v>
      </c>
      <c r="T13" s="20"/>
      <c r="U13" s="20">
        <v>2.7897995491923899E-2</v>
      </c>
      <c r="V13" s="20">
        <v>6.1161167415230699E-2</v>
      </c>
      <c r="W13" s="20"/>
      <c r="X13" s="20">
        <v>0</v>
      </c>
      <c r="Y13" s="20">
        <v>9.5931738851005692E-3</v>
      </c>
      <c r="Z13" s="20">
        <v>4.78022265806924E-2</v>
      </c>
      <c r="AA13" s="20"/>
      <c r="AB13" s="20">
        <v>4.0316684663964002E-3</v>
      </c>
      <c r="AC13" s="20">
        <v>1.9732498321455499E-2</v>
      </c>
      <c r="AD13" s="20">
        <v>6.7337992257176404E-2</v>
      </c>
      <c r="AE13" s="20"/>
      <c r="AF13" s="20">
        <v>0</v>
      </c>
      <c r="AG13" s="20">
        <v>2.4887047289472799E-2</v>
      </c>
      <c r="AH13" s="20">
        <v>3.6998275954898803E-2</v>
      </c>
      <c r="AI13" s="20"/>
      <c r="AJ13" s="20">
        <v>8.9366399555578391E-3</v>
      </c>
      <c r="AK13" s="20">
        <v>4.3811992948685201E-2</v>
      </c>
      <c r="AL13" s="20"/>
      <c r="AM13" s="20">
        <v>0</v>
      </c>
      <c r="AN13" s="20">
        <v>2.9628690883961801E-3</v>
      </c>
      <c r="AO13" s="20">
        <v>0</v>
      </c>
      <c r="AP13" s="20">
        <v>9.8890758297136505E-2</v>
      </c>
      <c r="AQ13" s="20">
        <v>0</v>
      </c>
      <c r="AR13" s="20">
        <v>3.5534368872211397E-2</v>
      </c>
      <c r="AS13" s="20">
        <v>2.37126740021225E-2</v>
      </c>
      <c r="AT13" s="20">
        <v>6.4959712929442595E-2</v>
      </c>
      <c r="AU13" s="20">
        <v>4.4523680131332302E-2</v>
      </c>
      <c r="AV13" s="20"/>
      <c r="AW13" s="20">
        <v>0</v>
      </c>
      <c r="AX13" s="20">
        <v>0</v>
      </c>
      <c r="AY13" s="20">
        <v>0</v>
      </c>
      <c r="AZ13" s="20">
        <v>7.8358918410902603E-2</v>
      </c>
      <c r="BA13" s="20">
        <v>2.34881255552272E-2</v>
      </c>
      <c r="BB13" s="20">
        <v>2.3429666823321101E-2</v>
      </c>
      <c r="BC13" s="20">
        <v>1.7966968597908101E-2</v>
      </c>
      <c r="BD13" s="20">
        <v>4.3299356379935199E-2</v>
      </c>
      <c r="BE13" s="20">
        <v>0.119181316298986</v>
      </c>
      <c r="BF13" s="20">
        <v>4.7135536871741102E-2</v>
      </c>
      <c r="BG13" s="20"/>
      <c r="BH13" s="20">
        <v>3.3506741719169099E-2</v>
      </c>
      <c r="BI13" s="20">
        <v>7.15005531157413E-3</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26"/>
  <sheetViews>
    <sheetView showGridLines="0" workbookViewId="0">
      <pane xSplit="2" topLeftCell="D1" activePane="topRight" state="frozen"/>
      <selection activeCell="B18" sqref="B18"/>
      <selection pane="topRight" activeCell="AU11" sqref="AU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286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275</v>
      </c>
      <c r="C9" s="14">
        <v>0.49497994105460502</v>
      </c>
      <c r="D9" s="14">
        <v>0.49961485360089097</v>
      </c>
      <c r="E9" s="14">
        <v>0.49113150065272598</v>
      </c>
      <c r="F9" s="14"/>
      <c r="G9" s="14">
        <v>0.417203240348612</v>
      </c>
      <c r="H9" s="14">
        <v>0.43138125560943802</v>
      </c>
      <c r="I9" s="14">
        <v>0.49036038182268699</v>
      </c>
      <c r="J9" s="14">
        <v>0.52153478386413699</v>
      </c>
      <c r="K9" s="14">
        <v>0.58828598609071003</v>
      </c>
      <c r="L9" s="14">
        <v>0.50121692196815504</v>
      </c>
      <c r="M9" s="14"/>
      <c r="N9" s="14">
        <v>0.52818734644339504</v>
      </c>
      <c r="O9" s="14">
        <v>0.47626210230284899</v>
      </c>
      <c r="P9" s="14"/>
      <c r="Q9" s="14">
        <v>0.60682491429591001</v>
      </c>
      <c r="R9" s="14">
        <v>0.48111156960010898</v>
      </c>
      <c r="S9" s="14">
        <v>0.37003619356684803</v>
      </c>
      <c r="T9" s="14"/>
      <c r="U9" s="14">
        <v>0.51751705324248098</v>
      </c>
      <c r="V9" s="14">
        <v>0.39815311397707798</v>
      </c>
      <c r="W9" s="14"/>
      <c r="X9" s="14">
        <v>0.542241038053909</v>
      </c>
      <c r="Y9" s="14">
        <v>0.51700522248147995</v>
      </c>
      <c r="Z9" s="14">
        <v>0.47427166525941</v>
      </c>
      <c r="AA9" s="14"/>
      <c r="AB9" s="14">
        <v>0.58004764551134302</v>
      </c>
      <c r="AC9" s="14">
        <v>0.48967510996789099</v>
      </c>
      <c r="AD9" s="14">
        <v>0.38252035080715502</v>
      </c>
      <c r="AE9" s="14"/>
      <c r="AF9" s="14">
        <v>0.49167226401031799</v>
      </c>
      <c r="AG9" s="14">
        <v>0.54940438584686602</v>
      </c>
      <c r="AH9" s="14">
        <v>0.42250574720267298</v>
      </c>
      <c r="AI9" s="14"/>
      <c r="AJ9" s="14">
        <v>0.49820620464917997</v>
      </c>
      <c r="AK9" s="14">
        <v>0.501492024940843</v>
      </c>
      <c r="AL9" s="14"/>
      <c r="AM9" s="14">
        <v>0.46895825316047801</v>
      </c>
      <c r="AN9" s="14">
        <v>0.48268749794677801</v>
      </c>
      <c r="AO9" s="14">
        <v>0.63928406297493201</v>
      </c>
      <c r="AP9" s="14">
        <v>0.35748102396237302</v>
      </c>
      <c r="AQ9" s="14">
        <v>0.69587704187208799</v>
      </c>
      <c r="AR9" s="14">
        <v>0.54703900828895302</v>
      </c>
      <c r="AS9" s="14">
        <v>0.66005465164728605</v>
      </c>
      <c r="AT9" s="14">
        <v>0.55926757891342604</v>
      </c>
      <c r="AU9" s="14">
        <v>0.39172347928589002</v>
      </c>
      <c r="AV9" s="14"/>
      <c r="AW9" s="14">
        <v>0.46816977569974599</v>
      </c>
      <c r="AX9" s="14">
        <v>0.47987348771635202</v>
      </c>
      <c r="AY9" s="14">
        <v>0.534959937600063</v>
      </c>
      <c r="AZ9" s="14">
        <v>0.40334470172407699</v>
      </c>
      <c r="BA9" s="14">
        <v>0.73794380988913599</v>
      </c>
      <c r="BB9" s="14">
        <v>0.54910947702185098</v>
      </c>
      <c r="BC9" s="14">
        <v>0.59964828114494095</v>
      </c>
      <c r="BD9" s="14">
        <v>0.46850372575305699</v>
      </c>
      <c r="BE9" s="14">
        <v>0.31166669523534002</v>
      </c>
      <c r="BF9" s="14">
        <v>0.36774067268909899</v>
      </c>
      <c r="BG9" s="14"/>
      <c r="BH9" s="14">
        <v>0.47157358393624599</v>
      </c>
      <c r="BI9" s="14">
        <v>0.53925713584398705</v>
      </c>
    </row>
    <row r="10" spans="2:61" ht="43.5" x14ac:dyDescent="0.35">
      <c r="B10" s="15" t="s">
        <v>276</v>
      </c>
      <c r="C10" s="14">
        <v>0.47866654200998698</v>
      </c>
      <c r="D10" s="14">
        <v>0.45782598861525903</v>
      </c>
      <c r="E10" s="14">
        <v>0.49781177743123001</v>
      </c>
      <c r="F10" s="14"/>
      <c r="G10" s="14">
        <v>0.37580810438533402</v>
      </c>
      <c r="H10" s="14">
        <v>0.41089586834901998</v>
      </c>
      <c r="I10" s="14">
        <v>0.45311240239672801</v>
      </c>
      <c r="J10" s="14">
        <v>0.50245000821497798</v>
      </c>
      <c r="K10" s="14">
        <v>0.56525867499305105</v>
      </c>
      <c r="L10" s="14">
        <v>0.53034846557875703</v>
      </c>
      <c r="M10" s="14"/>
      <c r="N10" s="14">
        <v>0.49273292483438502</v>
      </c>
      <c r="O10" s="14">
        <v>0.47073782001424702</v>
      </c>
      <c r="P10" s="14"/>
      <c r="Q10" s="14">
        <v>0.40635617019664899</v>
      </c>
      <c r="R10" s="14">
        <v>0.523294673059849</v>
      </c>
      <c r="S10" s="14">
        <v>0.49032607921903598</v>
      </c>
      <c r="T10" s="14"/>
      <c r="U10" s="14">
        <v>0.48850289942491298</v>
      </c>
      <c r="V10" s="14">
        <v>0.43640632381751698</v>
      </c>
      <c r="W10" s="14"/>
      <c r="X10" s="14">
        <v>0.46851271985019399</v>
      </c>
      <c r="Y10" s="14">
        <v>0.49943340556311</v>
      </c>
      <c r="Z10" s="14">
        <v>0.48177441075195299</v>
      </c>
      <c r="AA10" s="14"/>
      <c r="AB10" s="14">
        <v>0.507463128209243</v>
      </c>
      <c r="AC10" s="14">
        <v>0.48141910165892898</v>
      </c>
      <c r="AD10" s="14">
        <v>0.476384866229145</v>
      </c>
      <c r="AE10" s="14"/>
      <c r="AF10" s="14">
        <v>0.54072547453142095</v>
      </c>
      <c r="AG10" s="14">
        <v>0.46334964443709997</v>
      </c>
      <c r="AH10" s="14">
        <v>0.52683887218917502</v>
      </c>
      <c r="AI10" s="14"/>
      <c r="AJ10" s="14">
        <v>0.50574131510610798</v>
      </c>
      <c r="AK10" s="14">
        <v>0.47624064182166398</v>
      </c>
      <c r="AL10" s="14"/>
      <c r="AM10" s="14">
        <v>0.548700034633954</v>
      </c>
      <c r="AN10" s="14">
        <v>0.42536118528545103</v>
      </c>
      <c r="AO10" s="14">
        <v>0.42996463136621599</v>
      </c>
      <c r="AP10" s="14">
        <v>0.53018964856927997</v>
      </c>
      <c r="AQ10" s="14">
        <v>0.41919786266673198</v>
      </c>
      <c r="AR10" s="14">
        <v>0.490340397608856</v>
      </c>
      <c r="AS10" s="14">
        <v>0.37270568277079102</v>
      </c>
      <c r="AT10" s="14">
        <v>0.56736642350950595</v>
      </c>
      <c r="AU10" s="14">
        <v>0.50544130945085997</v>
      </c>
      <c r="AV10" s="14"/>
      <c r="AW10" s="14">
        <v>0.505972475667817</v>
      </c>
      <c r="AX10" s="14">
        <v>0.42655078044404399</v>
      </c>
      <c r="AY10" s="14">
        <v>0.51412209730307801</v>
      </c>
      <c r="AZ10" s="14">
        <v>0.49411215769581401</v>
      </c>
      <c r="BA10" s="14">
        <v>0.46009200608314099</v>
      </c>
      <c r="BB10" s="14">
        <v>0.453831461934317</v>
      </c>
      <c r="BC10" s="14">
        <v>0.46615108464615101</v>
      </c>
      <c r="BD10" s="14">
        <v>0.43448064454278901</v>
      </c>
      <c r="BE10" s="14">
        <v>0.42780465999563699</v>
      </c>
      <c r="BF10" s="14">
        <v>0.52882081644131995</v>
      </c>
      <c r="BG10" s="14"/>
      <c r="BH10" s="14">
        <v>0.46720559347791002</v>
      </c>
      <c r="BI10" s="14">
        <v>0.49351442284024499</v>
      </c>
    </row>
    <row r="11" spans="2:61" ht="43.5" x14ac:dyDescent="0.35">
      <c r="B11" s="15" t="s">
        <v>277</v>
      </c>
      <c r="C11" s="14">
        <v>0.454073960052085</v>
      </c>
      <c r="D11" s="14">
        <v>0.46171852331539198</v>
      </c>
      <c r="E11" s="14">
        <v>0.44591715781774799</v>
      </c>
      <c r="F11" s="14"/>
      <c r="G11" s="14">
        <v>0.40450203924714101</v>
      </c>
      <c r="H11" s="14">
        <v>0.39039461847859003</v>
      </c>
      <c r="I11" s="14">
        <v>0.41614821420863501</v>
      </c>
      <c r="J11" s="14">
        <v>0.51120141833283295</v>
      </c>
      <c r="K11" s="14">
        <v>0.52561099760788499</v>
      </c>
      <c r="L11" s="14">
        <v>0.46544097592011002</v>
      </c>
      <c r="M11" s="14"/>
      <c r="N11" s="14">
        <v>0.49472886557708601</v>
      </c>
      <c r="O11" s="14">
        <v>0.43115822914280699</v>
      </c>
      <c r="P11" s="14"/>
      <c r="Q11" s="14">
        <v>0.56856226140552002</v>
      </c>
      <c r="R11" s="14">
        <v>0.46460942605366001</v>
      </c>
      <c r="S11" s="14">
        <v>0.25198750836940798</v>
      </c>
      <c r="T11" s="14"/>
      <c r="U11" s="14">
        <v>0.46921940831988401</v>
      </c>
      <c r="V11" s="14">
        <v>0.38900414595111599</v>
      </c>
      <c r="W11" s="14"/>
      <c r="X11" s="14">
        <v>0.50922491682604698</v>
      </c>
      <c r="Y11" s="14">
        <v>0.50487806459096496</v>
      </c>
      <c r="Z11" s="14">
        <v>0.385963760369262</v>
      </c>
      <c r="AA11" s="14"/>
      <c r="AB11" s="14">
        <v>0.60287993052781996</v>
      </c>
      <c r="AC11" s="14">
        <v>0.45405995817755002</v>
      </c>
      <c r="AD11" s="14">
        <v>0.25055622307946002</v>
      </c>
      <c r="AE11" s="14"/>
      <c r="AF11" s="14">
        <v>0.47600596055989097</v>
      </c>
      <c r="AG11" s="14">
        <v>0.49825320648758897</v>
      </c>
      <c r="AH11" s="14">
        <v>0.38351118650286598</v>
      </c>
      <c r="AI11" s="14"/>
      <c r="AJ11" s="14">
        <v>0.45972610420163601</v>
      </c>
      <c r="AK11" s="14">
        <v>0.46807604406214598</v>
      </c>
      <c r="AL11" s="14"/>
      <c r="AM11" s="14">
        <v>0.45613154085616398</v>
      </c>
      <c r="AN11" s="14">
        <v>0.45967321954396201</v>
      </c>
      <c r="AO11" s="14">
        <v>0.51361801389364503</v>
      </c>
      <c r="AP11" s="14">
        <v>0.31863773596796102</v>
      </c>
      <c r="AQ11" s="14">
        <v>0.53021983951700802</v>
      </c>
      <c r="AR11" s="14">
        <v>0.46765172148364498</v>
      </c>
      <c r="AS11" s="14">
        <v>0.59090875226405004</v>
      </c>
      <c r="AT11" s="14">
        <v>0.48462418424675002</v>
      </c>
      <c r="AU11" s="14">
        <v>0.43090746246318701</v>
      </c>
      <c r="AV11" s="14"/>
      <c r="AW11" s="14">
        <v>0.44856410145345899</v>
      </c>
      <c r="AX11" s="14">
        <v>0.46594423793884598</v>
      </c>
      <c r="AY11" s="14">
        <v>0.54555474727912501</v>
      </c>
      <c r="AZ11" s="14">
        <v>0.34578462603497601</v>
      </c>
      <c r="BA11" s="14">
        <v>0.497363297120123</v>
      </c>
      <c r="BB11" s="14">
        <v>0.482398781522831</v>
      </c>
      <c r="BC11" s="14">
        <v>0.59104943646400498</v>
      </c>
      <c r="BD11" s="14">
        <v>0.40720569633880099</v>
      </c>
      <c r="BE11" s="14">
        <v>0.392900528845885</v>
      </c>
      <c r="BF11" s="14">
        <v>0.27919511245052098</v>
      </c>
      <c r="BG11" s="14"/>
      <c r="BH11" s="14">
        <v>0.40038298350634499</v>
      </c>
      <c r="BI11" s="14">
        <v>0.52513577556031699</v>
      </c>
    </row>
    <row r="12" spans="2:61" ht="87" x14ac:dyDescent="0.35">
      <c r="B12" s="15" t="s">
        <v>278</v>
      </c>
      <c r="C12" s="14">
        <v>0.38420643855338199</v>
      </c>
      <c r="D12" s="14">
        <v>0.408180617086918</v>
      </c>
      <c r="E12" s="14">
        <v>0.36127217058566702</v>
      </c>
      <c r="F12" s="14"/>
      <c r="G12" s="14">
        <v>0.44329877994056799</v>
      </c>
      <c r="H12" s="14">
        <v>0.32366696961987201</v>
      </c>
      <c r="I12" s="14">
        <v>0.35638815755701397</v>
      </c>
      <c r="J12" s="14">
        <v>0.417075088294383</v>
      </c>
      <c r="K12" s="14">
        <v>0.36262505152906099</v>
      </c>
      <c r="L12" s="14">
        <v>0.41234213632309302</v>
      </c>
      <c r="M12" s="14"/>
      <c r="N12" s="14">
        <v>0.45791336524599202</v>
      </c>
      <c r="O12" s="14">
        <v>0.34266045347664698</v>
      </c>
      <c r="P12" s="14"/>
      <c r="Q12" s="14">
        <v>0.44042923938921702</v>
      </c>
      <c r="R12" s="14">
        <v>0.39246834441606598</v>
      </c>
      <c r="S12" s="14">
        <v>0.26509029937666501</v>
      </c>
      <c r="T12" s="14"/>
      <c r="U12" s="14">
        <v>0.39877232589371697</v>
      </c>
      <c r="V12" s="14">
        <v>0.321626608317098</v>
      </c>
      <c r="W12" s="14"/>
      <c r="X12" s="14">
        <v>0.42507545326149898</v>
      </c>
      <c r="Y12" s="14">
        <v>0.44466475105719899</v>
      </c>
      <c r="Z12" s="14">
        <v>0.30935792592360201</v>
      </c>
      <c r="AA12" s="14"/>
      <c r="AB12" s="14">
        <v>0.49579718284116098</v>
      </c>
      <c r="AC12" s="14">
        <v>0.38941769170643198</v>
      </c>
      <c r="AD12" s="14">
        <v>0.23345272462765601</v>
      </c>
      <c r="AE12" s="14"/>
      <c r="AF12" s="14">
        <v>0.35281249640988599</v>
      </c>
      <c r="AG12" s="14">
        <v>0.42333639320794297</v>
      </c>
      <c r="AH12" s="14">
        <v>0.33855225933343303</v>
      </c>
      <c r="AI12" s="14"/>
      <c r="AJ12" s="14">
        <v>0.446473048174031</v>
      </c>
      <c r="AK12" s="14">
        <v>0.35918870844022699</v>
      </c>
      <c r="AL12" s="14"/>
      <c r="AM12" s="14">
        <v>0.41427509199517698</v>
      </c>
      <c r="AN12" s="14">
        <v>0.43694342357796401</v>
      </c>
      <c r="AO12" s="14">
        <v>0.52004547231357801</v>
      </c>
      <c r="AP12" s="14">
        <v>0.307646972754476</v>
      </c>
      <c r="AQ12" s="14">
        <v>0.45828404630827502</v>
      </c>
      <c r="AR12" s="14">
        <v>0.350607852527694</v>
      </c>
      <c r="AS12" s="14">
        <v>0.45973056779240901</v>
      </c>
      <c r="AT12" s="14">
        <v>0.33225736781164</v>
      </c>
      <c r="AU12" s="14">
        <v>0.36174905344900099</v>
      </c>
      <c r="AV12" s="14"/>
      <c r="AW12" s="14">
        <v>0.371593267717019</v>
      </c>
      <c r="AX12" s="14">
        <v>0.44563145870616799</v>
      </c>
      <c r="AY12" s="14">
        <v>0.56611308724310905</v>
      </c>
      <c r="AZ12" s="14">
        <v>0.32888330343477801</v>
      </c>
      <c r="BA12" s="14">
        <v>0.49152286917654098</v>
      </c>
      <c r="BB12" s="14">
        <v>0.34965237161935098</v>
      </c>
      <c r="BC12" s="14">
        <v>0.426554945722534</v>
      </c>
      <c r="BD12" s="14">
        <v>0.32909631610323897</v>
      </c>
      <c r="BE12" s="14">
        <v>0.45665941008613897</v>
      </c>
      <c r="BF12" s="14">
        <v>0.245504036119637</v>
      </c>
      <c r="BG12" s="14"/>
      <c r="BH12" s="14">
        <v>0.339193417930644</v>
      </c>
      <c r="BI12" s="14">
        <v>0.44063024763098602</v>
      </c>
    </row>
    <row r="13" spans="2:61" ht="43.5" x14ac:dyDescent="0.35">
      <c r="B13" s="15" t="s">
        <v>279</v>
      </c>
      <c r="C13" s="14">
        <v>0.359180029705441</v>
      </c>
      <c r="D13" s="14">
        <v>0.36176959121401198</v>
      </c>
      <c r="E13" s="14">
        <v>0.35881012677762097</v>
      </c>
      <c r="F13" s="14"/>
      <c r="G13" s="14">
        <v>0.29888418886769302</v>
      </c>
      <c r="H13" s="14">
        <v>0.28963919602295801</v>
      </c>
      <c r="I13" s="14">
        <v>0.33133465722622002</v>
      </c>
      <c r="J13" s="14">
        <v>0.34473188884028499</v>
      </c>
      <c r="K13" s="14">
        <v>0.386481607958722</v>
      </c>
      <c r="L13" s="14">
        <v>0.46874177451763199</v>
      </c>
      <c r="M13" s="14"/>
      <c r="N13" s="14">
        <v>0.36276824710475503</v>
      </c>
      <c r="O13" s="14">
        <v>0.35715747859371599</v>
      </c>
      <c r="P13" s="14"/>
      <c r="Q13" s="14">
        <v>0.283611957074692</v>
      </c>
      <c r="R13" s="14">
        <v>0.396670229568927</v>
      </c>
      <c r="S13" s="14">
        <v>0.39924773946815101</v>
      </c>
      <c r="T13" s="14"/>
      <c r="U13" s="14">
        <v>0.36536462167262201</v>
      </c>
      <c r="V13" s="14">
        <v>0.33260899380877101</v>
      </c>
      <c r="W13" s="14"/>
      <c r="X13" s="14">
        <v>0.39162852858753899</v>
      </c>
      <c r="Y13" s="14">
        <v>0.36432235731440998</v>
      </c>
      <c r="Z13" s="14">
        <v>0.36740617987923702</v>
      </c>
      <c r="AA13" s="14"/>
      <c r="AB13" s="14">
        <v>0.38507723475115502</v>
      </c>
      <c r="AC13" s="14">
        <v>0.348538388284444</v>
      </c>
      <c r="AD13" s="14">
        <v>0.39505584611236999</v>
      </c>
      <c r="AE13" s="14"/>
      <c r="AF13" s="14">
        <v>0.35562751635205098</v>
      </c>
      <c r="AG13" s="14">
        <v>0.35763712063743103</v>
      </c>
      <c r="AH13" s="14">
        <v>0.397406592073131</v>
      </c>
      <c r="AI13" s="14"/>
      <c r="AJ13" s="14">
        <v>0.35188246546858398</v>
      </c>
      <c r="AK13" s="14">
        <v>0.371415039087093</v>
      </c>
      <c r="AL13" s="14"/>
      <c r="AM13" s="14">
        <v>0.41673025614224901</v>
      </c>
      <c r="AN13" s="14">
        <v>0.375246548654802</v>
      </c>
      <c r="AO13" s="14">
        <v>0.23629047732302699</v>
      </c>
      <c r="AP13" s="14">
        <v>0.280629766952951</v>
      </c>
      <c r="AQ13" s="14">
        <v>0.40484665776997297</v>
      </c>
      <c r="AR13" s="14">
        <v>0.35748985304179598</v>
      </c>
      <c r="AS13" s="14">
        <v>0.220171980606751</v>
      </c>
      <c r="AT13" s="14">
        <v>0.44886147347088301</v>
      </c>
      <c r="AU13" s="14">
        <v>0.40046831537080502</v>
      </c>
      <c r="AV13" s="14"/>
      <c r="AW13" s="14">
        <v>0.385147439656568</v>
      </c>
      <c r="AX13" s="14">
        <v>0.38119893508518499</v>
      </c>
      <c r="AY13" s="14">
        <v>0.27823522652468002</v>
      </c>
      <c r="AZ13" s="14">
        <v>0.32935331919710897</v>
      </c>
      <c r="BA13" s="14">
        <v>0.42117590012255601</v>
      </c>
      <c r="BB13" s="14">
        <v>0.38159027791158101</v>
      </c>
      <c r="BC13" s="14">
        <v>0.172785775658265</v>
      </c>
      <c r="BD13" s="14">
        <v>0.32697209069956301</v>
      </c>
      <c r="BE13" s="14">
        <v>0.390170459860531</v>
      </c>
      <c r="BF13" s="14">
        <v>0.36682276976899197</v>
      </c>
      <c r="BG13" s="14"/>
      <c r="BH13" s="14">
        <v>0.340751847467268</v>
      </c>
      <c r="BI13" s="14">
        <v>0.38780850940494599</v>
      </c>
    </row>
    <row r="14" spans="2:61" ht="43.5" x14ac:dyDescent="0.35">
      <c r="B14" s="15" t="s">
        <v>280</v>
      </c>
      <c r="C14" s="14">
        <v>0.32363054326371898</v>
      </c>
      <c r="D14" s="14">
        <v>0.33651901118173899</v>
      </c>
      <c r="E14" s="14">
        <v>0.31091162454158999</v>
      </c>
      <c r="F14" s="14"/>
      <c r="G14" s="14">
        <v>0.31748877884411297</v>
      </c>
      <c r="H14" s="14">
        <v>0.31165306123464398</v>
      </c>
      <c r="I14" s="14">
        <v>0.29034665282717897</v>
      </c>
      <c r="J14" s="14">
        <v>0.366976426377288</v>
      </c>
      <c r="K14" s="14">
        <v>0.28774693568691601</v>
      </c>
      <c r="L14" s="14">
        <v>0.35643647280944801</v>
      </c>
      <c r="M14" s="14"/>
      <c r="N14" s="14">
        <v>0.36148376316609598</v>
      </c>
      <c r="O14" s="14">
        <v>0.30229402334980099</v>
      </c>
      <c r="P14" s="14"/>
      <c r="Q14" s="14">
        <v>0.399380741513638</v>
      </c>
      <c r="R14" s="14">
        <v>0.30257995031792501</v>
      </c>
      <c r="S14" s="14">
        <v>0.25379419862179597</v>
      </c>
      <c r="T14" s="14"/>
      <c r="U14" s="14">
        <v>0.33831909268708699</v>
      </c>
      <c r="V14" s="14">
        <v>0.260523716480414</v>
      </c>
      <c r="W14" s="14"/>
      <c r="X14" s="14">
        <v>0.34672176589647202</v>
      </c>
      <c r="Y14" s="14">
        <v>0.37802723616135903</v>
      </c>
      <c r="Z14" s="14">
        <v>0.25793519175520302</v>
      </c>
      <c r="AA14" s="14"/>
      <c r="AB14" s="14">
        <v>0.46698273783808403</v>
      </c>
      <c r="AC14" s="14">
        <v>0.30683822097239599</v>
      </c>
      <c r="AD14" s="14">
        <v>0.18493776042092</v>
      </c>
      <c r="AE14" s="14"/>
      <c r="AF14" s="14">
        <v>0.45949890326881399</v>
      </c>
      <c r="AG14" s="14">
        <v>0.34008237639498101</v>
      </c>
      <c r="AH14" s="14">
        <v>0.26415929544142602</v>
      </c>
      <c r="AI14" s="14"/>
      <c r="AJ14" s="14">
        <v>0.31610965456118201</v>
      </c>
      <c r="AK14" s="14">
        <v>0.33044249188915598</v>
      </c>
      <c r="AL14" s="14"/>
      <c r="AM14" s="14">
        <v>0.34987172298637198</v>
      </c>
      <c r="AN14" s="14">
        <v>0.289883292065863</v>
      </c>
      <c r="AO14" s="14">
        <v>0.46559594169985902</v>
      </c>
      <c r="AP14" s="14">
        <v>0.23919899307036599</v>
      </c>
      <c r="AQ14" s="14">
        <v>0.57058814765122201</v>
      </c>
      <c r="AR14" s="14">
        <v>0.29379729326730802</v>
      </c>
      <c r="AS14" s="14">
        <v>0.45012454096969001</v>
      </c>
      <c r="AT14" s="14">
        <v>0.26619242095387002</v>
      </c>
      <c r="AU14" s="14">
        <v>0.31410419740648399</v>
      </c>
      <c r="AV14" s="14"/>
      <c r="AW14" s="14">
        <v>0.36360028949541701</v>
      </c>
      <c r="AX14" s="14">
        <v>0.304269029864009</v>
      </c>
      <c r="AY14" s="14">
        <v>0.58406217864523602</v>
      </c>
      <c r="AZ14" s="14">
        <v>0.239373253747098</v>
      </c>
      <c r="BA14" s="14">
        <v>0.58180483308377895</v>
      </c>
      <c r="BB14" s="14">
        <v>0.31634927276855102</v>
      </c>
      <c r="BC14" s="14">
        <v>0.33045178766267902</v>
      </c>
      <c r="BD14" s="14">
        <v>0.20326749776803901</v>
      </c>
      <c r="BE14" s="14">
        <v>0.33298251805503698</v>
      </c>
      <c r="BF14" s="14">
        <v>0.20794813985233701</v>
      </c>
      <c r="BG14" s="14"/>
      <c r="BH14" s="14">
        <v>0.29111791628411099</v>
      </c>
      <c r="BI14" s="14">
        <v>0.36086236203612099</v>
      </c>
    </row>
    <row r="15" spans="2:61" ht="43.5" x14ac:dyDescent="0.35">
      <c r="B15" s="15" t="s">
        <v>281</v>
      </c>
      <c r="C15" s="14">
        <v>0.30432185980467302</v>
      </c>
      <c r="D15" s="14">
        <v>0.35907475579700499</v>
      </c>
      <c r="E15" s="14">
        <v>0.25157566090831601</v>
      </c>
      <c r="F15" s="14"/>
      <c r="G15" s="14">
        <v>0.30575785352943402</v>
      </c>
      <c r="H15" s="14">
        <v>0.27049755716837398</v>
      </c>
      <c r="I15" s="14">
        <v>0.26702352170264398</v>
      </c>
      <c r="J15" s="14">
        <v>0.28473651505150999</v>
      </c>
      <c r="K15" s="14">
        <v>0.27525256281285598</v>
      </c>
      <c r="L15" s="14">
        <v>0.40606336012512501</v>
      </c>
      <c r="M15" s="14"/>
      <c r="N15" s="14">
        <v>0.38247708426639399</v>
      </c>
      <c r="O15" s="14">
        <v>0.260268526761809</v>
      </c>
      <c r="P15" s="14"/>
      <c r="Q15" s="14">
        <v>0.34706362735034602</v>
      </c>
      <c r="R15" s="14">
        <v>0.28362492891998098</v>
      </c>
      <c r="S15" s="14">
        <v>0.26784311839747299</v>
      </c>
      <c r="T15" s="14"/>
      <c r="U15" s="14">
        <v>0.31553428393252703</v>
      </c>
      <c r="V15" s="14">
        <v>0.25614960760584798</v>
      </c>
      <c r="W15" s="14"/>
      <c r="X15" s="14">
        <v>0.35890448531086999</v>
      </c>
      <c r="Y15" s="14">
        <v>0.36106304987986099</v>
      </c>
      <c r="Z15" s="14">
        <v>0.23125379621703801</v>
      </c>
      <c r="AA15" s="14"/>
      <c r="AB15" s="14">
        <v>0.38973784997227501</v>
      </c>
      <c r="AC15" s="14">
        <v>0.29377215979913801</v>
      </c>
      <c r="AD15" s="14">
        <v>0.23097946107058701</v>
      </c>
      <c r="AE15" s="14"/>
      <c r="AF15" s="14">
        <v>0.43504424930931901</v>
      </c>
      <c r="AG15" s="14">
        <v>0.32392246398068297</v>
      </c>
      <c r="AH15" s="14">
        <v>0.24086987001660201</v>
      </c>
      <c r="AI15" s="14"/>
      <c r="AJ15" s="14">
        <v>0.33724100137587298</v>
      </c>
      <c r="AK15" s="14">
        <v>0.28235235438029399</v>
      </c>
      <c r="AL15" s="14"/>
      <c r="AM15" s="14">
        <v>0.339037032354228</v>
      </c>
      <c r="AN15" s="14">
        <v>0.255389939213789</v>
      </c>
      <c r="AO15" s="14">
        <v>0.39984737743853299</v>
      </c>
      <c r="AP15" s="14">
        <v>0.29377134745712902</v>
      </c>
      <c r="AQ15" s="14">
        <v>0.521773465544485</v>
      </c>
      <c r="AR15" s="14">
        <v>0.28006325647181002</v>
      </c>
      <c r="AS15" s="14">
        <v>0.25671208486170699</v>
      </c>
      <c r="AT15" s="14">
        <v>0.25141302127390902</v>
      </c>
      <c r="AU15" s="14">
        <v>0.33076735998332601</v>
      </c>
      <c r="AV15" s="14"/>
      <c r="AW15" s="14">
        <v>0.33313677217100102</v>
      </c>
      <c r="AX15" s="14">
        <v>0.25010040571439202</v>
      </c>
      <c r="AY15" s="14">
        <v>0.42242995699515801</v>
      </c>
      <c r="AZ15" s="14">
        <v>0.276545438678924</v>
      </c>
      <c r="BA15" s="14">
        <v>0.546888257784231</v>
      </c>
      <c r="BB15" s="14">
        <v>0.29257835210226601</v>
      </c>
      <c r="BC15" s="14">
        <v>0.238601623484512</v>
      </c>
      <c r="BD15" s="14">
        <v>0.142392392608688</v>
      </c>
      <c r="BE15" s="14">
        <v>0.62292215581353905</v>
      </c>
      <c r="BF15" s="14">
        <v>0.22764909927907101</v>
      </c>
      <c r="BG15" s="14"/>
      <c r="BH15" s="14">
        <v>0.27581823360692997</v>
      </c>
      <c r="BI15" s="14">
        <v>0.34209643615296798</v>
      </c>
    </row>
    <row r="16" spans="2:61" ht="58" x14ac:dyDescent="0.35">
      <c r="B16" s="15" t="s">
        <v>282</v>
      </c>
      <c r="C16" s="14">
        <v>0.26718476511577599</v>
      </c>
      <c r="D16" s="14">
        <v>0.28772278497834097</v>
      </c>
      <c r="E16" s="14">
        <v>0.24684273213487901</v>
      </c>
      <c r="F16" s="14"/>
      <c r="G16" s="14">
        <v>0.31625501215396701</v>
      </c>
      <c r="H16" s="14">
        <v>0.23954605667405399</v>
      </c>
      <c r="I16" s="14">
        <v>0.24369253209348801</v>
      </c>
      <c r="J16" s="14">
        <v>0.20781583209733201</v>
      </c>
      <c r="K16" s="14">
        <v>0.30827892519695099</v>
      </c>
      <c r="L16" s="14">
        <v>0.30788551481374499</v>
      </c>
      <c r="M16" s="14"/>
      <c r="N16" s="14">
        <v>0.28389230126146597</v>
      </c>
      <c r="O16" s="14">
        <v>0.25776731849949402</v>
      </c>
      <c r="P16" s="14"/>
      <c r="Q16" s="14">
        <v>0.33766904531942199</v>
      </c>
      <c r="R16" s="14">
        <v>0.23426294979265699</v>
      </c>
      <c r="S16" s="14">
        <v>0.26583310977213997</v>
      </c>
      <c r="T16" s="14"/>
      <c r="U16" s="14">
        <v>0.29877624525176999</v>
      </c>
      <c r="V16" s="14">
        <v>0.131457403120539</v>
      </c>
      <c r="W16" s="14"/>
      <c r="X16" s="14">
        <v>0.41373108204180398</v>
      </c>
      <c r="Y16" s="14">
        <v>0.28637336789040901</v>
      </c>
      <c r="Z16" s="14">
        <v>0.199763113945752</v>
      </c>
      <c r="AA16" s="14"/>
      <c r="AB16" s="14">
        <v>0.36170140309856003</v>
      </c>
      <c r="AC16" s="14">
        <v>0.24431775210599099</v>
      </c>
      <c r="AD16" s="14">
        <v>0.189705903690674</v>
      </c>
      <c r="AE16" s="14"/>
      <c r="AF16" s="14">
        <v>0.38132558323361898</v>
      </c>
      <c r="AG16" s="14">
        <v>0.288850995441086</v>
      </c>
      <c r="AH16" s="14">
        <v>0.20127510337457299</v>
      </c>
      <c r="AI16" s="14"/>
      <c r="AJ16" s="14">
        <v>0.30728358627364699</v>
      </c>
      <c r="AK16" s="14">
        <v>0.25212349509585202</v>
      </c>
      <c r="AL16" s="14"/>
      <c r="AM16" s="14">
        <v>0.24147072965824401</v>
      </c>
      <c r="AN16" s="14">
        <v>0.30120283225211703</v>
      </c>
      <c r="AO16" s="14">
        <v>0.35226973077329699</v>
      </c>
      <c r="AP16" s="14">
        <v>0.14838241837757801</v>
      </c>
      <c r="AQ16" s="14">
        <v>0.44853642509346497</v>
      </c>
      <c r="AR16" s="14">
        <v>0.23719110179708</v>
      </c>
      <c r="AS16" s="14">
        <v>0.41390080184067701</v>
      </c>
      <c r="AT16" s="14">
        <v>0.26674095074416299</v>
      </c>
      <c r="AU16" s="14">
        <v>0.27014124312829502</v>
      </c>
      <c r="AV16" s="14"/>
      <c r="AW16" s="14">
        <v>0.26286190612635002</v>
      </c>
      <c r="AX16" s="14">
        <v>0.33417064415373099</v>
      </c>
      <c r="AY16" s="14">
        <v>0.30302236516391201</v>
      </c>
      <c r="AZ16" s="14">
        <v>0.18991426633387601</v>
      </c>
      <c r="BA16" s="14">
        <v>0.46776342210782601</v>
      </c>
      <c r="BB16" s="14">
        <v>0.245579069678102</v>
      </c>
      <c r="BC16" s="14">
        <v>0.35237034336978701</v>
      </c>
      <c r="BD16" s="14">
        <v>0.19002811634674099</v>
      </c>
      <c r="BE16" s="14">
        <v>0.36543429655207499</v>
      </c>
      <c r="BF16" s="14">
        <v>0.18969390441543599</v>
      </c>
      <c r="BG16" s="14"/>
      <c r="BH16" s="14">
        <v>0.26869155669689099</v>
      </c>
      <c r="BI16" s="14">
        <v>0.28140002477398202</v>
      </c>
    </row>
    <row r="17" spans="2:61" ht="43.5" x14ac:dyDescent="0.35">
      <c r="B17" s="15" t="s">
        <v>283</v>
      </c>
      <c r="C17" s="14">
        <v>0.222869600140361</v>
      </c>
      <c r="D17" s="14">
        <v>0.22580544551460199</v>
      </c>
      <c r="E17" s="14">
        <v>0.220173104723795</v>
      </c>
      <c r="F17" s="14"/>
      <c r="G17" s="14">
        <v>0.24695722197262801</v>
      </c>
      <c r="H17" s="14">
        <v>0.18527543069470401</v>
      </c>
      <c r="I17" s="14">
        <v>0.167791640063152</v>
      </c>
      <c r="J17" s="14">
        <v>0.20730905842192099</v>
      </c>
      <c r="K17" s="14">
        <v>0.190947235966617</v>
      </c>
      <c r="L17" s="14">
        <v>0.33068690837131598</v>
      </c>
      <c r="M17" s="14"/>
      <c r="N17" s="14">
        <v>0.25997149072360998</v>
      </c>
      <c r="O17" s="14">
        <v>0.201956577963778</v>
      </c>
      <c r="P17" s="14"/>
      <c r="Q17" s="14">
        <v>0.27006849196741101</v>
      </c>
      <c r="R17" s="14">
        <v>0.20963669997564799</v>
      </c>
      <c r="S17" s="14">
        <v>0.18185055815015699</v>
      </c>
      <c r="T17" s="14"/>
      <c r="U17" s="14">
        <v>0.24289246621876801</v>
      </c>
      <c r="V17" s="14">
        <v>0.136844799127328</v>
      </c>
      <c r="W17" s="14"/>
      <c r="X17" s="14">
        <v>0.30163913970613498</v>
      </c>
      <c r="Y17" s="14">
        <v>0.26274850016602902</v>
      </c>
      <c r="Z17" s="14">
        <v>0.14955400931205001</v>
      </c>
      <c r="AA17" s="14"/>
      <c r="AB17" s="14">
        <v>0.33384091998333698</v>
      </c>
      <c r="AC17" s="14">
        <v>0.208474949545224</v>
      </c>
      <c r="AD17" s="14">
        <v>0.11501037567950501</v>
      </c>
      <c r="AE17" s="14"/>
      <c r="AF17" s="14">
        <v>0.33082247281364902</v>
      </c>
      <c r="AG17" s="14">
        <v>0.24273238529489</v>
      </c>
      <c r="AH17" s="14">
        <v>0.17294189631347601</v>
      </c>
      <c r="AI17" s="14"/>
      <c r="AJ17" s="14">
        <v>0.25396878976470499</v>
      </c>
      <c r="AK17" s="14">
        <v>0.20875224558795699</v>
      </c>
      <c r="AL17" s="14"/>
      <c r="AM17" s="14">
        <v>0.235891821232836</v>
      </c>
      <c r="AN17" s="14">
        <v>0.23533304543188399</v>
      </c>
      <c r="AO17" s="14">
        <v>0.40185792037904999</v>
      </c>
      <c r="AP17" s="14">
        <v>0.16626271519922101</v>
      </c>
      <c r="AQ17" s="14">
        <v>0.39762612301204597</v>
      </c>
      <c r="AR17" s="14">
        <v>0.19515016701194501</v>
      </c>
      <c r="AS17" s="14">
        <v>0.234377496864937</v>
      </c>
      <c r="AT17" s="14">
        <v>0.100904386907976</v>
      </c>
      <c r="AU17" s="14">
        <v>0.206728523155286</v>
      </c>
      <c r="AV17" s="14"/>
      <c r="AW17" s="14">
        <v>0.25163782027131998</v>
      </c>
      <c r="AX17" s="14">
        <v>0.23838985478817801</v>
      </c>
      <c r="AY17" s="14">
        <v>0.34723942280720099</v>
      </c>
      <c r="AZ17" s="14">
        <v>0.187922284384758</v>
      </c>
      <c r="BA17" s="14">
        <v>0.47207206592737699</v>
      </c>
      <c r="BB17" s="14">
        <v>0.202507360691179</v>
      </c>
      <c r="BC17" s="14">
        <v>0.23906665162417701</v>
      </c>
      <c r="BD17" s="14">
        <v>8.5015321390270501E-2</v>
      </c>
      <c r="BE17" s="14">
        <v>0.23627733961639</v>
      </c>
      <c r="BF17" s="14">
        <v>0.118528582863914</v>
      </c>
      <c r="BG17" s="14"/>
      <c r="BH17" s="14">
        <v>0.203576866737078</v>
      </c>
      <c r="BI17" s="14">
        <v>0.24475093799851899</v>
      </c>
    </row>
    <row r="18" spans="2:61" ht="29" x14ac:dyDescent="0.35">
      <c r="B18" s="15" t="s">
        <v>284</v>
      </c>
      <c r="C18" s="14">
        <v>0.210210361284245</v>
      </c>
      <c r="D18" s="14">
        <v>0.224331978224621</v>
      </c>
      <c r="E18" s="14">
        <v>0.19565290681904601</v>
      </c>
      <c r="F18" s="14"/>
      <c r="G18" s="14">
        <v>0.173719229311843</v>
      </c>
      <c r="H18" s="14">
        <v>0.200676107622621</v>
      </c>
      <c r="I18" s="14">
        <v>0.244168682951619</v>
      </c>
      <c r="J18" s="14">
        <v>0.16634501938774399</v>
      </c>
      <c r="K18" s="14">
        <v>0.26738953954435402</v>
      </c>
      <c r="L18" s="14">
        <v>0.20270449193499299</v>
      </c>
      <c r="M18" s="14"/>
      <c r="N18" s="14">
        <v>0.244498638278694</v>
      </c>
      <c r="O18" s="14">
        <v>0.19088327347526199</v>
      </c>
      <c r="P18" s="14"/>
      <c r="Q18" s="14">
        <v>0.24054682421333001</v>
      </c>
      <c r="R18" s="14">
        <v>0.19006305676784699</v>
      </c>
      <c r="S18" s="14">
        <v>0.22389521380676999</v>
      </c>
      <c r="T18" s="14"/>
      <c r="U18" s="14">
        <v>0.23420102735175399</v>
      </c>
      <c r="V18" s="14">
        <v>0.10713858991315101</v>
      </c>
      <c r="W18" s="14"/>
      <c r="X18" s="14">
        <v>0.31963849643866799</v>
      </c>
      <c r="Y18" s="14">
        <v>0.22691132984925999</v>
      </c>
      <c r="Z18" s="14">
        <v>0.14814238073632899</v>
      </c>
      <c r="AA18" s="14"/>
      <c r="AB18" s="14">
        <v>0.245621435636033</v>
      </c>
      <c r="AC18" s="14">
        <v>0.220388284510454</v>
      </c>
      <c r="AD18" s="14">
        <v>0.13927602958921201</v>
      </c>
      <c r="AE18" s="14"/>
      <c r="AF18" s="14">
        <v>0.29565431189628499</v>
      </c>
      <c r="AG18" s="14">
        <v>0.22148505633419599</v>
      </c>
      <c r="AH18" s="14">
        <v>0.169809845895534</v>
      </c>
      <c r="AI18" s="14"/>
      <c r="AJ18" s="14">
        <v>0.24842677018706799</v>
      </c>
      <c r="AK18" s="14">
        <v>0.19570223839488299</v>
      </c>
      <c r="AL18" s="14"/>
      <c r="AM18" s="14">
        <v>0.17957840142078901</v>
      </c>
      <c r="AN18" s="14">
        <v>0.23931335423116301</v>
      </c>
      <c r="AO18" s="14">
        <v>0.26530734753824298</v>
      </c>
      <c r="AP18" s="14">
        <v>0.18233500366741501</v>
      </c>
      <c r="AQ18" s="14">
        <v>0.21392807480484299</v>
      </c>
      <c r="AR18" s="14">
        <v>0.19950253500498399</v>
      </c>
      <c r="AS18" s="14">
        <v>0.27648332920133301</v>
      </c>
      <c r="AT18" s="14">
        <v>0.18233964414572601</v>
      </c>
      <c r="AU18" s="14">
        <v>0.23347318871629</v>
      </c>
      <c r="AV18" s="14"/>
      <c r="AW18" s="14">
        <v>0.14317106716064501</v>
      </c>
      <c r="AX18" s="14">
        <v>0.269581684858128</v>
      </c>
      <c r="AY18" s="14">
        <v>0.246563615177366</v>
      </c>
      <c r="AZ18" s="14">
        <v>0.20651837916755</v>
      </c>
      <c r="BA18" s="14">
        <v>0.27247618167737703</v>
      </c>
      <c r="BB18" s="14">
        <v>0.20432175118738299</v>
      </c>
      <c r="BC18" s="14">
        <v>0.26711967609332998</v>
      </c>
      <c r="BD18" s="14">
        <v>0.13740342427365701</v>
      </c>
      <c r="BE18" s="14">
        <v>0.28614681903835099</v>
      </c>
      <c r="BF18" s="14">
        <v>0.200443919883531</v>
      </c>
      <c r="BG18" s="14"/>
      <c r="BH18" s="14">
        <v>0.214741701385015</v>
      </c>
      <c r="BI18" s="14">
        <v>0.222318925947353</v>
      </c>
    </row>
    <row r="19" spans="2:61" ht="29" x14ac:dyDescent="0.35">
      <c r="B19" s="15" t="s">
        <v>285</v>
      </c>
      <c r="C19" s="14">
        <v>0.16082027569776899</v>
      </c>
      <c r="D19" s="14">
        <v>0.18128875207110201</v>
      </c>
      <c r="E19" s="14">
        <v>0.14224502301108299</v>
      </c>
      <c r="F19" s="14"/>
      <c r="G19" s="14">
        <v>0.150460345725664</v>
      </c>
      <c r="H19" s="14">
        <v>0.14010634254746099</v>
      </c>
      <c r="I19" s="14">
        <v>0.16504074031355401</v>
      </c>
      <c r="J19" s="14">
        <v>0.15361208720318401</v>
      </c>
      <c r="K19" s="14">
        <v>0.12773951461830901</v>
      </c>
      <c r="L19" s="14">
        <v>0.20989270586813299</v>
      </c>
      <c r="M19" s="14"/>
      <c r="N19" s="14">
        <v>0.161226433632912</v>
      </c>
      <c r="O19" s="14">
        <v>0.16059133884923299</v>
      </c>
      <c r="P19" s="14"/>
      <c r="Q19" s="14">
        <v>0.167910213244509</v>
      </c>
      <c r="R19" s="14">
        <v>0.144621579374521</v>
      </c>
      <c r="S19" s="14">
        <v>0.19696437176369799</v>
      </c>
      <c r="T19" s="14"/>
      <c r="U19" s="14">
        <v>0.17419155634244601</v>
      </c>
      <c r="V19" s="14">
        <v>0.103372867707151</v>
      </c>
      <c r="W19" s="14"/>
      <c r="X19" s="14">
        <v>0.20865854059085601</v>
      </c>
      <c r="Y19" s="14">
        <v>0.16474561716026601</v>
      </c>
      <c r="Z19" s="14">
        <v>0.14562900037217699</v>
      </c>
      <c r="AA19" s="14"/>
      <c r="AB19" s="14">
        <v>0.17376607447811701</v>
      </c>
      <c r="AC19" s="14">
        <v>0.16013966339654301</v>
      </c>
      <c r="AD19" s="14">
        <v>0.145388506874089</v>
      </c>
      <c r="AE19" s="14"/>
      <c r="AF19" s="14">
        <v>0.24678692750972001</v>
      </c>
      <c r="AG19" s="14">
        <v>0.14639695455773599</v>
      </c>
      <c r="AH19" s="14">
        <v>0.15418516470809901</v>
      </c>
      <c r="AI19" s="14"/>
      <c r="AJ19" s="14">
        <v>0.188609487918312</v>
      </c>
      <c r="AK19" s="14">
        <v>0.14751561030139099</v>
      </c>
      <c r="AL19" s="14"/>
      <c r="AM19" s="14">
        <v>0.21928810911608901</v>
      </c>
      <c r="AN19" s="14">
        <v>0.130594539918091</v>
      </c>
      <c r="AO19" s="14">
        <v>0.24749014480946099</v>
      </c>
      <c r="AP19" s="14">
        <v>0.14105052098711801</v>
      </c>
      <c r="AQ19" s="14">
        <v>0.18288793567021</v>
      </c>
      <c r="AR19" s="14">
        <v>0.17801674823010799</v>
      </c>
      <c r="AS19" s="14">
        <v>0.13943670313024101</v>
      </c>
      <c r="AT19" s="14">
        <v>0.12763558017969001</v>
      </c>
      <c r="AU19" s="14">
        <v>0.14209420717805701</v>
      </c>
      <c r="AV19" s="14"/>
      <c r="AW19" s="14">
        <v>0.19943899847169499</v>
      </c>
      <c r="AX19" s="14">
        <v>0.16590962179041299</v>
      </c>
      <c r="AY19" s="14">
        <v>0.19388269214029999</v>
      </c>
      <c r="AZ19" s="14">
        <v>0.14128541913762899</v>
      </c>
      <c r="BA19" s="14">
        <v>0.194096647045121</v>
      </c>
      <c r="BB19" s="14">
        <v>0.150468757151514</v>
      </c>
      <c r="BC19" s="14">
        <v>0.16118444230495799</v>
      </c>
      <c r="BD19" s="14">
        <v>0.13012209344216599</v>
      </c>
      <c r="BE19" s="14">
        <v>0.30247364759159601</v>
      </c>
      <c r="BF19" s="14">
        <v>9.5728831746533904E-2</v>
      </c>
      <c r="BG19" s="14"/>
      <c r="BH19" s="14">
        <v>0.16961481306788501</v>
      </c>
      <c r="BI19" s="14">
        <v>0.15611999258408901</v>
      </c>
    </row>
    <row r="20" spans="2:61" x14ac:dyDescent="0.35">
      <c r="B20" s="15" t="s">
        <v>77</v>
      </c>
      <c r="C20" s="14">
        <v>6.5099218001059306E-2</v>
      </c>
      <c r="D20" s="14">
        <v>5.7321484885336699E-2</v>
      </c>
      <c r="E20" s="14">
        <v>7.28951134449317E-2</v>
      </c>
      <c r="F20" s="14"/>
      <c r="G20" s="14">
        <v>6.2678396278462598E-2</v>
      </c>
      <c r="H20" s="14">
        <v>6.4063986621122601E-2</v>
      </c>
      <c r="I20" s="14">
        <v>6.6788186118444295E-2</v>
      </c>
      <c r="J20" s="14">
        <v>9.2079881543178102E-2</v>
      </c>
      <c r="K20" s="14">
        <v>4.3203084943108101E-2</v>
      </c>
      <c r="L20" s="14">
        <v>5.7352810511838798E-2</v>
      </c>
      <c r="M20" s="14"/>
      <c r="N20" s="14">
        <v>4.0631920061664002E-2</v>
      </c>
      <c r="O20" s="14">
        <v>7.88905676159668E-2</v>
      </c>
      <c r="P20" s="14"/>
      <c r="Q20" s="14">
        <v>4.47199448570232E-2</v>
      </c>
      <c r="R20" s="14">
        <v>6.7695616345080298E-2</v>
      </c>
      <c r="S20" s="14">
        <v>5.6032832910079197E-2</v>
      </c>
      <c r="T20" s="14"/>
      <c r="U20" s="14">
        <v>4.6653454612794597E-2</v>
      </c>
      <c r="V20" s="14">
        <v>0.14434826850138499</v>
      </c>
      <c r="W20" s="14"/>
      <c r="X20" s="14">
        <v>8.4350012222875297E-3</v>
      </c>
      <c r="Y20" s="14">
        <v>4.5305349270307202E-2</v>
      </c>
      <c r="Z20" s="14">
        <v>7.7230901052607895E-2</v>
      </c>
      <c r="AA20" s="14"/>
      <c r="AB20" s="14">
        <v>2.04158789931916E-2</v>
      </c>
      <c r="AC20" s="14">
        <v>4.6673145254309101E-2</v>
      </c>
      <c r="AD20" s="14">
        <v>0.111761134055993</v>
      </c>
      <c r="AE20" s="14"/>
      <c r="AF20" s="14">
        <v>0</v>
      </c>
      <c r="AG20" s="14">
        <v>4.3221113376778503E-2</v>
      </c>
      <c r="AH20" s="14">
        <v>8.0448283185331995E-2</v>
      </c>
      <c r="AI20" s="14"/>
      <c r="AJ20" s="14">
        <v>2.31100347409369E-2</v>
      </c>
      <c r="AK20" s="14">
        <v>7.7675054650293895E-2</v>
      </c>
      <c r="AL20" s="14"/>
      <c r="AM20" s="14">
        <v>6.1123886528811899E-2</v>
      </c>
      <c r="AN20" s="14">
        <v>1.85649592354835E-2</v>
      </c>
      <c r="AO20" s="14">
        <v>1.7240286235997399E-2</v>
      </c>
      <c r="AP20" s="14">
        <v>7.8127419724246E-2</v>
      </c>
      <c r="AQ20" s="14">
        <v>0</v>
      </c>
      <c r="AR20" s="14">
        <v>7.0315081866073506E-2</v>
      </c>
      <c r="AS20" s="14">
        <v>2.8840210160803698E-2</v>
      </c>
      <c r="AT20" s="14">
        <v>5.76217726662469E-2</v>
      </c>
      <c r="AU20" s="14">
        <v>0.111244504531016</v>
      </c>
      <c r="AV20" s="14"/>
      <c r="AW20" s="14">
        <v>5.0295573302359599E-2</v>
      </c>
      <c r="AX20" s="14">
        <v>2.00899347434343E-2</v>
      </c>
      <c r="AY20" s="14">
        <v>1.6851595521409701E-2</v>
      </c>
      <c r="AZ20" s="14">
        <v>8.6303301941402594E-2</v>
      </c>
      <c r="BA20" s="14">
        <v>2.34881255552272E-2</v>
      </c>
      <c r="BB20" s="14">
        <v>5.3186467887727698E-2</v>
      </c>
      <c r="BC20" s="14">
        <v>1.9545029109815201E-2</v>
      </c>
      <c r="BD20" s="14">
        <v>4.2598556182269397E-2</v>
      </c>
      <c r="BE20" s="14">
        <v>0.21456231080246699</v>
      </c>
      <c r="BF20" s="14">
        <v>0.13082416167931299</v>
      </c>
      <c r="BG20" s="14"/>
      <c r="BH20" s="14">
        <v>6.8610131674399805E-2</v>
      </c>
      <c r="BI20" s="14">
        <v>3.0536994391717798E-2</v>
      </c>
    </row>
    <row r="21" spans="2:61" x14ac:dyDescent="0.35">
      <c r="B21" s="15" t="s">
        <v>235</v>
      </c>
      <c r="C21" s="20">
        <v>1.16051717141621E-2</v>
      </c>
      <c r="D21" s="20">
        <v>5.8445321127480803E-3</v>
      </c>
      <c r="E21" s="20">
        <v>1.7165309026734799E-2</v>
      </c>
      <c r="F21" s="20"/>
      <c r="G21" s="20">
        <v>5.9517752828300704E-3</v>
      </c>
      <c r="H21" s="20">
        <v>1.6849357500569699E-2</v>
      </c>
      <c r="I21" s="20">
        <v>5.4814440750357704E-3</v>
      </c>
      <c r="J21" s="20">
        <v>2.23115855142853E-2</v>
      </c>
      <c r="K21" s="20">
        <v>1.16116437057283E-2</v>
      </c>
      <c r="L21" s="20">
        <v>6.9375486071126596E-3</v>
      </c>
      <c r="M21" s="20"/>
      <c r="N21" s="20">
        <v>1.52046638173559E-2</v>
      </c>
      <c r="O21" s="20">
        <v>9.5762654510264996E-3</v>
      </c>
      <c r="P21" s="20"/>
      <c r="Q21" s="20">
        <v>5.9424521532788401E-3</v>
      </c>
      <c r="R21" s="20">
        <v>1.5390288822570999E-2</v>
      </c>
      <c r="S21" s="20">
        <v>1.3583421086417901E-2</v>
      </c>
      <c r="T21" s="20"/>
      <c r="U21" s="20">
        <v>1.34803824822812E-2</v>
      </c>
      <c r="V21" s="20">
        <v>3.5486511065102901E-3</v>
      </c>
      <c r="W21" s="20"/>
      <c r="X21" s="20">
        <v>8.0577893022515095E-3</v>
      </c>
      <c r="Y21" s="20">
        <v>1.3492217922214901E-3</v>
      </c>
      <c r="Z21" s="20">
        <v>2.4496894141401299E-2</v>
      </c>
      <c r="AA21" s="20"/>
      <c r="AB21" s="20">
        <v>3.2889326822203302E-3</v>
      </c>
      <c r="AC21" s="20">
        <v>8.9541065125836802E-3</v>
      </c>
      <c r="AD21" s="20">
        <v>2.6168008621130001E-2</v>
      </c>
      <c r="AE21" s="20"/>
      <c r="AF21" s="20">
        <v>0</v>
      </c>
      <c r="AG21" s="20">
        <v>1.0149021048851599E-2</v>
      </c>
      <c r="AH21" s="20">
        <v>1.6551173344289401E-2</v>
      </c>
      <c r="AI21" s="20"/>
      <c r="AJ21" s="20">
        <v>1.13492997588002E-2</v>
      </c>
      <c r="AK21" s="20">
        <v>1.0840671338712899E-2</v>
      </c>
      <c r="AL21" s="20"/>
      <c r="AM21" s="20">
        <v>7.1442441208791497E-3</v>
      </c>
      <c r="AN21" s="20">
        <v>6.5877697119763401E-3</v>
      </c>
      <c r="AO21" s="20">
        <v>0</v>
      </c>
      <c r="AP21" s="20">
        <v>2.9645796556529099E-2</v>
      </c>
      <c r="AQ21" s="20">
        <v>0</v>
      </c>
      <c r="AR21" s="20">
        <v>1.25579381503882E-2</v>
      </c>
      <c r="AS21" s="20">
        <v>0</v>
      </c>
      <c r="AT21" s="20">
        <v>3.5520454408917199E-2</v>
      </c>
      <c r="AU21" s="20">
        <v>1.1833863306283001E-2</v>
      </c>
      <c r="AV21" s="20"/>
      <c r="AW21" s="20">
        <v>5.1569846041849502E-3</v>
      </c>
      <c r="AX21" s="20">
        <v>7.6800817096529996E-3</v>
      </c>
      <c r="AY21" s="20">
        <v>0</v>
      </c>
      <c r="AZ21" s="20">
        <v>2.2612915193227799E-2</v>
      </c>
      <c r="BA21" s="20">
        <v>0</v>
      </c>
      <c r="BB21" s="20">
        <v>1.3166929246107101E-2</v>
      </c>
      <c r="BC21" s="20">
        <v>0</v>
      </c>
      <c r="BD21" s="20">
        <v>3.7864646872504203E-2</v>
      </c>
      <c r="BE21" s="20">
        <v>0</v>
      </c>
      <c r="BF21" s="20">
        <v>1.98696870603009E-2</v>
      </c>
      <c r="BG21" s="20"/>
      <c r="BH21" s="20">
        <v>8.7901086924755505E-3</v>
      </c>
      <c r="BI21" s="20">
        <v>1.32442677954888E-2</v>
      </c>
    </row>
    <row r="22" spans="2:61" x14ac:dyDescent="0.35">
      <c r="B22" s="16"/>
    </row>
    <row r="23" spans="2:61" x14ac:dyDescent="0.35">
      <c r="B23" t="s">
        <v>79</v>
      </c>
    </row>
    <row r="24" spans="2:61" x14ac:dyDescent="0.35">
      <c r="B24" t="s">
        <v>80</v>
      </c>
    </row>
    <row r="26" spans="2:61" x14ac:dyDescent="0.35">
      <c r="B2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I16"/>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72.5" x14ac:dyDescent="0.35">
      <c r="B9" s="15" t="s">
        <v>287</v>
      </c>
      <c r="C9" s="14">
        <v>0.70076199806848505</v>
      </c>
      <c r="D9" s="14">
        <v>0.70405947152757398</v>
      </c>
      <c r="E9" s="14">
        <v>0.70051351160310804</v>
      </c>
      <c r="F9" s="14"/>
      <c r="G9" s="14">
        <v>0.59338403052113697</v>
      </c>
      <c r="H9" s="14">
        <v>0.761383965093135</v>
      </c>
      <c r="I9" s="14">
        <v>0.76270975336626201</v>
      </c>
      <c r="J9" s="14">
        <v>0.71744123015966899</v>
      </c>
      <c r="K9" s="14">
        <v>0.733567743035899</v>
      </c>
      <c r="L9" s="14">
        <v>0.61330443213392205</v>
      </c>
      <c r="M9" s="14"/>
      <c r="N9" s="14">
        <v>0.69724924889056905</v>
      </c>
      <c r="O9" s="14">
        <v>0.70274201041566497</v>
      </c>
      <c r="P9" s="14"/>
      <c r="Q9" s="14">
        <v>0.60041901409744103</v>
      </c>
      <c r="R9" s="14">
        <v>0.73209036276451001</v>
      </c>
      <c r="S9" s="14">
        <v>0.79906293686754604</v>
      </c>
      <c r="T9" s="14"/>
      <c r="U9" s="14">
        <v>0.70363620396568705</v>
      </c>
      <c r="V9" s="14">
        <v>0.68841346667397896</v>
      </c>
      <c r="W9" s="14"/>
      <c r="X9" s="14">
        <v>0.61435784775199997</v>
      </c>
      <c r="Y9" s="14">
        <v>0.68268633533513501</v>
      </c>
      <c r="Z9" s="14">
        <v>0.78095599044205699</v>
      </c>
      <c r="AA9" s="14"/>
      <c r="AB9" s="14">
        <v>0.61387235130217499</v>
      </c>
      <c r="AC9" s="14">
        <v>0.72877252286735505</v>
      </c>
      <c r="AD9" s="14">
        <v>0.79810087729810697</v>
      </c>
      <c r="AE9" s="14"/>
      <c r="AF9" s="14">
        <v>0.73766876833663297</v>
      </c>
      <c r="AG9" s="14">
        <v>0.66125852335572499</v>
      </c>
      <c r="AH9" s="14">
        <v>0.79934202982460001</v>
      </c>
      <c r="AI9" s="14"/>
      <c r="AJ9" s="14">
        <v>0.71738496811901897</v>
      </c>
      <c r="AK9" s="14">
        <v>0.69499993101128499</v>
      </c>
      <c r="AL9" s="14"/>
      <c r="AM9" s="14">
        <v>0.723299768434438</v>
      </c>
      <c r="AN9" s="14">
        <v>0.67039771089363598</v>
      </c>
      <c r="AO9" s="14">
        <v>0.43073827700893103</v>
      </c>
      <c r="AP9" s="14">
        <v>0.81585786351001199</v>
      </c>
      <c r="AQ9" s="14">
        <v>0.59179906651018799</v>
      </c>
      <c r="AR9" s="14">
        <v>0.75049517223627904</v>
      </c>
      <c r="AS9" s="14">
        <v>0.58524613973834905</v>
      </c>
      <c r="AT9" s="14">
        <v>0.73321893621489598</v>
      </c>
      <c r="AU9" s="14">
        <v>0.693066747535941</v>
      </c>
      <c r="AV9" s="14"/>
      <c r="AW9" s="14">
        <v>0.70735690428319098</v>
      </c>
      <c r="AX9" s="14">
        <v>0.68025810006740695</v>
      </c>
      <c r="AY9" s="14">
        <v>0.39540025463404699</v>
      </c>
      <c r="AZ9" s="14">
        <v>0.84889876793799901</v>
      </c>
      <c r="BA9" s="14">
        <v>0.53849787272544802</v>
      </c>
      <c r="BB9" s="14">
        <v>0.76667424689702002</v>
      </c>
      <c r="BC9" s="14">
        <v>0.51223721203936801</v>
      </c>
      <c r="BD9" s="14">
        <v>0.79089438683931201</v>
      </c>
      <c r="BE9" s="14">
        <v>0.53942586567216899</v>
      </c>
      <c r="BF9" s="14">
        <v>0.74820518423942295</v>
      </c>
      <c r="BG9" s="14"/>
      <c r="BH9" s="14">
        <v>0.71096820066225497</v>
      </c>
      <c r="BI9" s="14">
        <v>0.70937198457310102</v>
      </c>
    </row>
    <row r="10" spans="2:61" ht="72.5" x14ac:dyDescent="0.35">
      <c r="B10" s="15" t="s">
        <v>288</v>
      </c>
      <c r="C10" s="14">
        <v>0.18165234247668699</v>
      </c>
      <c r="D10" s="14">
        <v>0.19005024800461401</v>
      </c>
      <c r="E10" s="14">
        <v>0.17238510437750201</v>
      </c>
      <c r="F10" s="14"/>
      <c r="G10" s="14">
        <v>0.25109620091504797</v>
      </c>
      <c r="H10" s="14">
        <v>0.15046737901096799</v>
      </c>
      <c r="I10" s="14">
        <v>0.14640234095361301</v>
      </c>
      <c r="J10" s="14">
        <v>0.15066673730451699</v>
      </c>
      <c r="K10" s="14">
        <v>0.161303887474364</v>
      </c>
      <c r="L10" s="14">
        <v>0.24476189493829201</v>
      </c>
      <c r="M10" s="14"/>
      <c r="N10" s="14">
        <v>0.19833317662722499</v>
      </c>
      <c r="O10" s="14">
        <v>0.172249946829722</v>
      </c>
      <c r="P10" s="14"/>
      <c r="Q10" s="14">
        <v>0.27316552632760699</v>
      </c>
      <c r="R10" s="14">
        <v>0.14415092126496201</v>
      </c>
      <c r="S10" s="14">
        <v>0.15779059956045299</v>
      </c>
      <c r="T10" s="14"/>
      <c r="U10" s="14">
        <v>0.19441435645558799</v>
      </c>
      <c r="V10" s="14">
        <v>0.12682254394727399</v>
      </c>
      <c r="W10" s="14"/>
      <c r="X10" s="14">
        <v>0.28535721156941102</v>
      </c>
      <c r="Y10" s="14">
        <v>0.187482000852633</v>
      </c>
      <c r="Z10" s="14">
        <v>0.14379343104792</v>
      </c>
      <c r="AA10" s="14"/>
      <c r="AB10" s="14">
        <v>0.27376423189169802</v>
      </c>
      <c r="AC10" s="14">
        <v>0.152939859981742</v>
      </c>
      <c r="AD10" s="14">
        <v>0.14033259806992501</v>
      </c>
      <c r="AE10" s="14"/>
      <c r="AF10" s="14">
        <v>0.22717690719370701</v>
      </c>
      <c r="AG10" s="14">
        <v>0.19883167901026</v>
      </c>
      <c r="AH10" s="14">
        <v>0.14333876610235599</v>
      </c>
      <c r="AI10" s="14"/>
      <c r="AJ10" s="14">
        <v>0.20799182660030799</v>
      </c>
      <c r="AK10" s="14">
        <v>0.16851306138063099</v>
      </c>
      <c r="AL10" s="14"/>
      <c r="AM10" s="14">
        <v>0.14018055689352699</v>
      </c>
      <c r="AN10" s="14">
        <v>0.24776972125564301</v>
      </c>
      <c r="AO10" s="14">
        <v>0.34444982024515303</v>
      </c>
      <c r="AP10" s="14">
        <v>0.14916444800742701</v>
      </c>
      <c r="AQ10" s="14">
        <v>0.39222046111308501</v>
      </c>
      <c r="AR10" s="14">
        <v>0.147180139630708</v>
      </c>
      <c r="AS10" s="14">
        <v>0.21544515125751501</v>
      </c>
      <c r="AT10" s="14">
        <v>0.121767593090922</v>
      </c>
      <c r="AU10" s="14">
        <v>0.14297849713341901</v>
      </c>
      <c r="AV10" s="14"/>
      <c r="AW10" s="14">
        <v>0.181920629770987</v>
      </c>
      <c r="AX10" s="14">
        <v>0.22676124639012701</v>
      </c>
      <c r="AY10" s="14">
        <v>0.35148030663435298</v>
      </c>
      <c r="AZ10" s="14">
        <v>0.13008700195359801</v>
      </c>
      <c r="BA10" s="14">
        <v>0.42100580705611002</v>
      </c>
      <c r="BB10" s="14">
        <v>0.141562022637127</v>
      </c>
      <c r="BC10" s="14">
        <v>0.32192720995524399</v>
      </c>
      <c r="BD10" s="14">
        <v>0.17533294689962001</v>
      </c>
      <c r="BE10" s="14">
        <v>0.206330736381903</v>
      </c>
      <c r="BF10" s="14">
        <v>0.129518588802681</v>
      </c>
      <c r="BG10" s="14"/>
      <c r="BH10" s="14">
        <v>0.18873803153365801</v>
      </c>
      <c r="BI10" s="14">
        <v>0.180768225027474</v>
      </c>
    </row>
    <row r="11" spans="2:61" x14ac:dyDescent="0.35">
      <c r="B11" s="15" t="s">
        <v>77</v>
      </c>
      <c r="C11" s="20">
        <v>0.117585659454827</v>
      </c>
      <c r="D11" s="20">
        <v>0.105890280467812</v>
      </c>
      <c r="E11" s="20">
        <v>0.127101384019389</v>
      </c>
      <c r="F11" s="20"/>
      <c r="G11" s="20">
        <v>0.155519768563815</v>
      </c>
      <c r="H11" s="20">
        <v>8.8148655895896794E-2</v>
      </c>
      <c r="I11" s="20">
        <v>9.0887905680124698E-2</v>
      </c>
      <c r="J11" s="20">
        <v>0.131892032535814</v>
      </c>
      <c r="K11" s="20">
        <v>0.105128369489737</v>
      </c>
      <c r="L11" s="20">
        <v>0.141933672927786</v>
      </c>
      <c r="M11" s="20"/>
      <c r="N11" s="20">
        <v>0.104417574482206</v>
      </c>
      <c r="O11" s="20">
        <v>0.125008042754613</v>
      </c>
      <c r="P11" s="20"/>
      <c r="Q11" s="20">
        <v>0.12641545957495201</v>
      </c>
      <c r="R11" s="20">
        <v>0.123758715970528</v>
      </c>
      <c r="S11" s="20">
        <v>4.3146463572000901E-2</v>
      </c>
      <c r="T11" s="20"/>
      <c r="U11" s="20">
        <v>0.101949439578725</v>
      </c>
      <c r="V11" s="20">
        <v>0.18476398937874799</v>
      </c>
      <c r="W11" s="20"/>
      <c r="X11" s="20">
        <v>0.10028494067858899</v>
      </c>
      <c r="Y11" s="20">
        <v>0.12983166381223199</v>
      </c>
      <c r="Z11" s="20">
        <v>7.5250578510022897E-2</v>
      </c>
      <c r="AA11" s="20"/>
      <c r="AB11" s="20">
        <v>0.11236341680612701</v>
      </c>
      <c r="AC11" s="20">
        <v>0.118287617150903</v>
      </c>
      <c r="AD11" s="20">
        <v>6.1566524631967399E-2</v>
      </c>
      <c r="AE11" s="20"/>
      <c r="AF11" s="20">
        <v>3.5154324469659402E-2</v>
      </c>
      <c r="AG11" s="20">
        <v>0.13990979763401601</v>
      </c>
      <c r="AH11" s="20">
        <v>5.7319204073043403E-2</v>
      </c>
      <c r="AI11" s="20"/>
      <c r="AJ11" s="20">
        <v>7.4623205280672497E-2</v>
      </c>
      <c r="AK11" s="20">
        <v>0.13648700760808499</v>
      </c>
      <c r="AL11" s="20"/>
      <c r="AM11" s="20">
        <v>0.13651967467203499</v>
      </c>
      <c r="AN11" s="20">
        <v>8.18325678507201E-2</v>
      </c>
      <c r="AO11" s="20">
        <v>0.224811902745916</v>
      </c>
      <c r="AP11" s="20">
        <v>3.4977688482561102E-2</v>
      </c>
      <c r="AQ11" s="20">
        <v>1.5980472376726999E-2</v>
      </c>
      <c r="AR11" s="20">
        <v>0.102324688133013</v>
      </c>
      <c r="AS11" s="20">
        <v>0.199308709004136</v>
      </c>
      <c r="AT11" s="20">
        <v>0.14501347069418299</v>
      </c>
      <c r="AU11" s="20">
        <v>0.16395475533064</v>
      </c>
      <c r="AV11" s="20"/>
      <c r="AW11" s="20">
        <v>0.110722465945822</v>
      </c>
      <c r="AX11" s="20">
        <v>9.2980653542465694E-2</v>
      </c>
      <c r="AY11" s="20">
        <v>0.25311943873159998</v>
      </c>
      <c r="AZ11" s="20">
        <v>2.1014230108403101E-2</v>
      </c>
      <c r="BA11" s="20">
        <v>4.0496320218441503E-2</v>
      </c>
      <c r="BB11" s="20">
        <v>9.1763730465853593E-2</v>
      </c>
      <c r="BC11" s="20">
        <v>0.16583557800538801</v>
      </c>
      <c r="BD11" s="20">
        <v>3.3772666261068403E-2</v>
      </c>
      <c r="BE11" s="20">
        <v>0.25424339794592699</v>
      </c>
      <c r="BF11" s="20">
        <v>0.122276226957897</v>
      </c>
      <c r="BG11" s="20"/>
      <c r="BH11" s="20">
        <v>0.100293767804087</v>
      </c>
      <c r="BI11" s="20">
        <v>0.10985979039942501</v>
      </c>
    </row>
    <row r="12" spans="2:61" x14ac:dyDescent="0.35">
      <c r="B12" s="16"/>
    </row>
    <row r="13" spans="2:61" x14ac:dyDescent="0.35">
      <c r="B13" t="s">
        <v>79</v>
      </c>
    </row>
    <row r="14" spans="2:61" x14ac:dyDescent="0.35">
      <c r="B14" t="s">
        <v>80</v>
      </c>
    </row>
    <row r="16" spans="2:61" x14ac:dyDescent="0.35">
      <c r="B1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7"/>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87" x14ac:dyDescent="0.35">
      <c r="B9" s="15" t="s">
        <v>289</v>
      </c>
      <c r="C9" s="14">
        <v>0.23865176485381501</v>
      </c>
      <c r="D9" s="14">
        <v>0.26889145355869298</v>
      </c>
      <c r="E9" s="14">
        <v>0.205371296506874</v>
      </c>
      <c r="F9" s="14"/>
      <c r="G9" s="14">
        <v>0.35551616852346402</v>
      </c>
      <c r="H9" s="14">
        <v>0.23403397134848</v>
      </c>
      <c r="I9" s="14">
        <v>0.25319837124261702</v>
      </c>
      <c r="J9" s="14">
        <v>0.220276218890255</v>
      </c>
      <c r="K9" s="14">
        <v>0.19098475456519701</v>
      </c>
      <c r="L9" s="14">
        <v>0.21379699119423401</v>
      </c>
      <c r="M9" s="14"/>
      <c r="N9" s="14">
        <v>0.29487475133227897</v>
      </c>
      <c r="O9" s="14">
        <v>0.206960857879153</v>
      </c>
      <c r="P9" s="14"/>
      <c r="Q9" s="14">
        <v>0.29148776721817599</v>
      </c>
      <c r="R9" s="14">
        <v>0.21837461313408599</v>
      </c>
      <c r="S9" s="14">
        <v>0.210525233534895</v>
      </c>
      <c r="T9" s="14"/>
      <c r="U9" s="14">
        <v>0.25610979330645101</v>
      </c>
      <c r="V9" s="14">
        <v>0.16364634765545399</v>
      </c>
      <c r="W9" s="14"/>
      <c r="X9" s="14">
        <v>0.26098522205140501</v>
      </c>
      <c r="Y9" s="14">
        <v>0.27060199139348601</v>
      </c>
      <c r="Z9" s="14">
        <v>0.20175222040817201</v>
      </c>
      <c r="AA9" s="14"/>
      <c r="AB9" s="14">
        <v>0.33164288274153902</v>
      </c>
      <c r="AC9" s="14">
        <v>0.232202205786225</v>
      </c>
      <c r="AD9" s="14">
        <v>0.13208715875121199</v>
      </c>
      <c r="AE9" s="14"/>
      <c r="AF9" s="14">
        <v>0.25321175298326898</v>
      </c>
      <c r="AG9" s="14">
        <v>0.27178616221913399</v>
      </c>
      <c r="AH9" s="14">
        <v>0.19347035366889001</v>
      </c>
      <c r="AI9" s="14"/>
      <c r="AJ9" s="14">
        <v>0.266944974808216</v>
      </c>
      <c r="AK9" s="14">
        <v>0.22491428003345501</v>
      </c>
      <c r="AL9" s="14"/>
      <c r="AM9" s="14">
        <v>0.23656229232634299</v>
      </c>
      <c r="AN9" s="14">
        <v>0.26713072002670402</v>
      </c>
      <c r="AO9" s="14">
        <v>0.248278774362337</v>
      </c>
      <c r="AP9" s="14">
        <v>0.16809436101972999</v>
      </c>
      <c r="AQ9" s="14">
        <v>0.38169596419998703</v>
      </c>
      <c r="AR9" s="14">
        <v>0.23225603681600501</v>
      </c>
      <c r="AS9" s="14">
        <v>0.37683453817814699</v>
      </c>
      <c r="AT9" s="14">
        <v>0.19464390644820201</v>
      </c>
      <c r="AU9" s="14">
        <v>0.215976804491324</v>
      </c>
      <c r="AV9" s="14"/>
      <c r="AW9" s="14">
        <v>0.20847147121998999</v>
      </c>
      <c r="AX9" s="14">
        <v>0.25322510257103797</v>
      </c>
      <c r="AY9" s="14">
        <v>0.29565692588251802</v>
      </c>
      <c r="AZ9" s="14">
        <v>0.18387567345325201</v>
      </c>
      <c r="BA9" s="14">
        <v>0.37646733437289298</v>
      </c>
      <c r="BB9" s="14">
        <v>0.23625793333612499</v>
      </c>
      <c r="BC9" s="14">
        <v>0.30691881952695199</v>
      </c>
      <c r="BD9" s="14">
        <v>0.283991824048828</v>
      </c>
      <c r="BE9" s="14">
        <v>0.17988549807499599</v>
      </c>
      <c r="BF9" s="14">
        <v>0.27021449042653001</v>
      </c>
      <c r="BG9" s="14"/>
      <c r="BH9" s="14">
        <v>0.22648452090604501</v>
      </c>
      <c r="BI9" s="14">
        <v>0.25988744254396301</v>
      </c>
    </row>
    <row r="10" spans="2:61" ht="72.5" x14ac:dyDescent="0.35">
      <c r="B10" s="15" t="s">
        <v>290</v>
      </c>
      <c r="C10" s="14">
        <v>0.33025012376114299</v>
      </c>
      <c r="D10" s="14">
        <v>0.35545750403056797</v>
      </c>
      <c r="E10" s="14">
        <v>0.30814684318741498</v>
      </c>
      <c r="F10" s="14"/>
      <c r="G10" s="14">
        <v>0.37966998312003603</v>
      </c>
      <c r="H10" s="14">
        <v>0.42946362185612602</v>
      </c>
      <c r="I10" s="14">
        <v>0.33211901527748799</v>
      </c>
      <c r="J10" s="14">
        <v>0.30858221561464899</v>
      </c>
      <c r="K10" s="14">
        <v>0.26288849138055198</v>
      </c>
      <c r="L10" s="14">
        <v>0.29088885371071899</v>
      </c>
      <c r="M10" s="14"/>
      <c r="N10" s="14">
        <v>0.35598656247684302</v>
      </c>
      <c r="O10" s="14">
        <v>0.31574340442294602</v>
      </c>
      <c r="P10" s="14"/>
      <c r="Q10" s="14">
        <v>0.40024563298585297</v>
      </c>
      <c r="R10" s="14">
        <v>0.33662781058549701</v>
      </c>
      <c r="S10" s="14">
        <v>0.25058479111780602</v>
      </c>
      <c r="T10" s="14"/>
      <c r="U10" s="14">
        <v>0.327908569929452</v>
      </c>
      <c r="V10" s="14">
        <v>0.34031020714999299</v>
      </c>
      <c r="W10" s="14"/>
      <c r="X10" s="14">
        <v>0.36024345101046201</v>
      </c>
      <c r="Y10" s="14">
        <v>0.36728963199326098</v>
      </c>
      <c r="Z10" s="14">
        <v>0.30494193951198401</v>
      </c>
      <c r="AA10" s="14"/>
      <c r="AB10" s="14">
        <v>0.37740516752564202</v>
      </c>
      <c r="AC10" s="14">
        <v>0.34278803455599099</v>
      </c>
      <c r="AD10" s="14">
        <v>0.26995024216668001</v>
      </c>
      <c r="AE10" s="14"/>
      <c r="AF10" s="14">
        <v>0.37218892200819198</v>
      </c>
      <c r="AG10" s="14">
        <v>0.34721820955259702</v>
      </c>
      <c r="AH10" s="14">
        <v>0.30746671515289198</v>
      </c>
      <c r="AI10" s="14"/>
      <c r="AJ10" s="14">
        <v>0.34403200417427199</v>
      </c>
      <c r="AK10" s="14">
        <v>0.32722445484370899</v>
      </c>
      <c r="AL10" s="14"/>
      <c r="AM10" s="14">
        <v>0.35952616347418997</v>
      </c>
      <c r="AN10" s="14">
        <v>0.36878558635675002</v>
      </c>
      <c r="AO10" s="14">
        <v>0.50155558812489598</v>
      </c>
      <c r="AP10" s="14">
        <v>0.365448249351356</v>
      </c>
      <c r="AQ10" s="14">
        <v>0.40239214371610499</v>
      </c>
      <c r="AR10" s="14">
        <v>0.32157923037691699</v>
      </c>
      <c r="AS10" s="14">
        <v>0.36371762648548001</v>
      </c>
      <c r="AT10" s="14">
        <v>0.112998667324165</v>
      </c>
      <c r="AU10" s="14">
        <v>0.246762789800167</v>
      </c>
      <c r="AV10" s="14"/>
      <c r="AW10" s="14">
        <v>0.40254941029952501</v>
      </c>
      <c r="AX10" s="14">
        <v>0.34834026924267603</v>
      </c>
      <c r="AY10" s="14">
        <v>0.50670894419909895</v>
      </c>
      <c r="AZ10" s="14">
        <v>0.315465148478768</v>
      </c>
      <c r="BA10" s="14">
        <v>0.353337249357417</v>
      </c>
      <c r="BB10" s="14">
        <v>0.34647717706674303</v>
      </c>
      <c r="BC10" s="14">
        <v>0.45426764259482599</v>
      </c>
      <c r="BD10" s="14">
        <v>7.2359161600281302E-2</v>
      </c>
      <c r="BE10" s="14">
        <v>0.22738261525843401</v>
      </c>
      <c r="BF10" s="14">
        <v>0.24235561065154601</v>
      </c>
      <c r="BG10" s="14"/>
      <c r="BH10" s="14">
        <v>0.32033846846348601</v>
      </c>
      <c r="BI10" s="14">
        <v>0.36562350682783801</v>
      </c>
    </row>
    <row r="11" spans="2:61" ht="72.5" x14ac:dyDescent="0.35">
      <c r="B11" s="15" t="s">
        <v>291</v>
      </c>
      <c r="C11" s="14">
        <v>0.30973787196677799</v>
      </c>
      <c r="D11" s="14">
        <v>0.266320477591305</v>
      </c>
      <c r="E11" s="14">
        <v>0.35294304534230803</v>
      </c>
      <c r="F11" s="14"/>
      <c r="G11" s="14">
        <v>0.18987437288419401</v>
      </c>
      <c r="H11" s="14">
        <v>0.20920794236156501</v>
      </c>
      <c r="I11" s="14">
        <v>0.27371907203557699</v>
      </c>
      <c r="J11" s="14">
        <v>0.30921137167887602</v>
      </c>
      <c r="K11" s="14">
        <v>0.42880816478481898</v>
      </c>
      <c r="L11" s="14">
        <v>0.405380277110231</v>
      </c>
      <c r="M11" s="14"/>
      <c r="N11" s="14">
        <v>0.26891993076057202</v>
      </c>
      <c r="O11" s="14">
        <v>0.33274550031748001</v>
      </c>
      <c r="P11" s="14"/>
      <c r="Q11" s="14">
        <v>0.21091600335049601</v>
      </c>
      <c r="R11" s="14">
        <v>0.31541595007134499</v>
      </c>
      <c r="S11" s="14">
        <v>0.47446528007024202</v>
      </c>
      <c r="T11" s="14"/>
      <c r="U11" s="14">
        <v>0.31479372667216599</v>
      </c>
      <c r="V11" s="14">
        <v>0.28801626161995098</v>
      </c>
      <c r="W11" s="14"/>
      <c r="X11" s="14">
        <v>0.338806454644765</v>
      </c>
      <c r="Y11" s="14">
        <v>0.25229151856082399</v>
      </c>
      <c r="Z11" s="14">
        <v>0.38173760616719299</v>
      </c>
      <c r="AA11" s="14"/>
      <c r="AB11" s="14">
        <v>0.21051598801440299</v>
      </c>
      <c r="AC11" s="14">
        <v>0.32487140954914301</v>
      </c>
      <c r="AD11" s="14">
        <v>0.43801922428928503</v>
      </c>
      <c r="AE11" s="14"/>
      <c r="AF11" s="14">
        <v>0.27517968293339401</v>
      </c>
      <c r="AG11" s="14">
        <v>0.277580203894158</v>
      </c>
      <c r="AH11" s="14">
        <v>0.39158591481896898</v>
      </c>
      <c r="AI11" s="14"/>
      <c r="AJ11" s="14">
        <v>0.30812685328793699</v>
      </c>
      <c r="AK11" s="14">
        <v>0.312746044871412</v>
      </c>
      <c r="AL11" s="14"/>
      <c r="AM11" s="14">
        <v>0.30257482901013599</v>
      </c>
      <c r="AN11" s="14">
        <v>0.29088997367657399</v>
      </c>
      <c r="AO11" s="14">
        <v>0.17785370791626401</v>
      </c>
      <c r="AP11" s="14">
        <v>0.374973022583583</v>
      </c>
      <c r="AQ11" s="14">
        <v>0.19109063537743701</v>
      </c>
      <c r="AR11" s="14">
        <v>0.33189387630860601</v>
      </c>
      <c r="AS11" s="14">
        <v>0.108701445328222</v>
      </c>
      <c r="AT11" s="14">
        <v>0.49356964587907798</v>
      </c>
      <c r="AU11" s="14">
        <v>0.35641670069492798</v>
      </c>
      <c r="AV11" s="14"/>
      <c r="AW11" s="14">
        <v>0.298646101513457</v>
      </c>
      <c r="AX11" s="14">
        <v>0.32885798432588598</v>
      </c>
      <c r="AY11" s="14">
        <v>9.3576477595753105E-2</v>
      </c>
      <c r="AZ11" s="14">
        <v>0.43504568061347898</v>
      </c>
      <c r="BA11" s="14">
        <v>0.22028975086350799</v>
      </c>
      <c r="BB11" s="14">
        <v>0.31165842429933499</v>
      </c>
      <c r="BC11" s="14">
        <v>0.11302299996507</v>
      </c>
      <c r="BD11" s="14">
        <v>0.55639874163692804</v>
      </c>
      <c r="BE11" s="14">
        <v>0.323466381139496</v>
      </c>
      <c r="BF11" s="14">
        <v>0.31315182227527399</v>
      </c>
      <c r="BG11" s="14"/>
      <c r="BH11" s="14">
        <v>0.32727108738396299</v>
      </c>
      <c r="BI11" s="14">
        <v>0.294882591758308</v>
      </c>
    </row>
    <row r="12" spans="2:61" x14ac:dyDescent="0.35">
      <c r="B12" s="15" t="s">
        <v>77</v>
      </c>
      <c r="C12" s="20">
        <v>0.121360239418264</v>
      </c>
      <c r="D12" s="20">
        <v>0.109330564819435</v>
      </c>
      <c r="E12" s="20">
        <v>0.133538814963403</v>
      </c>
      <c r="F12" s="20"/>
      <c r="G12" s="20">
        <v>7.4939475472306505E-2</v>
      </c>
      <c r="H12" s="20">
        <v>0.127294464433828</v>
      </c>
      <c r="I12" s="20">
        <v>0.140963541444318</v>
      </c>
      <c r="J12" s="20">
        <v>0.16193019381622001</v>
      </c>
      <c r="K12" s="20">
        <v>0.11731858926943201</v>
      </c>
      <c r="L12" s="20">
        <v>8.9933877984816002E-2</v>
      </c>
      <c r="M12" s="20"/>
      <c r="N12" s="20">
        <v>8.0218755430305697E-2</v>
      </c>
      <c r="O12" s="20">
        <v>0.144550237380421</v>
      </c>
      <c r="P12" s="20"/>
      <c r="Q12" s="20">
        <v>9.7350596445474696E-2</v>
      </c>
      <c r="R12" s="20">
        <v>0.12958162620907099</v>
      </c>
      <c r="S12" s="20">
        <v>6.4424695277056895E-2</v>
      </c>
      <c r="T12" s="20"/>
      <c r="U12" s="20">
        <v>0.101187910091931</v>
      </c>
      <c r="V12" s="20">
        <v>0.20802718357460201</v>
      </c>
      <c r="W12" s="20"/>
      <c r="X12" s="20">
        <v>3.9964872293367801E-2</v>
      </c>
      <c r="Y12" s="20">
        <v>0.109816858052429</v>
      </c>
      <c r="Z12" s="20">
        <v>0.111568233912651</v>
      </c>
      <c r="AA12" s="20"/>
      <c r="AB12" s="20">
        <v>8.0435961718415799E-2</v>
      </c>
      <c r="AC12" s="20">
        <v>0.10013835010864</v>
      </c>
      <c r="AD12" s="20">
        <v>0.159943374792823</v>
      </c>
      <c r="AE12" s="20"/>
      <c r="AF12" s="20">
        <v>9.9419642075144796E-2</v>
      </c>
      <c r="AG12" s="20">
        <v>0.10341542433411099</v>
      </c>
      <c r="AH12" s="20">
        <v>0.107477016359249</v>
      </c>
      <c r="AI12" s="20"/>
      <c r="AJ12" s="20">
        <v>8.0896167729575696E-2</v>
      </c>
      <c r="AK12" s="20">
        <v>0.135115220251423</v>
      </c>
      <c r="AL12" s="20"/>
      <c r="AM12" s="20">
        <v>0.101336715189331</v>
      </c>
      <c r="AN12" s="20">
        <v>7.3193719939971702E-2</v>
      </c>
      <c r="AO12" s="20">
        <v>7.2311929596502705E-2</v>
      </c>
      <c r="AP12" s="20">
        <v>9.1484367045331305E-2</v>
      </c>
      <c r="AQ12" s="20">
        <v>2.4821256706470399E-2</v>
      </c>
      <c r="AR12" s="20">
        <v>0.114270856498472</v>
      </c>
      <c r="AS12" s="20">
        <v>0.15074639000814999</v>
      </c>
      <c r="AT12" s="20">
        <v>0.19878778034855499</v>
      </c>
      <c r="AU12" s="20">
        <v>0.18084370501358199</v>
      </c>
      <c r="AV12" s="20"/>
      <c r="AW12" s="20">
        <v>9.0333016967027904E-2</v>
      </c>
      <c r="AX12" s="20">
        <v>6.9576643860400494E-2</v>
      </c>
      <c r="AY12" s="20">
        <v>0.10405765232263001</v>
      </c>
      <c r="AZ12" s="20">
        <v>6.5613497454501096E-2</v>
      </c>
      <c r="BA12" s="20">
        <v>4.9905665406181701E-2</v>
      </c>
      <c r="BB12" s="20">
        <v>0.10560646529779701</v>
      </c>
      <c r="BC12" s="20">
        <v>0.12579053791315101</v>
      </c>
      <c r="BD12" s="20">
        <v>8.7250272713962504E-2</v>
      </c>
      <c r="BE12" s="20">
        <v>0.26926550552707401</v>
      </c>
      <c r="BF12" s="20">
        <v>0.17427807664664999</v>
      </c>
      <c r="BG12" s="20"/>
      <c r="BH12" s="20">
        <v>0.12590592324650601</v>
      </c>
      <c r="BI12" s="20">
        <v>7.9606458869891303E-2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8"/>
  <sheetViews>
    <sheetView showGridLines="0" workbookViewId="0">
      <pane xSplit="2" topLeftCell="C1" activePane="topRight" state="frozen"/>
      <selection activeCell="B18" sqref="B18"/>
      <selection pane="topRight" activeCell="H13" sqref="H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292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270</v>
      </c>
      <c r="C9" s="14">
        <v>0.24960213741850601</v>
      </c>
      <c r="D9" s="14">
        <v>0.24833980071565201</v>
      </c>
      <c r="E9" s="14">
        <v>0.249942277905396</v>
      </c>
      <c r="F9" s="14"/>
      <c r="G9" s="14">
        <v>0.21988316724899601</v>
      </c>
      <c r="H9" s="14">
        <v>0.25621937695715702</v>
      </c>
      <c r="I9" s="14">
        <v>0.25362822551970199</v>
      </c>
      <c r="J9" s="14">
        <v>0.24185370157993599</v>
      </c>
      <c r="K9" s="14">
        <v>0.19847288149645301</v>
      </c>
      <c r="L9" s="14">
        <v>0.30186661478497401</v>
      </c>
      <c r="M9" s="14"/>
      <c r="N9" s="14">
        <v>0.24566072494405999</v>
      </c>
      <c r="O9" s="14">
        <v>0.251823772089661</v>
      </c>
      <c r="P9" s="14"/>
      <c r="Q9" s="14">
        <v>0.32458613184653201</v>
      </c>
      <c r="R9" s="14">
        <v>0.21494056963306901</v>
      </c>
      <c r="S9" s="14">
        <v>0.239350195238721</v>
      </c>
      <c r="T9" s="14"/>
      <c r="U9" s="14">
        <v>0.261032592912951</v>
      </c>
      <c r="V9" s="14">
        <v>0.20049315094536499</v>
      </c>
      <c r="W9" s="14"/>
      <c r="X9" s="14">
        <v>0.34169775269951003</v>
      </c>
      <c r="Y9" s="14">
        <v>0.26112579340233599</v>
      </c>
      <c r="Z9" s="14">
        <v>0.21026357402180501</v>
      </c>
      <c r="AA9" s="14"/>
      <c r="AB9" s="14">
        <v>0.33284270636172603</v>
      </c>
      <c r="AC9" s="14">
        <v>0.23651080682647299</v>
      </c>
      <c r="AD9" s="14">
        <v>0.17577559927530401</v>
      </c>
      <c r="AE9" s="14"/>
      <c r="AF9" s="14">
        <v>0.28260113749027099</v>
      </c>
      <c r="AG9" s="14">
        <v>0.27348617249292201</v>
      </c>
      <c r="AH9" s="14">
        <v>0.202578790183673</v>
      </c>
      <c r="AI9" s="14"/>
      <c r="AJ9" s="14">
        <v>0.25626776697553399</v>
      </c>
      <c r="AK9" s="14">
        <v>0.251646084356693</v>
      </c>
      <c r="AL9" s="14"/>
      <c r="AM9" s="14">
        <v>0.238040662188157</v>
      </c>
      <c r="AN9" s="14">
        <v>0.27895942092284498</v>
      </c>
      <c r="AO9" s="14">
        <v>0.33083007474689802</v>
      </c>
      <c r="AP9" s="14">
        <v>0.158535675245602</v>
      </c>
      <c r="AQ9" s="14">
        <v>0.52221463048291605</v>
      </c>
      <c r="AR9" s="14">
        <v>0.24330469511608099</v>
      </c>
      <c r="AS9" s="14">
        <v>0.31580737290139999</v>
      </c>
      <c r="AT9" s="14">
        <v>0.18613230328639299</v>
      </c>
      <c r="AU9" s="14">
        <v>0.20208022083310401</v>
      </c>
      <c r="AV9" s="14"/>
      <c r="AW9" s="14">
        <v>0.24602782059060399</v>
      </c>
      <c r="AX9" s="14">
        <v>0.256379543188749</v>
      </c>
      <c r="AY9" s="14">
        <v>0.33303159527971099</v>
      </c>
      <c r="AZ9" s="14">
        <v>0.18436293079664401</v>
      </c>
      <c r="BA9" s="14">
        <v>0.50915618921641803</v>
      </c>
      <c r="BB9" s="14">
        <v>0.23977360764859901</v>
      </c>
      <c r="BC9" s="14">
        <v>0.31887074245166502</v>
      </c>
      <c r="BD9" s="14">
        <v>0.25819737333238102</v>
      </c>
      <c r="BE9" s="14">
        <v>0.14691540819277299</v>
      </c>
      <c r="BF9" s="14">
        <v>0.310703922172889</v>
      </c>
      <c r="BG9" s="14"/>
      <c r="BH9" s="14">
        <v>0.254392742746895</v>
      </c>
      <c r="BI9" s="14">
        <v>0.25109315942335703</v>
      </c>
    </row>
    <row r="10" spans="2:61" x14ac:dyDescent="0.35">
      <c r="B10" s="15" t="s">
        <v>271</v>
      </c>
      <c r="C10" s="14">
        <v>0.403917918606221</v>
      </c>
      <c r="D10" s="14">
        <v>0.41843553085816299</v>
      </c>
      <c r="E10" s="14">
        <v>0.38891509371628002</v>
      </c>
      <c r="F10" s="14"/>
      <c r="G10" s="14">
        <v>0.37692569275943399</v>
      </c>
      <c r="H10" s="14">
        <v>0.43070911048747401</v>
      </c>
      <c r="I10" s="14">
        <v>0.36129108016869199</v>
      </c>
      <c r="J10" s="14">
        <v>0.36104089788425497</v>
      </c>
      <c r="K10" s="14">
        <v>0.47905685532384101</v>
      </c>
      <c r="L10" s="14">
        <v>0.42307269587030899</v>
      </c>
      <c r="M10" s="14"/>
      <c r="N10" s="14">
        <v>0.44104761344633803</v>
      </c>
      <c r="O10" s="14">
        <v>0.382989224154416</v>
      </c>
      <c r="P10" s="14"/>
      <c r="Q10" s="14">
        <v>0.45607035083911801</v>
      </c>
      <c r="R10" s="14">
        <v>0.405571842709535</v>
      </c>
      <c r="S10" s="14">
        <v>0.329815753259175</v>
      </c>
      <c r="T10" s="14"/>
      <c r="U10" s="14">
        <v>0.416268632551761</v>
      </c>
      <c r="V10" s="14">
        <v>0.35085519994379399</v>
      </c>
      <c r="W10" s="14"/>
      <c r="X10" s="14">
        <v>0.469546167647034</v>
      </c>
      <c r="Y10" s="14">
        <v>0.46917452427899298</v>
      </c>
      <c r="Z10" s="14">
        <v>0.31524527897576399</v>
      </c>
      <c r="AA10" s="14"/>
      <c r="AB10" s="14">
        <v>0.45013891451565702</v>
      </c>
      <c r="AC10" s="14">
        <v>0.44905859862514802</v>
      </c>
      <c r="AD10" s="14">
        <v>0.23938920216332099</v>
      </c>
      <c r="AE10" s="14"/>
      <c r="AF10" s="14">
        <v>0.43000603451867703</v>
      </c>
      <c r="AG10" s="14">
        <v>0.43988251120085903</v>
      </c>
      <c r="AH10" s="14">
        <v>0.34194230130571501</v>
      </c>
      <c r="AI10" s="14"/>
      <c r="AJ10" s="14">
        <v>0.448159018119834</v>
      </c>
      <c r="AK10" s="14">
        <v>0.38140995325232102</v>
      </c>
      <c r="AL10" s="14"/>
      <c r="AM10" s="14">
        <v>0.51558909007499298</v>
      </c>
      <c r="AN10" s="14">
        <v>0.425300525640048</v>
      </c>
      <c r="AO10" s="14">
        <v>0.37394576581162597</v>
      </c>
      <c r="AP10" s="14">
        <v>0.340165600485548</v>
      </c>
      <c r="AQ10" s="14">
        <v>0.28172200838517902</v>
      </c>
      <c r="AR10" s="14">
        <v>0.40719876191529403</v>
      </c>
      <c r="AS10" s="14">
        <v>0.48530219420336801</v>
      </c>
      <c r="AT10" s="14">
        <v>0.316917187449333</v>
      </c>
      <c r="AU10" s="14">
        <v>0.36049704043884601</v>
      </c>
      <c r="AV10" s="14"/>
      <c r="AW10" s="14">
        <v>0.47217194996198503</v>
      </c>
      <c r="AX10" s="14">
        <v>0.472233125365219</v>
      </c>
      <c r="AY10" s="14">
        <v>0.402080973819395</v>
      </c>
      <c r="AZ10" s="14">
        <v>0.31248291410982498</v>
      </c>
      <c r="BA10" s="14">
        <v>0.30103319160612002</v>
      </c>
      <c r="BB10" s="14">
        <v>0.40041882696709502</v>
      </c>
      <c r="BC10" s="14">
        <v>0.44813702244896803</v>
      </c>
      <c r="BD10" s="14">
        <v>0.28561713075878398</v>
      </c>
      <c r="BE10" s="14">
        <v>0.37540501675928001</v>
      </c>
      <c r="BF10" s="14">
        <v>0.27522557919507201</v>
      </c>
      <c r="BG10" s="14"/>
      <c r="BH10" s="14">
        <v>0.39321530043125003</v>
      </c>
      <c r="BI10" s="14">
        <v>0.42604966125653299</v>
      </c>
    </row>
    <row r="11" spans="2:61" x14ac:dyDescent="0.35">
      <c r="B11" s="15" t="s">
        <v>272</v>
      </c>
      <c r="C11" s="14">
        <v>0.19648841951122401</v>
      </c>
      <c r="D11" s="14">
        <v>0.181415082516762</v>
      </c>
      <c r="E11" s="14">
        <v>0.2120079353164</v>
      </c>
      <c r="F11" s="14"/>
      <c r="G11" s="14">
        <v>0.27425397880146601</v>
      </c>
      <c r="H11" s="14">
        <v>0.18887872449071499</v>
      </c>
      <c r="I11" s="14">
        <v>0.21055749940018201</v>
      </c>
      <c r="J11" s="14">
        <v>0.20887740082599099</v>
      </c>
      <c r="K11" s="14">
        <v>0.19942900315833501</v>
      </c>
      <c r="L11" s="14">
        <v>0.13144688848635999</v>
      </c>
      <c r="M11" s="14"/>
      <c r="N11" s="14">
        <v>0.196309276999414</v>
      </c>
      <c r="O11" s="14">
        <v>0.19658939580281901</v>
      </c>
      <c r="P11" s="14"/>
      <c r="Q11" s="14">
        <v>0.13311592729781699</v>
      </c>
      <c r="R11" s="14">
        <v>0.21460101945702101</v>
      </c>
      <c r="S11" s="14">
        <v>0.25176377142488898</v>
      </c>
      <c r="T11" s="14"/>
      <c r="U11" s="14">
        <v>0.196937965777156</v>
      </c>
      <c r="V11" s="14">
        <v>0.19455702128274199</v>
      </c>
      <c r="W11" s="14"/>
      <c r="X11" s="14">
        <v>0.14570552019072699</v>
      </c>
      <c r="Y11" s="14">
        <v>0.17677207491341099</v>
      </c>
      <c r="Z11" s="14">
        <v>0.243165162521357</v>
      </c>
      <c r="AA11" s="14"/>
      <c r="AB11" s="14">
        <v>0.15739790365718001</v>
      </c>
      <c r="AC11" s="14">
        <v>0.209257617297785</v>
      </c>
      <c r="AD11" s="14">
        <v>0.253206790798012</v>
      </c>
      <c r="AE11" s="14"/>
      <c r="AF11" s="14">
        <v>0.21828835733489799</v>
      </c>
      <c r="AG11" s="14">
        <v>0.18063640736817199</v>
      </c>
      <c r="AH11" s="14">
        <v>0.22912499592296601</v>
      </c>
      <c r="AI11" s="14"/>
      <c r="AJ11" s="14">
        <v>0.19408539117829299</v>
      </c>
      <c r="AK11" s="14">
        <v>0.20392921868894101</v>
      </c>
      <c r="AL11" s="14"/>
      <c r="AM11" s="14">
        <v>0.18669627954531101</v>
      </c>
      <c r="AN11" s="14">
        <v>0.20578406857536799</v>
      </c>
      <c r="AO11" s="14">
        <v>0.13647634829267399</v>
      </c>
      <c r="AP11" s="14">
        <v>0.210565090722966</v>
      </c>
      <c r="AQ11" s="14">
        <v>0.165940490859767</v>
      </c>
      <c r="AR11" s="14">
        <v>0.19008233115821399</v>
      </c>
      <c r="AS11" s="14">
        <v>0.147444017687868</v>
      </c>
      <c r="AT11" s="14">
        <v>0.233117902255151</v>
      </c>
      <c r="AU11" s="14">
        <v>0.22973417677133801</v>
      </c>
      <c r="AV11" s="14"/>
      <c r="AW11" s="14">
        <v>0.213970856060026</v>
      </c>
      <c r="AX11" s="14">
        <v>0.22858113523090201</v>
      </c>
      <c r="AY11" s="14">
        <v>0.10897140836845</v>
      </c>
      <c r="AZ11" s="14">
        <v>0.27891388461588201</v>
      </c>
      <c r="BA11" s="14">
        <v>0.15060595506192101</v>
      </c>
      <c r="BB11" s="14">
        <v>0.21316445254524899</v>
      </c>
      <c r="BC11" s="14">
        <v>0.120100281022703</v>
      </c>
      <c r="BD11" s="14">
        <v>0.17248740989546199</v>
      </c>
      <c r="BE11" s="14">
        <v>0.15283183721625099</v>
      </c>
      <c r="BF11" s="14">
        <v>0.126425379912189</v>
      </c>
      <c r="BG11" s="14"/>
      <c r="BH11" s="14">
        <v>0.191427123180265</v>
      </c>
      <c r="BI11" s="14">
        <v>0.20749146517236899</v>
      </c>
    </row>
    <row r="12" spans="2:61" x14ac:dyDescent="0.35">
      <c r="B12" s="15" t="s">
        <v>273</v>
      </c>
      <c r="C12" s="14">
        <v>8.4441493275795296E-2</v>
      </c>
      <c r="D12" s="14">
        <v>8.5658043245556301E-2</v>
      </c>
      <c r="E12" s="14">
        <v>8.3775082799984801E-2</v>
      </c>
      <c r="F12" s="14"/>
      <c r="G12" s="14">
        <v>8.6040680194194905E-2</v>
      </c>
      <c r="H12" s="14">
        <v>8.2354829845285998E-2</v>
      </c>
      <c r="I12" s="14">
        <v>9.9322469801358504E-2</v>
      </c>
      <c r="J12" s="14">
        <v>9.2801886454055904E-2</v>
      </c>
      <c r="K12" s="14">
        <v>4.8033160130815697E-2</v>
      </c>
      <c r="L12" s="14">
        <v>8.9876901623908503E-2</v>
      </c>
      <c r="M12" s="14"/>
      <c r="N12" s="14">
        <v>7.3231980300565699E-2</v>
      </c>
      <c r="O12" s="14">
        <v>9.0759898881398404E-2</v>
      </c>
      <c r="P12" s="14"/>
      <c r="Q12" s="14">
        <v>5.9931685488932601E-2</v>
      </c>
      <c r="R12" s="14">
        <v>7.5339001048071494E-2</v>
      </c>
      <c r="S12" s="14">
        <v>0.15196063064308299</v>
      </c>
      <c r="T12" s="14"/>
      <c r="U12" s="14">
        <v>7.4847848645848203E-2</v>
      </c>
      <c r="V12" s="14">
        <v>0.12565893772401801</v>
      </c>
      <c r="W12" s="14"/>
      <c r="X12" s="14">
        <v>3.6318811790514903E-2</v>
      </c>
      <c r="Y12" s="14">
        <v>4.6227496139234797E-2</v>
      </c>
      <c r="Z12" s="14">
        <v>0.15671288857180399</v>
      </c>
      <c r="AA12" s="14"/>
      <c r="AB12" s="14">
        <v>3.7993910631284898E-2</v>
      </c>
      <c r="AC12" s="14">
        <v>6.23792826970513E-2</v>
      </c>
      <c r="AD12" s="14">
        <v>0.23216887544203699</v>
      </c>
      <c r="AE12" s="14"/>
      <c r="AF12" s="14">
        <v>3.1637405878437899E-2</v>
      </c>
      <c r="AG12" s="14">
        <v>6.4678155504147503E-2</v>
      </c>
      <c r="AH12" s="14">
        <v>0.14628334939987001</v>
      </c>
      <c r="AI12" s="14"/>
      <c r="AJ12" s="14">
        <v>6.9676123658698005E-2</v>
      </c>
      <c r="AK12" s="14">
        <v>7.9239902060179099E-2</v>
      </c>
      <c r="AL12" s="14"/>
      <c r="AM12" s="14">
        <v>1.3754230183938201E-2</v>
      </c>
      <c r="AN12" s="14">
        <v>6.8405503180841598E-2</v>
      </c>
      <c r="AO12" s="14">
        <v>7.1001453401478898E-2</v>
      </c>
      <c r="AP12" s="14">
        <v>0.155496728045767</v>
      </c>
      <c r="AQ12" s="14">
        <v>3.0122870272138301E-2</v>
      </c>
      <c r="AR12" s="14">
        <v>9.9710428509434998E-2</v>
      </c>
      <c r="AS12" s="14">
        <v>0</v>
      </c>
      <c r="AT12" s="14">
        <v>0.10122218447075899</v>
      </c>
      <c r="AU12" s="14">
        <v>0.15381217310284101</v>
      </c>
      <c r="AV12" s="14"/>
      <c r="AW12" s="14">
        <v>3.70185573581404E-2</v>
      </c>
      <c r="AX12" s="14">
        <v>3.5355011788796201E-2</v>
      </c>
      <c r="AY12" s="14">
        <v>7.0147949485757505E-2</v>
      </c>
      <c r="AZ12" s="14">
        <v>0.119305743241963</v>
      </c>
      <c r="BA12" s="14">
        <v>1.5716538560314301E-2</v>
      </c>
      <c r="BB12" s="14">
        <v>9.8518894382525396E-2</v>
      </c>
      <c r="BC12" s="14">
        <v>6.1222647577392299E-2</v>
      </c>
      <c r="BD12" s="14">
        <v>0.21181669252565899</v>
      </c>
      <c r="BE12" s="14">
        <v>0.178050911917841</v>
      </c>
      <c r="BF12" s="14">
        <v>0.17103700412279699</v>
      </c>
      <c r="BG12" s="14"/>
      <c r="BH12" s="14">
        <v>0.101251379658057</v>
      </c>
      <c r="BI12" s="14">
        <v>6.85301183102104E-2</v>
      </c>
    </row>
    <row r="13" spans="2:61" x14ac:dyDescent="0.35">
      <c r="B13" s="15" t="s">
        <v>77</v>
      </c>
      <c r="C13" s="20">
        <v>6.5550031188253699E-2</v>
      </c>
      <c r="D13" s="20">
        <v>6.6151542663867302E-2</v>
      </c>
      <c r="E13" s="20">
        <v>6.5359610261939899E-2</v>
      </c>
      <c r="F13" s="20"/>
      <c r="G13" s="20">
        <v>4.2896480995907899E-2</v>
      </c>
      <c r="H13" s="20">
        <v>4.1837958219367498E-2</v>
      </c>
      <c r="I13" s="20">
        <v>7.52007251100658E-2</v>
      </c>
      <c r="J13" s="20">
        <v>9.5426113255762404E-2</v>
      </c>
      <c r="K13" s="20">
        <v>7.5008099890555902E-2</v>
      </c>
      <c r="L13" s="20">
        <v>5.3736899234447501E-2</v>
      </c>
      <c r="M13" s="20"/>
      <c r="N13" s="20">
        <v>4.3750404309622598E-2</v>
      </c>
      <c r="O13" s="20">
        <v>7.7837709071705702E-2</v>
      </c>
      <c r="P13" s="20"/>
      <c r="Q13" s="20">
        <v>2.6295904527600299E-2</v>
      </c>
      <c r="R13" s="20">
        <v>8.9547567152303803E-2</v>
      </c>
      <c r="S13" s="20">
        <v>2.7109649434132101E-2</v>
      </c>
      <c r="T13" s="20"/>
      <c r="U13" s="20">
        <v>5.0912960112282898E-2</v>
      </c>
      <c r="V13" s="20">
        <v>0.12843569010408001</v>
      </c>
      <c r="W13" s="20"/>
      <c r="X13" s="20">
        <v>6.7317476722138303E-3</v>
      </c>
      <c r="Y13" s="20">
        <v>4.6700111266025301E-2</v>
      </c>
      <c r="Z13" s="20">
        <v>7.4613095909270302E-2</v>
      </c>
      <c r="AA13" s="20"/>
      <c r="AB13" s="20">
        <v>2.1626564834151901E-2</v>
      </c>
      <c r="AC13" s="20">
        <v>4.27936945535424E-2</v>
      </c>
      <c r="AD13" s="20">
        <v>9.94595323213259E-2</v>
      </c>
      <c r="AE13" s="20"/>
      <c r="AF13" s="20">
        <v>3.7467064777715699E-2</v>
      </c>
      <c r="AG13" s="20">
        <v>4.1316753433899199E-2</v>
      </c>
      <c r="AH13" s="20">
        <v>8.0070563187776098E-2</v>
      </c>
      <c r="AI13" s="20"/>
      <c r="AJ13" s="20">
        <v>3.1811700067641099E-2</v>
      </c>
      <c r="AK13" s="20">
        <v>8.3774841641866202E-2</v>
      </c>
      <c r="AL13" s="20"/>
      <c r="AM13" s="20">
        <v>4.5919738007600602E-2</v>
      </c>
      <c r="AN13" s="20">
        <v>2.15504816808978E-2</v>
      </c>
      <c r="AO13" s="20">
        <v>8.7746357747323103E-2</v>
      </c>
      <c r="AP13" s="20">
        <v>0.13523690550011699</v>
      </c>
      <c r="AQ13" s="20">
        <v>0</v>
      </c>
      <c r="AR13" s="20">
        <v>5.9703783300976601E-2</v>
      </c>
      <c r="AS13" s="20">
        <v>5.14464152073641E-2</v>
      </c>
      <c r="AT13" s="20">
        <v>0.162610422538364</v>
      </c>
      <c r="AU13" s="20">
        <v>5.3876388853870402E-2</v>
      </c>
      <c r="AV13" s="20"/>
      <c r="AW13" s="20">
        <v>3.0810816029243401E-2</v>
      </c>
      <c r="AX13" s="20">
        <v>7.4511844263338402E-3</v>
      </c>
      <c r="AY13" s="20">
        <v>8.5768073046686197E-2</v>
      </c>
      <c r="AZ13" s="20">
        <v>0.104934527235686</v>
      </c>
      <c r="BA13" s="20">
        <v>2.34881255552272E-2</v>
      </c>
      <c r="BB13" s="20">
        <v>4.81242184565321E-2</v>
      </c>
      <c r="BC13" s="20">
        <v>5.1669306499271997E-2</v>
      </c>
      <c r="BD13" s="20">
        <v>7.1881393487713899E-2</v>
      </c>
      <c r="BE13" s="20">
        <v>0.14679682591385501</v>
      </c>
      <c r="BF13" s="20">
        <v>0.116608114597054</v>
      </c>
      <c r="BG13" s="20"/>
      <c r="BH13" s="20">
        <v>5.9713453983532998E-2</v>
      </c>
      <c r="BI13" s="20">
        <v>4.6835595837530802E-2</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297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293</v>
      </c>
      <c r="C9" s="14">
        <v>0.32024146860840103</v>
      </c>
      <c r="D9" s="14">
        <v>0.31464795495951903</v>
      </c>
      <c r="E9" s="14">
        <v>0.32280179267978898</v>
      </c>
      <c r="F9" s="14"/>
      <c r="G9" s="14">
        <v>0.43367912624720401</v>
      </c>
      <c r="H9" s="14">
        <v>0.36889713830939003</v>
      </c>
      <c r="I9" s="14">
        <v>0.297465161083388</v>
      </c>
      <c r="J9" s="14">
        <v>0.32369231274308902</v>
      </c>
      <c r="K9" s="14">
        <v>0.29973003940290299</v>
      </c>
      <c r="L9" s="14">
        <v>0.25179153783911901</v>
      </c>
      <c r="M9" s="14"/>
      <c r="N9" s="14">
        <v>0.33393483702009702</v>
      </c>
      <c r="O9" s="14">
        <v>0.312523001631</v>
      </c>
      <c r="P9" s="14"/>
      <c r="Q9" s="14">
        <v>0.41318443903868202</v>
      </c>
      <c r="R9" s="14">
        <v>0.30146736822471798</v>
      </c>
      <c r="S9" s="14">
        <v>0.220596358715133</v>
      </c>
      <c r="T9" s="14"/>
      <c r="U9" s="14">
        <v>0.34280538148087097</v>
      </c>
      <c r="V9" s="14">
        <v>0.223299496998107</v>
      </c>
      <c r="W9" s="14"/>
      <c r="X9" s="14">
        <v>0.31665174354331999</v>
      </c>
      <c r="Y9" s="14">
        <v>0.30571792587240199</v>
      </c>
      <c r="Z9" s="14">
        <v>0.35383896314913499</v>
      </c>
      <c r="AA9" s="14"/>
      <c r="AB9" s="14">
        <v>0.39887418353939702</v>
      </c>
      <c r="AC9" s="14">
        <v>0.30333989757339203</v>
      </c>
      <c r="AD9" s="14">
        <v>0.26917279588278198</v>
      </c>
      <c r="AE9" s="14"/>
      <c r="AF9" s="14">
        <v>0.29807653329897099</v>
      </c>
      <c r="AG9" s="14">
        <v>0.34309051192356999</v>
      </c>
      <c r="AH9" s="14">
        <v>0.28679594262606101</v>
      </c>
      <c r="AI9" s="14"/>
      <c r="AJ9" s="14">
        <v>0.31841171861613898</v>
      </c>
      <c r="AK9" s="14">
        <v>0.33366219919048701</v>
      </c>
      <c r="AL9" s="14"/>
      <c r="AM9" s="14">
        <v>0.28769110685166499</v>
      </c>
      <c r="AN9" s="14">
        <v>0.27216773265389099</v>
      </c>
      <c r="AO9" s="14">
        <v>0.29305776002775902</v>
      </c>
      <c r="AP9" s="14">
        <v>0.27693588124184199</v>
      </c>
      <c r="AQ9" s="14">
        <v>0.30386772022784703</v>
      </c>
      <c r="AR9" s="14">
        <v>0.35545408111872301</v>
      </c>
      <c r="AS9" s="14">
        <v>0.54068686121000298</v>
      </c>
      <c r="AT9" s="14">
        <v>0.28264347162360898</v>
      </c>
      <c r="AU9" s="14">
        <v>0.355623052416007</v>
      </c>
      <c r="AV9" s="14"/>
      <c r="AW9" s="14">
        <v>0.298878637479083</v>
      </c>
      <c r="AX9" s="14">
        <v>0.24461560925482401</v>
      </c>
      <c r="AY9" s="14">
        <v>0.35264066139030598</v>
      </c>
      <c r="AZ9" s="14">
        <v>0.24355258753151399</v>
      </c>
      <c r="BA9" s="14">
        <v>0.33239063881300401</v>
      </c>
      <c r="BB9" s="14">
        <v>0.35828016516436201</v>
      </c>
      <c r="BC9" s="14">
        <v>0.43924389110355799</v>
      </c>
      <c r="BD9" s="14">
        <v>0.36244800975048602</v>
      </c>
      <c r="BE9" s="14">
        <v>0.29516354240012899</v>
      </c>
      <c r="BF9" s="14">
        <v>0.323892233969654</v>
      </c>
      <c r="BG9" s="14"/>
      <c r="BH9" s="14">
        <v>0.32513822890794902</v>
      </c>
      <c r="BI9" s="14">
        <v>0.32989918410776298</v>
      </c>
    </row>
    <row r="10" spans="2:61" ht="29" x14ac:dyDescent="0.35">
      <c r="B10" s="15" t="s">
        <v>294</v>
      </c>
      <c r="C10" s="14">
        <v>0.44132894863969102</v>
      </c>
      <c r="D10" s="14">
        <v>0.45566015867534398</v>
      </c>
      <c r="E10" s="14">
        <v>0.43024438352601102</v>
      </c>
      <c r="F10" s="14"/>
      <c r="G10" s="14">
        <v>0.39597252399000998</v>
      </c>
      <c r="H10" s="14">
        <v>0.38595919866054801</v>
      </c>
      <c r="I10" s="14">
        <v>0.46860220571900801</v>
      </c>
      <c r="J10" s="14">
        <v>0.39525373763386501</v>
      </c>
      <c r="K10" s="14">
        <v>0.44646382596747602</v>
      </c>
      <c r="L10" s="14">
        <v>0.52214543417104897</v>
      </c>
      <c r="M10" s="14"/>
      <c r="N10" s="14">
        <v>0.47226037241659002</v>
      </c>
      <c r="O10" s="14">
        <v>0.42389400014432699</v>
      </c>
      <c r="P10" s="14"/>
      <c r="Q10" s="14">
        <v>0.41713782679829597</v>
      </c>
      <c r="R10" s="14">
        <v>0.449223970576828</v>
      </c>
      <c r="S10" s="14">
        <v>0.48521996938967898</v>
      </c>
      <c r="T10" s="14"/>
      <c r="U10" s="14">
        <v>0.44658458628166298</v>
      </c>
      <c r="V10" s="14">
        <v>0.41874900526011399</v>
      </c>
      <c r="W10" s="14"/>
      <c r="X10" s="14">
        <v>0.55970175718540904</v>
      </c>
      <c r="Y10" s="14">
        <v>0.46783455024994203</v>
      </c>
      <c r="Z10" s="14">
        <v>0.38539357305760602</v>
      </c>
      <c r="AA10" s="14"/>
      <c r="AB10" s="14">
        <v>0.47313980571180703</v>
      </c>
      <c r="AC10" s="14">
        <v>0.49516283075850798</v>
      </c>
      <c r="AD10" s="14">
        <v>0.29946990482240199</v>
      </c>
      <c r="AE10" s="14"/>
      <c r="AF10" s="14">
        <v>0.56108740772518295</v>
      </c>
      <c r="AG10" s="14">
        <v>0.44409942169876998</v>
      </c>
      <c r="AH10" s="14">
        <v>0.424443727006316</v>
      </c>
      <c r="AI10" s="14"/>
      <c r="AJ10" s="14">
        <v>0.46426958768327398</v>
      </c>
      <c r="AK10" s="14">
        <v>0.43247160289073899</v>
      </c>
      <c r="AL10" s="14"/>
      <c r="AM10" s="14">
        <v>0.489342393244945</v>
      </c>
      <c r="AN10" s="14">
        <v>0.56284873530143498</v>
      </c>
      <c r="AO10" s="14">
        <v>0.51672078899997598</v>
      </c>
      <c r="AP10" s="14">
        <v>0.37419847426542502</v>
      </c>
      <c r="AQ10" s="14">
        <v>0.53240328289065697</v>
      </c>
      <c r="AR10" s="14">
        <v>0.43466303302064901</v>
      </c>
      <c r="AS10" s="14">
        <v>0.28655051461291797</v>
      </c>
      <c r="AT10" s="14">
        <v>0.48297227762267902</v>
      </c>
      <c r="AU10" s="14">
        <v>0.33167971256504097</v>
      </c>
      <c r="AV10" s="14"/>
      <c r="AW10" s="14">
        <v>0.46837853368885501</v>
      </c>
      <c r="AX10" s="14">
        <v>0.57993830979223904</v>
      </c>
      <c r="AY10" s="14">
        <v>0.48875473656090301</v>
      </c>
      <c r="AZ10" s="14">
        <v>0.44131599723786702</v>
      </c>
      <c r="BA10" s="14">
        <v>0.50186535828117196</v>
      </c>
      <c r="BB10" s="14">
        <v>0.453063361560605</v>
      </c>
      <c r="BC10" s="14">
        <v>0.33783926245179002</v>
      </c>
      <c r="BD10" s="14">
        <v>0.37125301379529102</v>
      </c>
      <c r="BE10" s="14">
        <v>0.30563743253314801</v>
      </c>
      <c r="BF10" s="14">
        <v>0.29898057866718503</v>
      </c>
      <c r="BG10" s="14"/>
      <c r="BH10" s="14">
        <v>0.431542359170761</v>
      </c>
      <c r="BI10" s="14">
        <v>0.47646828204583602</v>
      </c>
    </row>
    <row r="11" spans="2:61" ht="29" x14ac:dyDescent="0.35">
      <c r="B11" s="15" t="s">
        <v>295</v>
      </c>
      <c r="C11" s="14">
        <v>0.18112657493516601</v>
      </c>
      <c r="D11" s="14">
        <v>0.16677537391050401</v>
      </c>
      <c r="E11" s="14">
        <v>0.194667973751081</v>
      </c>
      <c r="F11" s="14"/>
      <c r="G11" s="14">
        <v>8.0707054861575797E-2</v>
      </c>
      <c r="H11" s="14">
        <v>0.194790408518555</v>
      </c>
      <c r="I11" s="14">
        <v>0.168456989932702</v>
      </c>
      <c r="J11" s="14">
        <v>0.227111795223948</v>
      </c>
      <c r="K11" s="14">
        <v>0.20598415974651699</v>
      </c>
      <c r="L11" s="14">
        <v>0.179485367797317</v>
      </c>
      <c r="M11" s="14"/>
      <c r="N11" s="14">
        <v>0.15039994799117201</v>
      </c>
      <c r="O11" s="14">
        <v>0.19844608670639199</v>
      </c>
      <c r="P11" s="14"/>
      <c r="Q11" s="14">
        <v>0.13006694756391399</v>
      </c>
      <c r="R11" s="14">
        <v>0.200739327326278</v>
      </c>
      <c r="S11" s="14">
        <v>0.21741064421650899</v>
      </c>
      <c r="T11" s="14"/>
      <c r="U11" s="14">
        <v>0.15958326560283501</v>
      </c>
      <c r="V11" s="14">
        <v>0.27368369893623401</v>
      </c>
      <c r="W11" s="14"/>
      <c r="X11" s="14">
        <v>0.106847296705882</v>
      </c>
      <c r="Y11" s="14">
        <v>0.18846591973410001</v>
      </c>
      <c r="Z11" s="14">
        <v>0.19011966952415901</v>
      </c>
      <c r="AA11" s="14"/>
      <c r="AB11" s="14">
        <v>0.11558845982744199</v>
      </c>
      <c r="AC11" s="14">
        <v>0.16792545200370099</v>
      </c>
      <c r="AD11" s="14">
        <v>0.31878461965381499</v>
      </c>
      <c r="AE11" s="14"/>
      <c r="AF11" s="14">
        <v>0.11507496039987899</v>
      </c>
      <c r="AG11" s="14">
        <v>0.17310878912779701</v>
      </c>
      <c r="AH11" s="14">
        <v>0.21657010502090099</v>
      </c>
      <c r="AI11" s="14"/>
      <c r="AJ11" s="14">
        <v>0.168572055090141</v>
      </c>
      <c r="AK11" s="14">
        <v>0.18555870840546901</v>
      </c>
      <c r="AL11" s="14"/>
      <c r="AM11" s="14">
        <v>0.19614423403051301</v>
      </c>
      <c r="AN11" s="14">
        <v>0.14679825055788001</v>
      </c>
      <c r="AO11" s="14">
        <v>0.15232195018859301</v>
      </c>
      <c r="AP11" s="14">
        <v>0.251814397559599</v>
      </c>
      <c r="AQ11" s="14">
        <v>0.14901605371394</v>
      </c>
      <c r="AR11" s="14">
        <v>0.171642560336175</v>
      </c>
      <c r="AS11" s="14">
        <v>9.9620267759688103E-2</v>
      </c>
      <c r="AT11" s="14">
        <v>0.18792144819447501</v>
      </c>
      <c r="AU11" s="14">
        <v>0.19732618856608999</v>
      </c>
      <c r="AV11" s="14"/>
      <c r="AW11" s="14">
        <v>0.21271945924497199</v>
      </c>
      <c r="AX11" s="14">
        <v>0.15347390423547499</v>
      </c>
      <c r="AY11" s="14">
        <v>0.121559564111064</v>
      </c>
      <c r="AZ11" s="14">
        <v>0.201554139429788</v>
      </c>
      <c r="BA11" s="14">
        <v>0.142255877350597</v>
      </c>
      <c r="BB11" s="14">
        <v>0.16463133282592801</v>
      </c>
      <c r="BC11" s="14">
        <v>0.18397935222968401</v>
      </c>
      <c r="BD11" s="14">
        <v>0.24366150632869599</v>
      </c>
      <c r="BE11" s="14">
        <v>0.28001770876773802</v>
      </c>
      <c r="BF11" s="14">
        <v>0.16907362447825999</v>
      </c>
      <c r="BG11" s="14"/>
      <c r="BH11" s="14">
        <v>0.18546680878369901</v>
      </c>
      <c r="BI11" s="14">
        <v>0.16744962308324199</v>
      </c>
    </row>
    <row r="12" spans="2:61" ht="29" x14ac:dyDescent="0.35">
      <c r="B12" s="15" t="s">
        <v>296</v>
      </c>
      <c r="C12" s="14">
        <v>1.50158418373474E-2</v>
      </c>
      <c r="D12" s="14">
        <v>1.8998253499198599E-2</v>
      </c>
      <c r="E12" s="14">
        <v>1.1306677685518801E-2</v>
      </c>
      <c r="F12" s="14"/>
      <c r="G12" s="14">
        <v>4.1533344116205399E-2</v>
      </c>
      <c r="H12" s="14">
        <v>1.3316138790481401E-2</v>
      </c>
      <c r="I12" s="14">
        <v>1.22683742080027E-2</v>
      </c>
      <c r="J12" s="14">
        <v>1.5742629191944298E-2</v>
      </c>
      <c r="K12" s="14">
        <v>1.0008045893799E-2</v>
      </c>
      <c r="L12" s="14">
        <v>7.1093393398935804E-3</v>
      </c>
      <c r="M12" s="14"/>
      <c r="N12" s="14">
        <v>1.9004446454619101E-2</v>
      </c>
      <c r="O12" s="14">
        <v>1.27676066260592E-2</v>
      </c>
      <c r="P12" s="14"/>
      <c r="Q12" s="14">
        <v>7.4861314583410396E-3</v>
      </c>
      <c r="R12" s="14">
        <v>1.08316197770811E-2</v>
      </c>
      <c r="S12" s="14">
        <v>4.0738218830823701E-2</v>
      </c>
      <c r="T12" s="14"/>
      <c r="U12" s="14">
        <v>1.6078362219175302E-2</v>
      </c>
      <c r="V12" s="14">
        <v>1.0450905725747899E-2</v>
      </c>
      <c r="W12" s="14"/>
      <c r="X12" s="14">
        <v>4.5828592333008299E-3</v>
      </c>
      <c r="Y12" s="14">
        <v>1.39242214364579E-2</v>
      </c>
      <c r="Z12" s="14">
        <v>2.2641733751933801E-2</v>
      </c>
      <c r="AA12" s="14"/>
      <c r="AB12" s="14">
        <v>8.3404460967797193E-3</v>
      </c>
      <c r="AC12" s="14">
        <v>1.1859732322792299E-2</v>
      </c>
      <c r="AD12" s="14">
        <v>3.9033611336632898E-2</v>
      </c>
      <c r="AE12" s="14"/>
      <c r="AF12" s="14">
        <v>1.40100001833763E-2</v>
      </c>
      <c r="AG12" s="14">
        <v>1.1822213880481901E-2</v>
      </c>
      <c r="AH12" s="14">
        <v>2.3868760822207499E-2</v>
      </c>
      <c r="AI12" s="14"/>
      <c r="AJ12" s="14">
        <v>2.60222978807313E-2</v>
      </c>
      <c r="AK12" s="14">
        <v>6.1875414196294496E-3</v>
      </c>
      <c r="AL12" s="14"/>
      <c r="AM12" s="14">
        <v>5.5071533282575399E-3</v>
      </c>
      <c r="AN12" s="14">
        <v>6.7890901456442504E-3</v>
      </c>
      <c r="AO12" s="14">
        <v>0</v>
      </c>
      <c r="AP12" s="14">
        <v>5.19618723390134E-2</v>
      </c>
      <c r="AQ12" s="14">
        <v>1.4712943167555901E-2</v>
      </c>
      <c r="AR12" s="14">
        <v>9.2689811371839403E-3</v>
      </c>
      <c r="AS12" s="14">
        <v>2.1695941210026801E-2</v>
      </c>
      <c r="AT12" s="14">
        <v>1.51876593155807E-2</v>
      </c>
      <c r="AU12" s="14">
        <v>2.4441965953610201E-2</v>
      </c>
      <c r="AV12" s="14"/>
      <c r="AW12" s="14">
        <v>1.50742268288055E-2</v>
      </c>
      <c r="AX12" s="14">
        <v>4.4803668164102896E-3</v>
      </c>
      <c r="AY12" s="14">
        <v>0</v>
      </c>
      <c r="AZ12" s="14">
        <v>7.09364104839353E-2</v>
      </c>
      <c r="BA12" s="14">
        <v>0</v>
      </c>
      <c r="BB12" s="14">
        <v>1.2595689372633201E-2</v>
      </c>
      <c r="BC12" s="14">
        <v>0</v>
      </c>
      <c r="BD12" s="14">
        <v>2.26374701255278E-2</v>
      </c>
      <c r="BE12" s="14">
        <v>0</v>
      </c>
      <c r="BF12" s="14">
        <v>4.5243621944601402E-2</v>
      </c>
      <c r="BG12" s="14"/>
      <c r="BH12" s="14">
        <v>1.7227167068342202E-2</v>
      </c>
      <c r="BI12" s="14">
        <v>9.7819514326459196E-3</v>
      </c>
    </row>
    <row r="13" spans="2:61" x14ac:dyDescent="0.35">
      <c r="B13" s="15" t="s">
        <v>77</v>
      </c>
      <c r="C13" s="20">
        <v>4.2287165979396003E-2</v>
      </c>
      <c r="D13" s="20">
        <v>4.3918258955433803E-2</v>
      </c>
      <c r="E13" s="20">
        <v>4.0979172357600402E-2</v>
      </c>
      <c r="F13" s="20"/>
      <c r="G13" s="20">
        <v>4.8107950785004697E-2</v>
      </c>
      <c r="H13" s="20">
        <v>3.70371157210257E-2</v>
      </c>
      <c r="I13" s="20">
        <v>5.3207269056899598E-2</v>
      </c>
      <c r="J13" s="20">
        <v>3.8199525207152897E-2</v>
      </c>
      <c r="K13" s="20">
        <v>3.7813928989304697E-2</v>
      </c>
      <c r="L13" s="20">
        <v>3.9468320852621502E-2</v>
      </c>
      <c r="M13" s="20"/>
      <c r="N13" s="20">
        <v>2.4400396117523301E-2</v>
      </c>
      <c r="O13" s="20">
        <v>5.2369304892221899E-2</v>
      </c>
      <c r="P13" s="20"/>
      <c r="Q13" s="20">
        <v>3.2124655140766699E-2</v>
      </c>
      <c r="R13" s="20">
        <v>3.77377140950955E-2</v>
      </c>
      <c r="S13" s="20">
        <v>3.6034808847855801E-2</v>
      </c>
      <c r="T13" s="20"/>
      <c r="U13" s="20">
        <v>3.4948404415455797E-2</v>
      </c>
      <c r="V13" s="20">
        <v>7.3816893079796497E-2</v>
      </c>
      <c r="W13" s="20"/>
      <c r="X13" s="20">
        <v>1.2216343332088901E-2</v>
      </c>
      <c r="Y13" s="20">
        <v>2.4057382707097699E-2</v>
      </c>
      <c r="Z13" s="20">
        <v>4.8006060517166299E-2</v>
      </c>
      <c r="AA13" s="20"/>
      <c r="AB13" s="20">
        <v>4.05710482457468E-3</v>
      </c>
      <c r="AC13" s="20">
        <v>2.1712087341606099E-2</v>
      </c>
      <c r="AD13" s="20">
        <v>7.3539068304367503E-2</v>
      </c>
      <c r="AE13" s="20"/>
      <c r="AF13" s="20">
        <v>1.1751098392591201E-2</v>
      </c>
      <c r="AG13" s="20">
        <v>2.78790633693809E-2</v>
      </c>
      <c r="AH13" s="20">
        <v>4.8321464524513399E-2</v>
      </c>
      <c r="AI13" s="20"/>
      <c r="AJ13" s="20">
        <v>2.2724340729714299E-2</v>
      </c>
      <c r="AK13" s="20">
        <v>4.2119948093675398E-2</v>
      </c>
      <c r="AL13" s="20"/>
      <c r="AM13" s="20">
        <v>2.13151125446191E-2</v>
      </c>
      <c r="AN13" s="20">
        <v>1.13961913411497E-2</v>
      </c>
      <c r="AO13" s="20">
        <v>3.7899500783672602E-2</v>
      </c>
      <c r="AP13" s="20">
        <v>4.50893745941204E-2</v>
      </c>
      <c r="AQ13" s="20">
        <v>0</v>
      </c>
      <c r="AR13" s="20">
        <v>2.8971344387269601E-2</v>
      </c>
      <c r="AS13" s="20">
        <v>5.14464152073641E-2</v>
      </c>
      <c r="AT13" s="20">
        <v>3.1275143243656198E-2</v>
      </c>
      <c r="AU13" s="20">
        <v>9.0929080499252898E-2</v>
      </c>
      <c r="AV13" s="20"/>
      <c r="AW13" s="20">
        <v>4.9491427582852203E-3</v>
      </c>
      <c r="AX13" s="20">
        <v>1.74918099010513E-2</v>
      </c>
      <c r="AY13" s="20">
        <v>3.7045037937727197E-2</v>
      </c>
      <c r="AZ13" s="20">
        <v>4.2640865316895697E-2</v>
      </c>
      <c r="BA13" s="20">
        <v>2.34881255552272E-2</v>
      </c>
      <c r="BB13" s="20">
        <v>1.1429451076472599E-2</v>
      </c>
      <c r="BC13" s="20">
        <v>3.8937494214967699E-2</v>
      </c>
      <c r="BD13" s="20">
        <v>0</v>
      </c>
      <c r="BE13" s="20">
        <v>0.119181316298986</v>
      </c>
      <c r="BF13" s="20">
        <v>0.16280994094029999</v>
      </c>
      <c r="BG13" s="20"/>
      <c r="BH13" s="20">
        <v>4.0625436069248302E-2</v>
      </c>
      <c r="BI13" s="20">
        <v>1.64009593305133E-2</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26"/>
  <sheetViews>
    <sheetView showGridLines="0" topLeftCell="A7" workbookViewId="0">
      <pane xSplit="2" topLeftCell="C1" activePane="topRight" state="frozen"/>
      <selection activeCell="B18" sqref="B18"/>
      <selection pane="topRight" activeCell="AY14" sqref="AY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298</v>
      </c>
      <c r="C9" s="14">
        <v>0.43886165033922098</v>
      </c>
      <c r="D9" s="14">
        <v>0.44292937161564899</v>
      </c>
      <c r="E9" s="14">
        <v>0.43170411747083098</v>
      </c>
      <c r="F9" s="14"/>
      <c r="G9" s="14">
        <v>0.46020694950750901</v>
      </c>
      <c r="H9" s="14">
        <v>0.40851434330081998</v>
      </c>
      <c r="I9" s="14">
        <v>0.40679917632430002</v>
      </c>
      <c r="J9" s="14">
        <v>0.42835290491257699</v>
      </c>
      <c r="K9" s="14">
        <v>0.478806339878451</v>
      </c>
      <c r="L9" s="14">
        <v>0.46240840365399499</v>
      </c>
      <c r="M9" s="14"/>
      <c r="N9" s="14">
        <v>0.382226352068612</v>
      </c>
      <c r="O9" s="14">
        <v>0.470784962873742</v>
      </c>
      <c r="P9" s="14"/>
      <c r="Q9" s="14">
        <v>0.45077105500511699</v>
      </c>
      <c r="R9" s="14">
        <v>0.45084583605892897</v>
      </c>
      <c r="S9" s="14">
        <v>0.38619462865728799</v>
      </c>
      <c r="T9" s="14"/>
      <c r="U9" s="14">
        <v>0.462104246224742</v>
      </c>
      <c r="V9" s="14">
        <v>0.33900383386835797</v>
      </c>
      <c r="W9" s="14"/>
      <c r="X9" s="14">
        <v>0.39377595483321598</v>
      </c>
      <c r="Y9" s="14">
        <v>0.45425417135819202</v>
      </c>
      <c r="Z9" s="14">
        <v>0.44140354628792</v>
      </c>
      <c r="AA9" s="14"/>
      <c r="AB9" s="14">
        <v>0.50243773158379601</v>
      </c>
      <c r="AC9" s="14">
        <v>0.46331858606305498</v>
      </c>
      <c r="AD9" s="14">
        <v>0.32154528495810403</v>
      </c>
      <c r="AE9" s="14"/>
      <c r="AF9" s="14">
        <v>0.39570453321292698</v>
      </c>
      <c r="AG9" s="14">
        <v>0.47977506977804302</v>
      </c>
      <c r="AH9" s="14">
        <v>0.39136608089647601</v>
      </c>
      <c r="AI9" s="14"/>
      <c r="AJ9" s="14">
        <v>0.44261186489282001</v>
      </c>
      <c r="AK9" s="14">
        <v>0.44496643071237901</v>
      </c>
      <c r="AL9" s="14"/>
      <c r="AM9" s="14">
        <v>0.50896549242827904</v>
      </c>
      <c r="AN9" s="14">
        <v>0.35883920759478799</v>
      </c>
      <c r="AO9" s="14">
        <v>0.50168927417658304</v>
      </c>
      <c r="AP9" s="14">
        <v>0.387604492976663</v>
      </c>
      <c r="AQ9" s="14">
        <v>0.49516569349954498</v>
      </c>
      <c r="AR9" s="14">
        <v>0.46211167241177298</v>
      </c>
      <c r="AS9" s="14">
        <v>0.33394970499711102</v>
      </c>
      <c r="AT9" s="14">
        <v>0.33456122301389901</v>
      </c>
      <c r="AU9" s="14">
        <v>0.490931347090517</v>
      </c>
      <c r="AV9" s="14"/>
      <c r="AW9" s="14">
        <v>0.54080057274762605</v>
      </c>
      <c r="AX9" s="14">
        <v>0.34121010085148001</v>
      </c>
      <c r="AY9" s="14">
        <v>0.56248164214919405</v>
      </c>
      <c r="AZ9" s="14">
        <v>0.41099989969273298</v>
      </c>
      <c r="BA9" s="14">
        <v>0.50894365277025799</v>
      </c>
      <c r="BB9" s="14">
        <v>0.485698938652044</v>
      </c>
      <c r="BC9" s="14">
        <v>0.316303579674797</v>
      </c>
      <c r="BD9" s="14">
        <v>0.35154587828037698</v>
      </c>
      <c r="BE9" s="14">
        <v>0.46180877193948799</v>
      </c>
      <c r="BF9" s="14">
        <v>0.43141011640834198</v>
      </c>
      <c r="BG9" s="14"/>
      <c r="BH9" s="14">
        <v>0.46406787537767002</v>
      </c>
      <c r="BI9" s="14">
        <v>0.420669428355815</v>
      </c>
    </row>
    <row r="10" spans="2:61" ht="29" x14ac:dyDescent="0.35">
      <c r="B10" s="15" t="s">
        <v>299</v>
      </c>
      <c r="C10" s="14">
        <v>0.43652244023981202</v>
      </c>
      <c r="D10" s="14">
        <v>0.41914566253996799</v>
      </c>
      <c r="E10" s="14">
        <v>0.45211894864541902</v>
      </c>
      <c r="F10" s="14"/>
      <c r="G10" s="14">
        <v>0.52449026225136197</v>
      </c>
      <c r="H10" s="14">
        <v>0.42517296419676398</v>
      </c>
      <c r="I10" s="14">
        <v>0.41094206704879099</v>
      </c>
      <c r="J10" s="14">
        <v>0.458429701107742</v>
      </c>
      <c r="K10" s="14">
        <v>0.43931671919890702</v>
      </c>
      <c r="L10" s="14">
        <v>0.39902360171868301</v>
      </c>
      <c r="M10" s="14"/>
      <c r="N10" s="14">
        <v>0.47651556236616399</v>
      </c>
      <c r="O10" s="14">
        <v>0.413979733202754</v>
      </c>
      <c r="P10" s="14"/>
      <c r="Q10" s="14">
        <v>0.53478293435971302</v>
      </c>
      <c r="R10" s="14">
        <v>0.43500551694825801</v>
      </c>
      <c r="S10" s="14">
        <v>0.28405705826879502</v>
      </c>
      <c r="T10" s="14"/>
      <c r="U10" s="14">
        <v>0.46336430886914198</v>
      </c>
      <c r="V10" s="14">
        <v>0.321200967349069</v>
      </c>
      <c r="W10" s="14"/>
      <c r="X10" s="14">
        <v>0.49135448120946601</v>
      </c>
      <c r="Y10" s="14">
        <v>0.42836080924751502</v>
      </c>
      <c r="Z10" s="14">
        <v>0.43964257525362199</v>
      </c>
      <c r="AA10" s="14"/>
      <c r="AB10" s="14">
        <v>0.45959996325944003</v>
      </c>
      <c r="AC10" s="14">
        <v>0.47717003697772897</v>
      </c>
      <c r="AD10" s="14">
        <v>0.34274996996662399</v>
      </c>
      <c r="AE10" s="14"/>
      <c r="AF10" s="14">
        <v>0.36919274099864402</v>
      </c>
      <c r="AG10" s="14">
        <v>0.47012904449831</v>
      </c>
      <c r="AH10" s="14">
        <v>0.399169480006133</v>
      </c>
      <c r="AI10" s="14"/>
      <c r="AJ10" s="14">
        <v>0.45892030860036398</v>
      </c>
      <c r="AK10" s="14">
        <v>0.438046264926165</v>
      </c>
      <c r="AL10" s="14"/>
      <c r="AM10" s="14">
        <v>0.38343811105984998</v>
      </c>
      <c r="AN10" s="14">
        <v>0.45910380753867602</v>
      </c>
      <c r="AO10" s="14">
        <v>0.43220383963437098</v>
      </c>
      <c r="AP10" s="14">
        <v>0.33704456506117803</v>
      </c>
      <c r="AQ10" s="14">
        <v>0.54594830362042102</v>
      </c>
      <c r="AR10" s="14">
        <v>0.488856614901305</v>
      </c>
      <c r="AS10" s="14">
        <v>0.61006096033438295</v>
      </c>
      <c r="AT10" s="14">
        <v>0.41988452294767997</v>
      </c>
      <c r="AU10" s="14">
        <v>0.37848821095662299</v>
      </c>
      <c r="AV10" s="14"/>
      <c r="AW10" s="14">
        <v>0.341452497330475</v>
      </c>
      <c r="AX10" s="14">
        <v>0.441574598716583</v>
      </c>
      <c r="AY10" s="14">
        <v>0.46555040437357298</v>
      </c>
      <c r="AZ10" s="14">
        <v>0.36513518169787401</v>
      </c>
      <c r="BA10" s="14">
        <v>0.57208769127521897</v>
      </c>
      <c r="BB10" s="14">
        <v>0.49752138283806402</v>
      </c>
      <c r="BC10" s="14">
        <v>0.49102611439542299</v>
      </c>
      <c r="BD10" s="14">
        <v>0.43826079944066099</v>
      </c>
      <c r="BE10" s="14">
        <v>0.30256547130529299</v>
      </c>
      <c r="BF10" s="14">
        <v>0.34699571775572302</v>
      </c>
      <c r="BG10" s="14"/>
      <c r="BH10" s="14">
        <v>0.44224781195666302</v>
      </c>
      <c r="BI10" s="14">
        <v>0.44689873059761298</v>
      </c>
    </row>
    <row r="11" spans="2:61" ht="43.5" x14ac:dyDescent="0.35">
      <c r="B11" s="15" t="s">
        <v>300</v>
      </c>
      <c r="C11" s="14">
        <v>0.40704696884048902</v>
      </c>
      <c r="D11" s="14">
        <v>0.35817719864779402</v>
      </c>
      <c r="E11" s="14">
        <v>0.45601922614291501</v>
      </c>
      <c r="F11" s="14"/>
      <c r="G11" s="14">
        <v>0.390895636936617</v>
      </c>
      <c r="H11" s="14">
        <v>0.37407412219196801</v>
      </c>
      <c r="I11" s="14">
        <v>0.37957175759241601</v>
      </c>
      <c r="J11" s="14">
        <v>0.44804095300798502</v>
      </c>
      <c r="K11" s="14">
        <v>0.478027704176542</v>
      </c>
      <c r="L11" s="14">
        <v>0.37990313438690299</v>
      </c>
      <c r="M11" s="14"/>
      <c r="N11" s="14">
        <v>0.43002903920090801</v>
      </c>
      <c r="O11" s="14">
        <v>0.39409278942925902</v>
      </c>
      <c r="P11" s="14"/>
      <c r="Q11" s="14">
        <v>0.432698769475722</v>
      </c>
      <c r="R11" s="14">
        <v>0.41338802274827802</v>
      </c>
      <c r="S11" s="14">
        <v>0.33731103003595397</v>
      </c>
      <c r="T11" s="14"/>
      <c r="U11" s="14">
        <v>0.40998408353061899</v>
      </c>
      <c r="V11" s="14">
        <v>0.39442816063483499</v>
      </c>
      <c r="W11" s="14"/>
      <c r="X11" s="14">
        <v>0.439267341612187</v>
      </c>
      <c r="Y11" s="14">
        <v>0.40938394909269799</v>
      </c>
      <c r="Z11" s="14">
        <v>0.40837715063353303</v>
      </c>
      <c r="AA11" s="14"/>
      <c r="AB11" s="14">
        <v>0.43449960923529102</v>
      </c>
      <c r="AC11" s="14">
        <v>0.45145679053871701</v>
      </c>
      <c r="AD11" s="14">
        <v>0.28349145341494503</v>
      </c>
      <c r="AE11" s="14"/>
      <c r="AF11" s="14">
        <v>0.48115568290708599</v>
      </c>
      <c r="AG11" s="14">
        <v>0.42989397931418699</v>
      </c>
      <c r="AH11" s="14">
        <v>0.359823345999359</v>
      </c>
      <c r="AI11" s="14"/>
      <c r="AJ11" s="14">
        <v>0.42008288446437397</v>
      </c>
      <c r="AK11" s="14">
        <v>0.41081477557315299</v>
      </c>
      <c r="AL11" s="14"/>
      <c r="AM11" s="14">
        <v>0.24688098067665101</v>
      </c>
      <c r="AN11" s="14">
        <v>0.48091760045326898</v>
      </c>
      <c r="AO11" s="14">
        <v>0.33617346625015199</v>
      </c>
      <c r="AP11" s="14">
        <v>0.46549397457987002</v>
      </c>
      <c r="AQ11" s="14">
        <v>0.68050651280328101</v>
      </c>
      <c r="AR11" s="14">
        <v>0.39418838669786499</v>
      </c>
      <c r="AS11" s="14">
        <v>0.48832839883287199</v>
      </c>
      <c r="AT11" s="14">
        <v>0.37836326447899898</v>
      </c>
      <c r="AU11" s="14">
        <v>0.37942191597487002</v>
      </c>
      <c r="AV11" s="14"/>
      <c r="AW11" s="14">
        <v>0.194095079546074</v>
      </c>
      <c r="AX11" s="14">
        <v>0.50282080685859998</v>
      </c>
      <c r="AY11" s="14">
        <v>0.45022167327587598</v>
      </c>
      <c r="AZ11" s="14">
        <v>0.47892315219842402</v>
      </c>
      <c r="BA11" s="14">
        <v>0.63599564764162997</v>
      </c>
      <c r="BB11" s="14">
        <v>0.40939354678616702</v>
      </c>
      <c r="BC11" s="14">
        <v>0.377537241690727</v>
      </c>
      <c r="BD11" s="14">
        <v>0.41715117808126101</v>
      </c>
      <c r="BE11" s="14">
        <v>0.26098898049075703</v>
      </c>
      <c r="BF11" s="14">
        <v>0.36795046761186201</v>
      </c>
      <c r="BG11" s="14"/>
      <c r="BH11" s="14">
        <v>0.40953565385645502</v>
      </c>
      <c r="BI11" s="14">
        <v>0.40698722829200301</v>
      </c>
    </row>
    <row r="12" spans="2:61" ht="29" x14ac:dyDescent="0.35">
      <c r="B12" s="15" t="s">
        <v>301</v>
      </c>
      <c r="C12" s="14">
        <v>0.39969065387686298</v>
      </c>
      <c r="D12" s="14">
        <v>0.395576996010711</v>
      </c>
      <c r="E12" s="14">
        <v>0.40362641897517998</v>
      </c>
      <c r="F12" s="14"/>
      <c r="G12" s="14">
        <v>0.326579637844293</v>
      </c>
      <c r="H12" s="14">
        <v>0.41778902317394001</v>
      </c>
      <c r="I12" s="14">
        <v>0.41455804682556302</v>
      </c>
      <c r="J12" s="14">
        <v>0.42129461084658198</v>
      </c>
      <c r="K12" s="14">
        <v>0.34585811570096903</v>
      </c>
      <c r="L12" s="14">
        <v>0.43215671065680999</v>
      </c>
      <c r="M12" s="14"/>
      <c r="N12" s="14">
        <v>0.44127396624964499</v>
      </c>
      <c r="O12" s="14">
        <v>0.37625161289655401</v>
      </c>
      <c r="P12" s="14"/>
      <c r="Q12" s="14">
        <v>0.40122951402460899</v>
      </c>
      <c r="R12" s="14">
        <v>0.41319375305246198</v>
      </c>
      <c r="S12" s="14">
        <v>0.40401561204238301</v>
      </c>
      <c r="T12" s="14"/>
      <c r="U12" s="14">
        <v>0.41348705563013899</v>
      </c>
      <c r="V12" s="14">
        <v>0.34041678614614501</v>
      </c>
      <c r="W12" s="14"/>
      <c r="X12" s="14">
        <v>0.41953165866860298</v>
      </c>
      <c r="Y12" s="14">
        <v>0.451630834916666</v>
      </c>
      <c r="Z12" s="14">
        <v>0.334803045219985</v>
      </c>
      <c r="AA12" s="14"/>
      <c r="AB12" s="14">
        <v>0.42073437246069201</v>
      </c>
      <c r="AC12" s="14">
        <v>0.41755100735302902</v>
      </c>
      <c r="AD12" s="14">
        <v>0.322731967579996</v>
      </c>
      <c r="AE12" s="14"/>
      <c r="AF12" s="14">
        <v>0.45875749019612699</v>
      </c>
      <c r="AG12" s="14">
        <v>0.39428317983456701</v>
      </c>
      <c r="AH12" s="14">
        <v>0.40806447720663502</v>
      </c>
      <c r="AI12" s="14"/>
      <c r="AJ12" s="14">
        <v>0.41044377081164701</v>
      </c>
      <c r="AK12" s="14">
        <v>0.40346708972415601</v>
      </c>
      <c r="AL12" s="14"/>
      <c r="AM12" s="14">
        <v>0.46273009079502397</v>
      </c>
      <c r="AN12" s="14">
        <v>0.43651561919369197</v>
      </c>
      <c r="AO12" s="14">
        <v>0.29048876584262301</v>
      </c>
      <c r="AP12" s="14">
        <v>0.33681953962069699</v>
      </c>
      <c r="AQ12" s="14">
        <v>0.437237009446379</v>
      </c>
      <c r="AR12" s="14">
        <v>0.38896430836850798</v>
      </c>
      <c r="AS12" s="14">
        <v>0.36158312348143001</v>
      </c>
      <c r="AT12" s="14">
        <v>0.46589396245422698</v>
      </c>
      <c r="AU12" s="14">
        <v>0.36486708268893803</v>
      </c>
      <c r="AV12" s="14"/>
      <c r="AW12" s="14">
        <v>0.45282681391830598</v>
      </c>
      <c r="AX12" s="14">
        <v>0.43399362208846198</v>
      </c>
      <c r="AY12" s="14">
        <v>0.38150076067969502</v>
      </c>
      <c r="AZ12" s="14">
        <v>0.37190029564896199</v>
      </c>
      <c r="BA12" s="14">
        <v>0.41923353525000601</v>
      </c>
      <c r="BB12" s="14">
        <v>0.387242987117841</v>
      </c>
      <c r="BC12" s="14">
        <v>0.45141353211111002</v>
      </c>
      <c r="BD12" s="14">
        <v>0.38861067458269599</v>
      </c>
      <c r="BE12" s="14">
        <v>0.35415889911144199</v>
      </c>
      <c r="BF12" s="14">
        <v>0.33720875910249798</v>
      </c>
      <c r="BG12" s="14"/>
      <c r="BH12" s="14">
        <v>0.37851080339513399</v>
      </c>
      <c r="BI12" s="14">
        <v>0.43242455579526901</v>
      </c>
    </row>
    <row r="13" spans="2:61" ht="29" x14ac:dyDescent="0.35">
      <c r="B13" s="15" t="s">
        <v>302</v>
      </c>
      <c r="C13" s="14">
        <v>0.277529791678577</v>
      </c>
      <c r="D13" s="14">
        <v>0.28610817344181999</v>
      </c>
      <c r="E13" s="14">
        <v>0.26745094660073299</v>
      </c>
      <c r="F13" s="14"/>
      <c r="G13" s="14">
        <v>0.25653400499679102</v>
      </c>
      <c r="H13" s="14">
        <v>0.24220712388044299</v>
      </c>
      <c r="I13" s="14">
        <v>0.23187444388624201</v>
      </c>
      <c r="J13" s="14">
        <v>0.28127687144073299</v>
      </c>
      <c r="K13" s="14">
        <v>0.29562549993009102</v>
      </c>
      <c r="L13" s="14">
        <v>0.345461563009761</v>
      </c>
      <c r="M13" s="14"/>
      <c r="N13" s="14">
        <v>0.29418905674829798</v>
      </c>
      <c r="O13" s="14">
        <v>0.26813955375884402</v>
      </c>
      <c r="P13" s="14"/>
      <c r="Q13" s="14">
        <v>0.31994265204648098</v>
      </c>
      <c r="R13" s="14">
        <v>0.27205846072079698</v>
      </c>
      <c r="S13" s="14">
        <v>0.242280767413623</v>
      </c>
      <c r="T13" s="14"/>
      <c r="U13" s="14">
        <v>0.29929001451800402</v>
      </c>
      <c r="V13" s="14">
        <v>0.184040736094294</v>
      </c>
      <c r="W13" s="14"/>
      <c r="X13" s="14">
        <v>0.359412713632765</v>
      </c>
      <c r="Y13" s="14">
        <v>0.25267203145071598</v>
      </c>
      <c r="Z13" s="14">
        <v>0.29156251871250499</v>
      </c>
      <c r="AA13" s="14"/>
      <c r="AB13" s="14">
        <v>0.36700694403558398</v>
      </c>
      <c r="AC13" s="14">
        <v>0.277001279421489</v>
      </c>
      <c r="AD13" s="14">
        <v>0.16399865194085</v>
      </c>
      <c r="AE13" s="14"/>
      <c r="AF13" s="14">
        <v>0.313863396888516</v>
      </c>
      <c r="AG13" s="14">
        <v>0.29210954328841998</v>
      </c>
      <c r="AH13" s="14">
        <v>0.24906622261808301</v>
      </c>
      <c r="AI13" s="14"/>
      <c r="AJ13" s="14">
        <v>0.27958719410593003</v>
      </c>
      <c r="AK13" s="14">
        <v>0.28183433633481902</v>
      </c>
      <c r="AL13" s="14"/>
      <c r="AM13" s="14">
        <v>0.38992546841985698</v>
      </c>
      <c r="AN13" s="14">
        <v>0.31690739453076899</v>
      </c>
      <c r="AO13" s="14">
        <v>0.177789836159748</v>
      </c>
      <c r="AP13" s="14">
        <v>0.23080776869132599</v>
      </c>
      <c r="AQ13" s="14">
        <v>0.18543017089490199</v>
      </c>
      <c r="AR13" s="14">
        <v>0.23921066261041901</v>
      </c>
      <c r="AS13" s="14">
        <v>0.373496099116783</v>
      </c>
      <c r="AT13" s="14">
        <v>0.187613457704117</v>
      </c>
      <c r="AU13" s="14">
        <v>0.29088914348267902</v>
      </c>
      <c r="AV13" s="14"/>
      <c r="AW13" s="14">
        <v>0.359000780063432</v>
      </c>
      <c r="AX13" s="14">
        <v>0.32104428616909497</v>
      </c>
      <c r="AY13" s="14">
        <v>0.22046588134488701</v>
      </c>
      <c r="AZ13" s="14">
        <v>0.23322867002872699</v>
      </c>
      <c r="BA13" s="14">
        <v>0.27430952207770398</v>
      </c>
      <c r="BB13" s="14">
        <v>0.23054532851571199</v>
      </c>
      <c r="BC13" s="14">
        <v>0.37162328901153302</v>
      </c>
      <c r="BD13" s="14">
        <v>0.16544892909891001</v>
      </c>
      <c r="BE13" s="14">
        <v>0.148630981313882</v>
      </c>
      <c r="BF13" s="14">
        <v>0.229931855474518</v>
      </c>
      <c r="BG13" s="14"/>
      <c r="BH13" s="14">
        <v>0.28290350332368502</v>
      </c>
      <c r="BI13" s="14">
        <v>0.28728891969658799</v>
      </c>
    </row>
    <row r="14" spans="2:61" ht="43.5" x14ac:dyDescent="0.35">
      <c r="B14" s="15" t="s">
        <v>303</v>
      </c>
      <c r="C14" s="14">
        <v>0.237369945271028</v>
      </c>
      <c r="D14" s="14">
        <v>0.237613869492621</v>
      </c>
      <c r="E14" s="14">
        <v>0.23852456756003501</v>
      </c>
      <c r="F14" s="14"/>
      <c r="G14" s="14">
        <v>0.248380696530212</v>
      </c>
      <c r="H14" s="14">
        <v>0.26388130885223798</v>
      </c>
      <c r="I14" s="14">
        <v>0.25159916513192498</v>
      </c>
      <c r="J14" s="14">
        <v>0.25242248920274402</v>
      </c>
      <c r="K14" s="14">
        <v>0.247153201800237</v>
      </c>
      <c r="L14" s="14">
        <v>0.17531564798943999</v>
      </c>
      <c r="M14" s="14"/>
      <c r="N14" s="14">
        <v>0.28805468762410202</v>
      </c>
      <c r="O14" s="14">
        <v>0.208800750435367</v>
      </c>
      <c r="P14" s="14"/>
      <c r="Q14" s="14">
        <v>0.20951015100102699</v>
      </c>
      <c r="R14" s="14">
        <v>0.24493430521170301</v>
      </c>
      <c r="S14" s="14">
        <v>0.25314847334493601</v>
      </c>
      <c r="T14" s="14"/>
      <c r="U14" s="14">
        <v>0.23677086083683799</v>
      </c>
      <c r="V14" s="14">
        <v>0.239943808525138</v>
      </c>
      <c r="W14" s="14"/>
      <c r="X14" s="14">
        <v>0.27127823513903399</v>
      </c>
      <c r="Y14" s="14">
        <v>0.246431417221568</v>
      </c>
      <c r="Z14" s="14">
        <v>0.21903880294490399</v>
      </c>
      <c r="AA14" s="14"/>
      <c r="AB14" s="14">
        <v>0.223789976373588</v>
      </c>
      <c r="AC14" s="14">
        <v>0.24397444659111001</v>
      </c>
      <c r="AD14" s="14">
        <v>0.24368983010249001</v>
      </c>
      <c r="AE14" s="14"/>
      <c r="AF14" s="14">
        <v>0.299367986824157</v>
      </c>
      <c r="AG14" s="14">
        <v>0.24333939321551001</v>
      </c>
      <c r="AH14" s="14">
        <v>0.21473651654258499</v>
      </c>
      <c r="AI14" s="14"/>
      <c r="AJ14" s="14">
        <v>0.28304541240258002</v>
      </c>
      <c r="AK14" s="14">
        <v>0.20696631918862901</v>
      </c>
      <c r="AL14" s="14"/>
      <c r="AM14" s="14">
        <v>0.20907640940382499</v>
      </c>
      <c r="AN14" s="14">
        <v>0.18292139919141201</v>
      </c>
      <c r="AO14" s="14">
        <v>0.30450948689552498</v>
      </c>
      <c r="AP14" s="14">
        <v>0.20433898568915801</v>
      </c>
      <c r="AQ14" s="14">
        <v>0.21501528866769501</v>
      </c>
      <c r="AR14" s="14">
        <v>0.25037591794751801</v>
      </c>
      <c r="AS14" s="14">
        <v>0.322945825377491</v>
      </c>
      <c r="AT14" s="14">
        <v>0.31025719956717601</v>
      </c>
      <c r="AU14" s="14">
        <v>0.27600476762107701</v>
      </c>
      <c r="AV14" s="14"/>
      <c r="AW14" s="14">
        <v>0.195452581038004</v>
      </c>
      <c r="AX14" s="14">
        <v>0.19577772493305001</v>
      </c>
      <c r="AY14" s="14">
        <v>0.31420429222645901</v>
      </c>
      <c r="AZ14" s="14">
        <v>0.21865206403034401</v>
      </c>
      <c r="BA14" s="14">
        <v>0.279409338593754</v>
      </c>
      <c r="BB14" s="14">
        <v>0.25152755426929102</v>
      </c>
      <c r="BC14" s="14">
        <v>0.30669108663346201</v>
      </c>
      <c r="BD14" s="14">
        <v>0.209485167114945</v>
      </c>
      <c r="BE14" s="14">
        <v>0.22038998753356401</v>
      </c>
      <c r="BF14" s="14">
        <v>0.226481567388265</v>
      </c>
      <c r="BG14" s="14"/>
      <c r="BH14" s="14">
        <v>0.22276079792528899</v>
      </c>
      <c r="BI14" s="14">
        <v>0.258249612839832</v>
      </c>
    </row>
    <row r="15" spans="2:61" ht="29" x14ac:dyDescent="0.35">
      <c r="B15" s="15" t="s">
        <v>304</v>
      </c>
      <c r="C15" s="14">
        <v>0.213434770130985</v>
      </c>
      <c r="D15" s="14">
        <v>0.21023873092536899</v>
      </c>
      <c r="E15" s="14">
        <v>0.21772925043720501</v>
      </c>
      <c r="F15" s="14"/>
      <c r="G15" s="14">
        <v>0.17696774096194101</v>
      </c>
      <c r="H15" s="14">
        <v>0.23344184412736199</v>
      </c>
      <c r="I15" s="14">
        <v>0.24691652236812101</v>
      </c>
      <c r="J15" s="14">
        <v>0.19245025135482799</v>
      </c>
      <c r="K15" s="14">
        <v>0.16761799626005</v>
      </c>
      <c r="L15" s="14">
        <v>0.23807988352512899</v>
      </c>
      <c r="M15" s="14"/>
      <c r="N15" s="14">
        <v>0.22910266272333499</v>
      </c>
      <c r="O15" s="14">
        <v>0.20460333377846501</v>
      </c>
      <c r="P15" s="14"/>
      <c r="Q15" s="14">
        <v>0.14941285205174601</v>
      </c>
      <c r="R15" s="14">
        <v>0.20304210670325401</v>
      </c>
      <c r="S15" s="14">
        <v>0.35372231720516001</v>
      </c>
      <c r="T15" s="14"/>
      <c r="U15" s="14">
        <v>0.20654112871370001</v>
      </c>
      <c r="V15" s="14">
        <v>0.24305211506327301</v>
      </c>
      <c r="W15" s="14"/>
      <c r="X15" s="14">
        <v>0.22794415876897001</v>
      </c>
      <c r="Y15" s="14">
        <v>0.20066517880292101</v>
      </c>
      <c r="Z15" s="14">
        <v>0.230541969829344</v>
      </c>
      <c r="AA15" s="14"/>
      <c r="AB15" s="14">
        <v>0.16066337815746801</v>
      </c>
      <c r="AC15" s="14">
        <v>0.220358666611225</v>
      </c>
      <c r="AD15" s="14">
        <v>0.299810150367251</v>
      </c>
      <c r="AE15" s="14"/>
      <c r="AF15" s="14">
        <v>0.23340711534998099</v>
      </c>
      <c r="AG15" s="14">
        <v>0.19534567767827801</v>
      </c>
      <c r="AH15" s="14">
        <v>0.25226034052752699</v>
      </c>
      <c r="AI15" s="14"/>
      <c r="AJ15" s="14">
        <v>0.25656956660345098</v>
      </c>
      <c r="AK15" s="14">
        <v>0.18955473630946401</v>
      </c>
      <c r="AL15" s="14"/>
      <c r="AM15" s="14">
        <v>0.23771341499634999</v>
      </c>
      <c r="AN15" s="14">
        <v>0.186625716465047</v>
      </c>
      <c r="AO15" s="14">
        <v>0.28267378656179298</v>
      </c>
      <c r="AP15" s="14">
        <v>0.22499835177966901</v>
      </c>
      <c r="AQ15" s="14">
        <v>5.8707509889858199E-2</v>
      </c>
      <c r="AR15" s="14">
        <v>0.20738665049872601</v>
      </c>
      <c r="AS15" s="14">
        <v>0.17392073020370899</v>
      </c>
      <c r="AT15" s="14">
        <v>0.217937290312579</v>
      </c>
      <c r="AU15" s="14">
        <v>0.255279469514541</v>
      </c>
      <c r="AV15" s="14"/>
      <c r="AW15" s="14">
        <v>0.20830983122922</v>
      </c>
      <c r="AX15" s="14">
        <v>0.21209159144994799</v>
      </c>
      <c r="AY15" s="14">
        <v>0.18149234319663801</v>
      </c>
      <c r="AZ15" s="14">
        <v>0.26693930716359299</v>
      </c>
      <c r="BA15" s="14">
        <v>9.0475776879671094E-2</v>
      </c>
      <c r="BB15" s="14">
        <v>0.206502364864948</v>
      </c>
      <c r="BC15" s="14">
        <v>0.131388942741306</v>
      </c>
      <c r="BD15" s="14">
        <v>0.148644846275025</v>
      </c>
      <c r="BE15" s="14">
        <v>0.44547404017449999</v>
      </c>
      <c r="BF15" s="14">
        <v>0.352536158170215</v>
      </c>
      <c r="BG15" s="14"/>
      <c r="BH15" s="14">
        <v>0.22060202955762101</v>
      </c>
      <c r="BI15" s="14">
        <v>0.20617956789049699</v>
      </c>
    </row>
    <row r="16" spans="2:61" ht="29" x14ac:dyDescent="0.35">
      <c r="B16" s="15" t="s">
        <v>305</v>
      </c>
      <c r="C16" s="14">
        <v>0.15001896731720399</v>
      </c>
      <c r="D16" s="14">
        <v>0.19199406514204301</v>
      </c>
      <c r="E16" s="14">
        <v>0.110875719387265</v>
      </c>
      <c r="F16" s="14"/>
      <c r="G16" s="14">
        <v>0.14731140507794599</v>
      </c>
      <c r="H16" s="14">
        <v>0.169494683176448</v>
      </c>
      <c r="I16" s="14">
        <v>0.15274392769577799</v>
      </c>
      <c r="J16" s="14">
        <v>0.13334575422425801</v>
      </c>
      <c r="K16" s="14">
        <v>0.158224598120318</v>
      </c>
      <c r="L16" s="14">
        <v>0.14244356545522099</v>
      </c>
      <c r="M16" s="14"/>
      <c r="N16" s="14">
        <v>0.19293643076658801</v>
      </c>
      <c r="O16" s="14">
        <v>0.125827912608933</v>
      </c>
      <c r="P16" s="14"/>
      <c r="Q16" s="14">
        <v>0.16375404570629901</v>
      </c>
      <c r="R16" s="14">
        <v>0.135806703648719</v>
      </c>
      <c r="S16" s="14">
        <v>0.19761919221184801</v>
      </c>
      <c r="T16" s="14"/>
      <c r="U16" s="14">
        <v>0.153124281409207</v>
      </c>
      <c r="V16" s="14">
        <v>0.136677519304642</v>
      </c>
      <c r="W16" s="14"/>
      <c r="X16" s="14">
        <v>0.12767384098863699</v>
      </c>
      <c r="Y16" s="14">
        <v>0.19010452296953301</v>
      </c>
      <c r="Z16" s="14">
        <v>0.101044041998303</v>
      </c>
      <c r="AA16" s="14"/>
      <c r="AB16" s="14">
        <v>0.135492142515827</v>
      </c>
      <c r="AC16" s="14">
        <v>0.16603559553901601</v>
      </c>
      <c r="AD16" s="14">
        <v>0.110381238468352</v>
      </c>
      <c r="AE16" s="14"/>
      <c r="AF16" s="14">
        <v>0.19881378063569299</v>
      </c>
      <c r="AG16" s="14">
        <v>0.16269907997615399</v>
      </c>
      <c r="AH16" s="14">
        <v>0.116326685229255</v>
      </c>
      <c r="AI16" s="14"/>
      <c r="AJ16" s="14">
        <v>0.16482087012445801</v>
      </c>
      <c r="AK16" s="14">
        <v>0.13973098567211301</v>
      </c>
      <c r="AL16" s="14"/>
      <c r="AM16" s="14">
        <v>0.24746974449967499</v>
      </c>
      <c r="AN16" s="14">
        <v>0.16679984324538499</v>
      </c>
      <c r="AO16" s="14">
        <v>0.117474124047212</v>
      </c>
      <c r="AP16" s="14">
        <v>0.11418915548570099</v>
      </c>
      <c r="AQ16" s="14">
        <v>7.1304500065202697E-2</v>
      </c>
      <c r="AR16" s="14">
        <v>0.12860418397530701</v>
      </c>
      <c r="AS16" s="14">
        <v>0.179466524725789</v>
      </c>
      <c r="AT16" s="14">
        <v>3.3874208540517398E-2</v>
      </c>
      <c r="AU16" s="14">
        <v>0.14632819642266001</v>
      </c>
      <c r="AV16" s="14"/>
      <c r="AW16" s="14">
        <v>0.27745243871320902</v>
      </c>
      <c r="AX16" s="14">
        <v>0.16122297751395701</v>
      </c>
      <c r="AY16" s="14">
        <v>8.8660632976805806E-2</v>
      </c>
      <c r="AZ16" s="14">
        <v>0.14125620038148601</v>
      </c>
      <c r="BA16" s="14">
        <v>6.2126093753700103E-2</v>
      </c>
      <c r="BB16" s="14">
        <v>0.12641144493331</v>
      </c>
      <c r="BC16" s="14">
        <v>0.17708467120716401</v>
      </c>
      <c r="BD16" s="14">
        <v>4.4648111591848401E-2</v>
      </c>
      <c r="BE16" s="14">
        <v>8.9613840427452504E-2</v>
      </c>
      <c r="BF16" s="14">
        <v>9.1341498127293905E-2</v>
      </c>
      <c r="BG16" s="14"/>
      <c r="BH16" s="14">
        <v>0.145933671879588</v>
      </c>
      <c r="BI16" s="14">
        <v>0.156411671606418</v>
      </c>
    </row>
    <row r="17" spans="2:61" ht="43.5" x14ac:dyDescent="0.35">
      <c r="B17" s="15" t="s">
        <v>306</v>
      </c>
      <c r="C17" s="14">
        <v>0.13940178585841301</v>
      </c>
      <c r="D17" s="14">
        <v>0.165781149091453</v>
      </c>
      <c r="E17" s="14">
        <v>0.115065798091217</v>
      </c>
      <c r="F17" s="14"/>
      <c r="G17" s="14">
        <v>0.151409381689597</v>
      </c>
      <c r="H17" s="14">
        <v>0.19048360079746701</v>
      </c>
      <c r="I17" s="14">
        <v>0.14043729963820301</v>
      </c>
      <c r="J17" s="14">
        <v>0.122803707489872</v>
      </c>
      <c r="K17" s="14">
        <v>0.134980094436739</v>
      </c>
      <c r="L17" s="14">
        <v>0.109286001418174</v>
      </c>
      <c r="M17" s="14"/>
      <c r="N17" s="14">
        <v>0.17556697681071501</v>
      </c>
      <c r="O17" s="14">
        <v>0.11901674810113801</v>
      </c>
      <c r="P17" s="14"/>
      <c r="Q17" s="14">
        <v>0.12714139356517301</v>
      </c>
      <c r="R17" s="14">
        <v>0.131865259518235</v>
      </c>
      <c r="S17" s="14">
        <v>0.16061885349399599</v>
      </c>
      <c r="T17" s="14"/>
      <c r="U17" s="14">
        <v>0.14066990504420601</v>
      </c>
      <c r="V17" s="14">
        <v>0.13395352983994599</v>
      </c>
      <c r="W17" s="14"/>
      <c r="X17" s="14">
        <v>0.12869315336237899</v>
      </c>
      <c r="Y17" s="14">
        <v>0.16465992861639001</v>
      </c>
      <c r="Z17" s="14">
        <v>0.114872958323869</v>
      </c>
      <c r="AA17" s="14"/>
      <c r="AB17" s="14">
        <v>0.12335693730170701</v>
      </c>
      <c r="AC17" s="14">
        <v>0.135446701971383</v>
      </c>
      <c r="AD17" s="14">
        <v>0.17442266906904899</v>
      </c>
      <c r="AE17" s="14"/>
      <c r="AF17" s="14">
        <v>0.18058761354977701</v>
      </c>
      <c r="AG17" s="14">
        <v>0.13121733347942299</v>
      </c>
      <c r="AH17" s="14">
        <v>0.15506762463893201</v>
      </c>
      <c r="AI17" s="14"/>
      <c r="AJ17" s="14">
        <v>0.16569733505963699</v>
      </c>
      <c r="AK17" s="14">
        <v>0.12101904478072301</v>
      </c>
      <c r="AL17" s="14"/>
      <c r="AM17" s="14">
        <v>0.139459777583852</v>
      </c>
      <c r="AN17" s="14">
        <v>0.14490060534801899</v>
      </c>
      <c r="AO17" s="14">
        <v>0.111749195103716</v>
      </c>
      <c r="AP17" s="14">
        <v>0.14942766417622699</v>
      </c>
      <c r="AQ17" s="14">
        <v>0.10130201625205899</v>
      </c>
      <c r="AR17" s="14">
        <v>0.12600337895649999</v>
      </c>
      <c r="AS17" s="14">
        <v>0.18437685877975299</v>
      </c>
      <c r="AT17" s="14">
        <v>6.4914050617941005E-2</v>
      </c>
      <c r="AU17" s="14">
        <v>0.18663968429616601</v>
      </c>
      <c r="AV17" s="14"/>
      <c r="AW17" s="14">
        <v>0.138795637279122</v>
      </c>
      <c r="AX17" s="14">
        <v>0.15758486185064999</v>
      </c>
      <c r="AY17" s="14">
        <v>3.8061828276438003E-2</v>
      </c>
      <c r="AZ17" s="14">
        <v>0.18784318925910601</v>
      </c>
      <c r="BA17" s="14">
        <v>0.15270999612878899</v>
      </c>
      <c r="BB17" s="14">
        <v>0.125121318461416</v>
      </c>
      <c r="BC17" s="14">
        <v>0.154581107021284</v>
      </c>
      <c r="BD17" s="14">
        <v>3.3772666261068403E-2</v>
      </c>
      <c r="BE17" s="14">
        <v>0.39045969218562998</v>
      </c>
      <c r="BF17" s="14">
        <v>8.6771424108863807E-2</v>
      </c>
      <c r="BG17" s="14"/>
      <c r="BH17" s="14">
        <v>0.12990422583262201</v>
      </c>
      <c r="BI17" s="14">
        <v>0.14757877271890499</v>
      </c>
    </row>
    <row r="18" spans="2:61" ht="29" x14ac:dyDescent="0.35">
      <c r="B18" s="15" t="s">
        <v>307</v>
      </c>
      <c r="C18" s="14">
        <v>0.119992338152376</v>
      </c>
      <c r="D18" s="14">
        <v>0.14559137386659601</v>
      </c>
      <c r="E18" s="14">
        <v>9.6286902927293E-2</v>
      </c>
      <c r="F18" s="14"/>
      <c r="G18" s="14">
        <v>0.12772313599306501</v>
      </c>
      <c r="H18" s="14">
        <v>0.12934745812010301</v>
      </c>
      <c r="I18" s="14">
        <v>0.11689251092751</v>
      </c>
      <c r="J18" s="14">
        <v>0.135979605043938</v>
      </c>
      <c r="K18" s="14">
        <v>8.5854849575833794E-2</v>
      </c>
      <c r="L18" s="14">
        <v>0.121910403989048</v>
      </c>
      <c r="M18" s="14"/>
      <c r="N18" s="14">
        <v>0.11579916303777001</v>
      </c>
      <c r="O18" s="14">
        <v>0.122355882510454</v>
      </c>
      <c r="P18" s="14"/>
      <c r="Q18" s="14">
        <v>0.138913790663068</v>
      </c>
      <c r="R18" s="14">
        <v>0.114895803778398</v>
      </c>
      <c r="S18" s="14">
        <v>0.11595651959063</v>
      </c>
      <c r="T18" s="14"/>
      <c r="U18" s="14">
        <v>0.118786286091646</v>
      </c>
      <c r="V18" s="14">
        <v>0.12517393344095501</v>
      </c>
      <c r="W18" s="14"/>
      <c r="X18" s="14">
        <v>0.13533058939550499</v>
      </c>
      <c r="Y18" s="14">
        <v>0.13362608085234001</v>
      </c>
      <c r="Z18" s="14">
        <v>0.102824426846592</v>
      </c>
      <c r="AA18" s="14"/>
      <c r="AB18" s="14">
        <v>0.168425159070869</v>
      </c>
      <c r="AC18" s="14">
        <v>9.5528358625535895E-2</v>
      </c>
      <c r="AD18" s="14">
        <v>0.113560716282307</v>
      </c>
      <c r="AE18" s="14"/>
      <c r="AF18" s="14">
        <v>0.182821904217081</v>
      </c>
      <c r="AG18" s="14">
        <v>0.10640966550593201</v>
      </c>
      <c r="AH18" s="14">
        <v>0.14234133527068199</v>
      </c>
      <c r="AI18" s="14"/>
      <c r="AJ18" s="14">
        <v>0.120789613523064</v>
      </c>
      <c r="AK18" s="14">
        <v>0.11734715490530501</v>
      </c>
      <c r="AL18" s="14"/>
      <c r="AM18" s="14">
        <v>8.4629560074903201E-2</v>
      </c>
      <c r="AN18" s="14">
        <v>0.136133675145307</v>
      </c>
      <c r="AO18" s="14">
        <v>0.17796127023421299</v>
      </c>
      <c r="AP18" s="14">
        <v>0.165383414149259</v>
      </c>
      <c r="AQ18" s="14">
        <v>8.9642577193853795E-2</v>
      </c>
      <c r="AR18" s="14">
        <v>0.14928834409848499</v>
      </c>
      <c r="AS18" s="14">
        <v>0.14187708585207801</v>
      </c>
      <c r="AT18" s="14">
        <v>5.8099767300480498E-2</v>
      </c>
      <c r="AU18" s="14">
        <v>7.9084643772597399E-2</v>
      </c>
      <c r="AV18" s="14"/>
      <c r="AW18" s="14">
        <v>9.80915607381736E-2</v>
      </c>
      <c r="AX18" s="14">
        <v>0.16144700403031101</v>
      </c>
      <c r="AY18" s="14">
        <v>0.22190198459201399</v>
      </c>
      <c r="AZ18" s="14">
        <v>0.16342407107600701</v>
      </c>
      <c r="BA18" s="14">
        <v>0.11304365755580401</v>
      </c>
      <c r="BB18" s="14">
        <v>0.14182127367596001</v>
      </c>
      <c r="BC18" s="14">
        <v>0.10419577250477299</v>
      </c>
      <c r="BD18" s="14">
        <v>8.65987127598703E-2</v>
      </c>
      <c r="BE18" s="14">
        <v>2.7611314676904399E-2</v>
      </c>
      <c r="BF18" s="14">
        <v>8.8803294400230104E-2</v>
      </c>
      <c r="BG18" s="14"/>
      <c r="BH18" s="14">
        <v>0.11469614622456301</v>
      </c>
      <c r="BI18" s="14">
        <v>0.13336778954378101</v>
      </c>
    </row>
    <row r="19" spans="2:61" x14ac:dyDescent="0.35">
      <c r="B19" s="15" t="s">
        <v>308</v>
      </c>
      <c r="C19" s="14">
        <v>0.10642332593138699</v>
      </c>
      <c r="D19" s="14">
        <v>0.102145953276033</v>
      </c>
      <c r="E19" s="14">
        <v>0.10880133225083299</v>
      </c>
      <c r="F19" s="14"/>
      <c r="G19" s="14">
        <v>0.250299628621451</v>
      </c>
      <c r="H19" s="14">
        <v>0.11018066146309199</v>
      </c>
      <c r="I19" s="14">
        <v>9.3609540980184203E-2</v>
      </c>
      <c r="J19" s="14">
        <v>7.0960139170284597E-2</v>
      </c>
      <c r="K19" s="14">
        <v>9.0506069645125906E-2</v>
      </c>
      <c r="L19" s="14">
        <v>7.8525929551775897E-2</v>
      </c>
      <c r="M19" s="14"/>
      <c r="N19" s="14">
        <v>0.120531972118852</v>
      </c>
      <c r="O19" s="14">
        <v>9.8470781574166902E-2</v>
      </c>
      <c r="P19" s="14"/>
      <c r="Q19" s="14">
        <v>0.15850537689956901</v>
      </c>
      <c r="R19" s="14">
        <v>8.7444014670721895E-2</v>
      </c>
      <c r="S19" s="14">
        <v>6.4722726044630405E-2</v>
      </c>
      <c r="T19" s="14"/>
      <c r="U19" s="14">
        <v>0.115120241871338</v>
      </c>
      <c r="V19" s="14">
        <v>6.9058522100022598E-2</v>
      </c>
      <c r="W19" s="14"/>
      <c r="X19" s="14">
        <v>0.14147714247830001</v>
      </c>
      <c r="Y19" s="14">
        <v>9.5827308542175194E-2</v>
      </c>
      <c r="Z19" s="14">
        <v>0.10343479772441</v>
      </c>
      <c r="AA19" s="14"/>
      <c r="AB19" s="14">
        <v>0.13248867750201601</v>
      </c>
      <c r="AC19" s="14">
        <v>0.10200209670629</v>
      </c>
      <c r="AD19" s="14">
        <v>8.2837223493479606E-2</v>
      </c>
      <c r="AE19" s="14"/>
      <c r="AF19" s="14">
        <v>0.16449293316692601</v>
      </c>
      <c r="AG19" s="14">
        <v>9.3849487492754194E-2</v>
      </c>
      <c r="AH19" s="14">
        <v>0.104299543680231</v>
      </c>
      <c r="AI19" s="14"/>
      <c r="AJ19" s="14">
        <v>0.15030569301705499</v>
      </c>
      <c r="AK19" s="14">
        <v>8.4791074033314998E-2</v>
      </c>
      <c r="AL19" s="14"/>
      <c r="AM19" s="14">
        <v>0.110184421978037</v>
      </c>
      <c r="AN19" s="14">
        <v>9.9957476367092193E-2</v>
      </c>
      <c r="AO19" s="14">
        <v>0.184883669355597</v>
      </c>
      <c r="AP19" s="14">
        <v>6.6250932448981101E-2</v>
      </c>
      <c r="AQ19" s="14">
        <v>0.23692788717901</v>
      </c>
      <c r="AR19" s="14">
        <v>9.4574077288795605E-2</v>
      </c>
      <c r="AS19" s="14">
        <v>0.102062834810892</v>
      </c>
      <c r="AT19" s="14">
        <v>7.8774583701687204E-2</v>
      </c>
      <c r="AU19" s="14">
        <v>0.11972344343458401</v>
      </c>
      <c r="AV19" s="14"/>
      <c r="AW19" s="14">
        <v>0.107685136078743</v>
      </c>
      <c r="AX19" s="14">
        <v>9.5347486784119903E-2</v>
      </c>
      <c r="AY19" s="14">
        <v>0.19503468876470301</v>
      </c>
      <c r="AZ19" s="14">
        <v>9.5569242714350605E-2</v>
      </c>
      <c r="BA19" s="14">
        <v>0.26852182926426699</v>
      </c>
      <c r="BB19" s="14">
        <v>0.103442558930295</v>
      </c>
      <c r="BC19" s="14">
        <v>7.9472782551781807E-2</v>
      </c>
      <c r="BD19" s="14">
        <v>7.0175761984167903E-2</v>
      </c>
      <c r="BE19" s="14">
        <v>0.14736039543228799</v>
      </c>
      <c r="BF19" s="14">
        <v>3.3118663375420902E-2</v>
      </c>
      <c r="BG19" s="14"/>
      <c r="BH19" s="14">
        <v>0.11112242226007001</v>
      </c>
      <c r="BI19" s="14">
        <v>0.112586639811801</v>
      </c>
    </row>
    <row r="20" spans="2:61" x14ac:dyDescent="0.35">
      <c r="B20" s="15" t="s">
        <v>77</v>
      </c>
      <c r="C20" s="14">
        <v>4.6151842317979197E-2</v>
      </c>
      <c r="D20" s="14">
        <v>5.5917918394991203E-2</v>
      </c>
      <c r="E20" s="14">
        <v>3.7110366995227899E-2</v>
      </c>
      <c r="F20" s="14"/>
      <c r="G20" s="14">
        <v>4.5193579890783799E-2</v>
      </c>
      <c r="H20" s="14">
        <v>3.12616764520584E-2</v>
      </c>
      <c r="I20" s="14">
        <v>7.4711861403768398E-2</v>
      </c>
      <c r="J20" s="14">
        <v>3.0551093346350599E-2</v>
      </c>
      <c r="K20" s="14">
        <v>4.6488443663208499E-2</v>
      </c>
      <c r="L20" s="14">
        <v>4.44182945161508E-2</v>
      </c>
      <c r="M20" s="14"/>
      <c r="N20" s="14">
        <v>2.3308807889014099E-2</v>
      </c>
      <c r="O20" s="14">
        <v>5.9027652097038703E-2</v>
      </c>
      <c r="P20" s="14"/>
      <c r="Q20" s="14">
        <v>4.0017501211992698E-2</v>
      </c>
      <c r="R20" s="14">
        <v>4.6572190990061303E-2</v>
      </c>
      <c r="S20" s="14">
        <v>2.7215509239249099E-2</v>
      </c>
      <c r="T20" s="14"/>
      <c r="U20" s="14">
        <v>3.7286760695460199E-2</v>
      </c>
      <c r="V20" s="14">
        <v>8.4239141087054797E-2</v>
      </c>
      <c r="W20" s="14"/>
      <c r="X20" s="14">
        <v>0</v>
      </c>
      <c r="Y20" s="14">
        <v>2.523211308379E-2</v>
      </c>
      <c r="Z20" s="14">
        <v>6.4951491598623401E-2</v>
      </c>
      <c r="AA20" s="14"/>
      <c r="AB20" s="14">
        <v>1.0139895657778101E-2</v>
      </c>
      <c r="AC20" s="14">
        <v>1.9260502937366E-2</v>
      </c>
      <c r="AD20" s="14">
        <v>0.11551485352164099</v>
      </c>
      <c r="AE20" s="14"/>
      <c r="AF20" s="14">
        <v>6.9910594270016502E-3</v>
      </c>
      <c r="AG20" s="14">
        <v>2.45890721902387E-2</v>
      </c>
      <c r="AH20" s="14">
        <v>5.9821741114273498E-2</v>
      </c>
      <c r="AI20" s="14"/>
      <c r="AJ20" s="14">
        <v>1.9606840340605301E-2</v>
      </c>
      <c r="AK20" s="14">
        <v>5.6535795896406303E-2</v>
      </c>
      <c r="AL20" s="14"/>
      <c r="AM20" s="14">
        <v>4.0184355998338001E-2</v>
      </c>
      <c r="AN20" s="14">
        <v>1.9657961381599798E-2</v>
      </c>
      <c r="AO20" s="14">
        <v>1.8949750391836301E-2</v>
      </c>
      <c r="AP20" s="14">
        <v>4.6269969835902702E-2</v>
      </c>
      <c r="AQ20" s="14">
        <v>0</v>
      </c>
      <c r="AR20" s="14">
        <v>5.1046359536584297E-2</v>
      </c>
      <c r="AS20" s="14">
        <v>0</v>
      </c>
      <c r="AT20" s="14">
        <v>3.5909829279202297E-2</v>
      </c>
      <c r="AU20" s="14">
        <v>8.7170748899307801E-2</v>
      </c>
      <c r="AV20" s="14"/>
      <c r="AW20" s="14">
        <v>3.3508906171061399E-2</v>
      </c>
      <c r="AX20" s="14">
        <v>1.17858750638431E-2</v>
      </c>
      <c r="AY20" s="14">
        <v>1.8522518968863599E-2</v>
      </c>
      <c r="AZ20" s="14">
        <v>4.3716651078900798E-2</v>
      </c>
      <c r="BA20" s="14">
        <v>2.34881255552272E-2</v>
      </c>
      <c r="BB20" s="14">
        <v>4.0256833384728602E-2</v>
      </c>
      <c r="BC20" s="14">
        <v>0</v>
      </c>
      <c r="BD20" s="14">
        <v>0</v>
      </c>
      <c r="BE20" s="14">
        <v>9.2093631189247099E-2</v>
      </c>
      <c r="BF20" s="14">
        <v>0.104848310826249</v>
      </c>
      <c r="BG20" s="14"/>
      <c r="BH20" s="14">
        <v>4.9824072308129498E-2</v>
      </c>
      <c r="BI20" s="14">
        <v>1.5936341125825999E-2</v>
      </c>
    </row>
    <row r="21" spans="2:61" x14ac:dyDescent="0.35">
      <c r="B21" s="15" t="s">
        <v>235</v>
      </c>
      <c r="C21" s="20">
        <v>5.3363573994060203E-3</v>
      </c>
      <c r="D21" s="20">
        <v>5.0266154899747603E-3</v>
      </c>
      <c r="E21" s="20">
        <v>5.6628575149700704E-3</v>
      </c>
      <c r="F21" s="20"/>
      <c r="G21" s="20">
        <v>0</v>
      </c>
      <c r="H21" s="20">
        <v>0</v>
      </c>
      <c r="I21" s="20">
        <v>6.1998202875018097E-3</v>
      </c>
      <c r="J21" s="20">
        <v>1.5514341580346799E-2</v>
      </c>
      <c r="K21" s="20">
        <v>0</v>
      </c>
      <c r="L21" s="20">
        <v>6.4677639000111503E-3</v>
      </c>
      <c r="M21" s="20"/>
      <c r="N21" s="20">
        <v>5.2545046668478097E-3</v>
      </c>
      <c r="O21" s="20">
        <v>5.3824948868573096E-3</v>
      </c>
      <c r="P21" s="20"/>
      <c r="Q21" s="20">
        <v>8.7104174140686507E-3</v>
      </c>
      <c r="R21" s="20">
        <v>2.4796123635934999E-3</v>
      </c>
      <c r="S21" s="20">
        <v>9.5106702030437907E-3</v>
      </c>
      <c r="T21" s="20"/>
      <c r="U21" s="20">
        <v>5.07530619452763E-3</v>
      </c>
      <c r="V21" s="20">
        <v>6.4579190113120098E-3</v>
      </c>
      <c r="W21" s="20"/>
      <c r="X21" s="20">
        <v>0</v>
      </c>
      <c r="Y21" s="20">
        <v>0</v>
      </c>
      <c r="Z21" s="20">
        <v>1.4954468382413299E-2</v>
      </c>
      <c r="AA21" s="20"/>
      <c r="AB21" s="20">
        <v>0</v>
      </c>
      <c r="AC21" s="20">
        <v>5.3371408866596803E-3</v>
      </c>
      <c r="AD21" s="20">
        <v>1.5884748867533698E-2</v>
      </c>
      <c r="AE21" s="20"/>
      <c r="AF21" s="20">
        <v>0</v>
      </c>
      <c r="AG21" s="20">
        <v>2.3987407604981899E-3</v>
      </c>
      <c r="AH21" s="20">
        <v>1.32785664007051E-2</v>
      </c>
      <c r="AI21" s="20"/>
      <c r="AJ21" s="20">
        <v>0</v>
      </c>
      <c r="AK21" s="20">
        <v>6.2870691045293896E-3</v>
      </c>
      <c r="AL21" s="20"/>
      <c r="AM21" s="20">
        <v>0</v>
      </c>
      <c r="AN21" s="20">
        <v>0</v>
      </c>
      <c r="AO21" s="20">
        <v>0</v>
      </c>
      <c r="AP21" s="20">
        <v>5.8861171683378101E-2</v>
      </c>
      <c r="AQ21" s="20">
        <v>0</v>
      </c>
      <c r="AR21" s="20">
        <v>0</v>
      </c>
      <c r="AS21" s="20">
        <v>0</v>
      </c>
      <c r="AT21" s="20">
        <v>1.51876593155807E-2</v>
      </c>
      <c r="AU21" s="20">
        <v>0</v>
      </c>
      <c r="AV21" s="20"/>
      <c r="AW21" s="20">
        <v>0</v>
      </c>
      <c r="AX21" s="20">
        <v>0</v>
      </c>
      <c r="AY21" s="20">
        <v>0</v>
      </c>
      <c r="AZ21" s="20">
        <v>4.2365351227643303E-2</v>
      </c>
      <c r="BA21" s="20">
        <v>0</v>
      </c>
      <c r="BB21" s="20">
        <v>0</v>
      </c>
      <c r="BC21" s="20">
        <v>0</v>
      </c>
      <c r="BD21" s="20">
        <v>6.0502116998031999E-2</v>
      </c>
      <c r="BE21" s="20">
        <v>0</v>
      </c>
      <c r="BF21" s="20">
        <v>0</v>
      </c>
      <c r="BG21" s="20"/>
      <c r="BH21" s="20">
        <v>7.2158589847004196E-3</v>
      </c>
      <c r="BI21" s="20">
        <v>3.73073716214967E-3</v>
      </c>
    </row>
    <row r="22" spans="2:61" x14ac:dyDescent="0.35">
      <c r="B22" s="16"/>
    </row>
    <row r="23" spans="2:61" x14ac:dyDescent="0.35">
      <c r="B23" t="s">
        <v>79</v>
      </c>
    </row>
    <row r="24" spans="2:61" x14ac:dyDescent="0.35">
      <c r="B24" t="s">
        <v>80</v>
      </c>
    </row>
    <row r="26" spans="2:61" x14ac:dyDescent="0.35">
      <c r="B26"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F18"/>
  <sheetViews>
    <sheetView showGridLines="0" workbookViewId="0">
      <pane xSplit="2" topLeftCell="C1" activePane="topRight" state="frozen"/>
      <selection activeCell="B18" sqref="B18"/>
      <selection pane="topRight" activeCell="B18" sqref="B18"/>
    </sheetView>
  </sheetViews>
  <sheetFormatPr defaultColWidth="11.54296875" defaultRowHeight="14.5" x14ac:dyDescent="0.35"/>
  <cols>
    <col min="2" max="2" width="25.6328125" customWidth="1"/>
    <col min="3" max="7" width="20.6328125" customWidth="1"/>
  </cols>
  <sheetData>
    <row r="2" spans="2:58" ht="40" customHeight="1" x14ac:dyDescent="0.35">
      <c r="D2" s="33" t="s">
        <v>162</v>
      </c>
      <c r="E2" s="30"/>
      <c r="F2" s="30"/>
      <c r="G2" s="30"/>
    </row>
    <row r="6" spans="2:58" ht="50" customHeight="1" x14ac:dyDescent="0.35">
      <c r="B6" s="17" t="s">
        <v>13</v>
      </c>
      <c r="C6" s="17" t="s">
        <v>310</v>
      </c>
      <c r="D6" s="17" t="s">
        <v>311</v>
      </c>
      <c r="E6" s="17" t="s">
        <v>312</v>
      </c>
      <c r="F6" s="17" t="s">
        <v>313</v>
      </c>
      <c r="AO6" s="25"/>
      <c r="AP6" s="25"/>
      <c r="AQ6" s="25"/>
      <c r="AS6" s="25"/>
      <c r="AT6" s="25"/>
      <c r="AY6" s="25"/>
      <c r="AZ6" s="25"/>
      <c r="BA6" s="25"/>
      <c r="BC6" s="25"/>
      <c r="BD6" s="25"/>
      <c r="BE6" s="25"/>
      <c r="BF6" s="25"/>
    </row>
    <row r="7" spans="2:58" x14ac:dyDescent="0.35">
      <c r="B7" s="15" t="s">
        <v>158</v>
      </c>
      <c r="C7" s="14">
        <v>0.30566637127995999</v>
      </c>
      <c r="D7" s="14">
        <v>0.30426325679181698</v>
      </c>
      <c r="E7" s="14">
        <v>0.15367436422542399</v>
      </c>
      <c r="F7" s="14">
        <v>0.216309129173161</v>
      </c>
      <c r="AO7" s="25"/>
      <c r="AP7" s="25"/>
      <c r="AQ7" s="25"/>
      <c r="AS7" s="25"/>
      <c r="AT7" s="25"/>
      <c r="AY7" s="25"/>
      <c r="AZ7" s="25"/>
      <c r="BA7" s="25"/>
      <c r="BC7" s="25"/>
      <c r="BD7" s="25"/>
      <c r="BE7" s="25"/>
      <c r="BF7" s="25"/>
    </row>
    <row r="8" spans="2:58" x14ac:dyDescent="0.35">
      <c r="B8" s="15" t="s">
        <v>159</v>
      </c>
      <c r="C8" s="14">
        <v>0.248572894122187</v>
      </c>
      <c r="D8" s="14">
        <v>0.28197062881545498</v>
      </c>
      <c r="E8" s="14">
        <v>0.35545205557520199</v>
      </c>
      <c r="F8" s="14">
        <v>0.30101526260719302</v>
      </c>
      <c r="AO8" s="25"/>
      <c r="AP8" s="25"/>
      <c r="AQ8" s="25"/>
      <c r="AS8" s="25"/>
      <c r="AT8" s="25"/>
      <c r="AY8" s="25"/>
      <c r="AZ8" s="25"/>
      <c r="BA8" s="25"/>
      <c r="BC8" s="25"/>
      <c r="BD8" s="25"/>
      <c r="BE8" s="25"/>
      <c r="BF8" s="25"/>
    </row>
    <row r="9" spans="2:58" x14ac:dyDescent="0.35">
      <c r="B9" s="15" t="s">
        <v>160</v>
      </c>
      <c r="C9" s="14">
        <v>0.13442909005519599</v>
      </c>
      <c r="D9" s="14">
        <v>0.132131406769255</v>
      </c>
      <c r="E9" s="14">
        <v>0.17714114429696801</v>
      </c>
      <c r="F9" s="14">
        <v>0.12043366614555499</v>
      </c>
    </row>
    <row r="10" spans="2:58" x14ac:dyDescent="0.35">
      <c r="B10" s="15" t="s">
        <v>161</v>
      </c>
      <c r="C10" s="14">
        <v>0.20349169012488599</v>
      </c>
      <c r="D10" s="14">
        <v>0.18609327904436401</v>
      </c>
      <c r="E10" s="14">
        <v>0.17462326685650201</v>
      </c>
      <c r="F10" s="14">
        <v>0.17792197652561101</v>
      </c>
    </row>
    <row r="11" spans="2:58" x14ac:dyDescent="0.35">
      <c r="B11" s="15" t="s">
        <v>104</v>
      </c>
      <c r="C11" s="14">
        <v>0.107839954417771</v>
      </c>
      <c r="D11" s="14">
        <v>9.5541428579107898E-2</v>
      </c>
      <c r="E11" s="14">
        <v>0.13910916904590501</v>
      </c>
      <c r="F11" s="14">
        <v>0.18431996554847899</v>
      </c>
    </row>
    <row r="12" spans="2:58" x14ac:dyDescent="0.35">
      <c r="B12" s="16"/>
      <c r="C12" s="16"/>
      <c r="D12" s="16"/>
      <c r="E12" s="16"/>
      <c r="F12" s="16"/>
    </row>
    <row r="13" spans="2:58" x14ac:dyDescent="0.35">
      <c r="B13" t="s">
        <v>79</v>
      </c>
    </row>
    <row r="14" spans="2:58" x14ac:dyDescent="0.35">
      <c r="B14" t="s">
        <v>80</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0.30566637127995999</v>
      </c>
      <c r="D9" s="14">
        <v>0.27731266850313202</v>
      </c>
      <c r="E9" s="14">
        <v>0.334485705313052</v>
      </c>
      <c r="F9" s="14"/>
      <c r="G9" s="14">
        <v>0.27855139502883203</v>
      </c>
      <c r="H9" s="14">
        <v>0.27243017209877102</v>
      </c>
      <c r="I9" s="14">
        <v>0.32329902456931398</v>
      </c>
      <c r="J9" s="14">
        <v>0.32327188293098602</v>
      </c>
      <c r="K9" s="14">
        <v>0.33654696042385901</v>
      </c>
      <c r="L9" s="14">
        <v>0.29144437882447199</v>
      </c>
      <c r="M9" s="14"/>
      <c r="N9" s="14">
        <v>0.252032967636035</v>
      </c>
      <c r="O9" s="14">
        <v>0.33589762209167601</v>
      </c>
      <c r="P9" s="14"/>
      <c r="Q9" s="14">
        <v>0.196862408524063</v>
      </c>
      <c r="R9" s="14">
        <v>0.28755465428285898</v>
      </c>
      <c r="S9" s="14">
        <v>0.53243972511752302</v>
      </c>
      <c r="T9" s="14"/>
      <c r="U9" s="14">
        <v>0.30012899110348701</v>
      </c>
      <c r="V9" s="14">
        <v>0.32945677301112503</v>
      </c>
      <c r="W9" s="14"/>
      <c r="X9" s="14">
        <v>0.23923943091029401</v>
      </c>
      <c r="Y9" s="14">
        <v>0.20888557121927401</v>
      </c>
      <c r="Z9" s="14">
        <v>0.46357384122320699</v>
      </c>
      <c r="AA9" s="14"/>
      <c r="AB9" s="14">
        <v>0.204836988575478</v>
      </c>
      <c r="AC9" s="14">
        <v>0.31206776048710899</v>
      </c>
      <c r="AD9" s="14">
        <v>0.47325678257495202</v>
      </c>
      <c r="AE9" s="14"/>
      <c r="AF9" s="14">
        <v>0.21909330371930999</v>
      </c>
      <c r="AG9" s="14">
        <v>0.25849143578048001</v>
      </c>
      <c r="AH9" s="14">
        <v>0.44713597087571999</v>
      </c>
      <c r="AI9" s="14"/>
      <c r="AJ9" s="14">
        <v>0.28131244668601102</v>
      </c>
      <c r="AK9" s="14">
        <v>0.32229604327620998</v>
      </c>
      <c r="AL9" s="14"/>
      <c r="AM9" s="14">
        <v>0.212185554944024</v>
      </c>
      <c r="AN9" s="14">
        <v>0.28492407857575502</v>
      </c>
      <c r="AO9" s="14">
        <v>0.102709637527736</v>
      </c>
      <c r="AP9" s="14">
        <v>0.35350443514789498</v>
      </c>
      <c r="AQ9" s="14">
        <v>0.15215068813807101</v>
      </c>
      <c r="AR9" s="14">
        <v>0.36256146980757498</v>
      </c>
      <c r="AS9" s="14">
        <v>0.129303367331845</v>
      </c>
      <c r="AT9" s="14">
        <v>0.42501747984986998</v>
      </c>
      <c r="AU9" s="14">
        <v>0.385657262428032</v>
      </c>
      <c r="AV9" s="14"/>
      <c r="AW9" s="14">
        <v>0.1943191430689</v>
      </c>
      <c r="AX9" s="14">
        <v>0.29049980865932201</v>
      </c>
      <c r="AY9" s="14">
        <v>9.7758046397828605E-2</v>
      </c>
      <c r="AZ9" s="14">
        <v>0.42067286007562699</v>
      </c>
      <c r="BA9" s="14">
        <v>0.14107906841253801</v>
      </c>
      <c r="BB9" s="14">
        <v>0.349705472196571</v>
      </c>
      <c r="BC9" s="14">
        <v>0.10569818081188199</v>
      </c>
      <c r="BD9" s="14">
        <v>0.47388125484864102</v>
      </c>
      <c r="BE9" s="14">
        <v>0.155722448201456</v>
      </c>
      <c r="BF9" s="14">
        <v>0.55318668158344297</v>
      </c>
      <c r="BG9" s="14"/>
      <c r="BH9" s="14">
        <v>0.313280302198787</v>
      </c>
      <c r="BI9" s="14">
        <v>0.29146350460874199</v>
      </c>
    </row>
    <row r="10" spans="2:61" x14ac:dyDescent="0.35">
      <c r="B10" s="15" t="s">
        <v>159</v>
      </c>
      <c r="C10" s="14">
        <v>0.248572894122187</v>
      </c>
      <c r="D10" s="14">
        <v>0.26094954856479002</v>
      </c>
      <c r="E10" s="14">
        <v>0.23470347119118201</v>
      </c>
      <c r="F10" s="14"/>
      <c r="G10" s="14">
        <v>0.26408640394314697</v>
      </c>
      <c r="H10" s="14">
        <v>0.246879705590414</v>
      </c>
      <c r="I10" s="14">
        <v>0.26840183545554402</v>
      </c>
      <c r="J10" s="14">
        <v>0.29855679801567397</v>
      </c>
      <c r="K10" s="14">
        <v>0.19997236391060599</v>
      </c>
      <c r="L10" s="14">
        <v>0.21230780459814999</v>
      </c>
      <c r="M10" s="14"/>
      <c r="N10" s="14">
        <v>0.26972344758308497</v>
      </c>
      <c r="O10" s="14">
        <v>0.23665107594469401</v>
      </c>
      <c r="P10" s="14"/>
      <c r="Q10" s="14">
        <v>0.218265073894059</v>
      </c>
      <c r="R10" s="14">
        <v>0.27595404279146901</v>
      </c>
      <c r="S10" s="14">
        <v>0.209673140014391</v>
      </c>
      <c r="T10" s="14"/>
      <c r="U10" s="14">
        <v>0.221723222606413</v>
      </c>
      <c r="V10" s="14">
        <v>0.36392789077277399</v>
      </c>
      <c r="W10" s="14"/>
      <c r="X10" s="14">
        <v>0.225018247406781</v>
      </c>
      <c r="Y10" s="14">
        <v>0.27961138083864401</v>
      </c>
      <c r="Z10" s="14">
        <v>0.224738970916946</v>
      </c>
      <c r="AA10" s="14"/>
      <c r="AB10" s="14">
        <v>0.22534414914317699</v>
      </c>
      <c r="AC10" s="14">
        <v>0.27427409961777799</v>
      </c>
      <c r="AD10" s="14">
        <v>0.21673602029778699</v>
      </c>
      <c r="AE10" s="14"/>
      <c r="AF10" s="14">
        <v>0.23314301522151801</v>
      </c>
      <c r="AG10" s="14">
        <v>0.252191326149109</v>
      </c>
      <c r="AH10" s="14">
        <v>0.243372834043834</v>
      </c>
      <c r="AI10" s="14"/>
      <c r="AJ10" s="14">
        <v>0.25320740043447298</v>
      </c>
      <c r="AK10" s="14">
        <v>0.24219529932341399</v>
      </c>
      <c r="AL10" s="14"/>
      <c r="AM10" s="14">
        <v>0.24342003547172</v>
      </c>
      <c r="AN10" s="14">
        <v>0.25184179260992301</v>
      </c>
      <c r="AO10" s="14">
        <v>0.26239571447380799</v>
      </c>
      <c r="AP10" s="14">
        <v>0.28629272948801199</v>
      </c>
      <c r="AQ10" s="14">
        <v>0.26931460575892602</v>
      </c>
      <c r="AR10" s="14">
        <v>0.23772761419017299</v>
      </c>
      <c r="AS10" s="14">
        <v>0.24232468632669599</v>
      </c>
      <c r="AT10" s="14">
        <v>0.193286667430599</v>
      </c>
      <c r="AU10" s="14">
        <v>0.24546355021524299</v>
      </c>
      <c r="AV10" s="14"/>
      <c r="AW10" s="14">
        <v>0.27474533309606802</v>
      </c>
      <c r="AX10" s="14">
        <v>0.231164675326334</v>
      </c>
      <c r="AY10" s="14">
        <v>0.25656130086701001</v>
      </c>
      <c r="AZ10" s="14">
        <v>0.27431666386071801</v>
      </c>
      <c r="BA10" s="14">
        <v>0.232284531907922</v>
      </c>
      <c r="BB10" s="14">
        <v>0.23651830928231601</v>
      </c>
      <c r="BC10" s="14">
        <v>0.25835439343185401</v>
      </c>
      <c r="BD10" s="14">
        <v>0.23933871458778999</v>
      </c>
      <c r="BE10" s="14">
        <v>0.36967525788427602</v>
      </c>
      <c r="BF10" s="14">
        <v>0.19981936801988801</v>
      </c>
      <c r="BG10" s="14"/>
      <c r="BH10" s="14">
        <v>0.27090884121198699</v>
      </c>
      <c r="BI10" s="14">
        <v>0.23427925789412599</v>
      </c>
    </row>
    <row r="11" spans="2:61" x14ac:dyDescent="0.35">
      <c r="B11" s="15" t="s">
        <v>160</v>
      </c>
      <c r="C11" s="14">
        <v>0.13442909005519599</v>
      </c>
      <c r="D11" s="14">
        <v>0.15205901867986199</v>
      </c>
      <c r="E11" s="14">
        <v>0.118405939949039</v>
      </c>
      <c r="F11" s="14"/>
      <c r="G11" s="14">
        <v>0.12692364391195801</v>
      </c>
      <c r="H11" s="14">
        <v>0.15261078250062701</v>
      </c>
      <c r="I11" s="14">
        <v>0.12706343133760101</v>
      </c>
      <c r="J11" s="14">
        <v>0.121567267292436</v>
      </c>
      <c r="K11" s="14">
        <v>0.120349584063871</v>
      </c>
      <c r="L11" s="14">
        <v>0.15344560796495901</v>
      </c>
      <c r="M11" s="14"/>
      <c r="N11" s="14">
        <v>0.15865611692241199</v>
      </c>
      <c r="O11" s="14">
        <v>0.12077317273718401</v>
      </c>
      <c r="P11" s="14"/>
      <c r="Q11" s="14">
        <v>0.129017753430196</v>
      </c>
      <c r="R11" s="14">
        <v>0.15106087840021601</v>
      </c>
      <c r="S11" s="14">
        <v>8.0874852328231897E-2</v>
      </c>
      <c r="T11" s="14"/>
      <c r="U11" s="14">
        <v>0.12529141810094099</v>
      </c>
      <c r="V11" s="14">
        <v>0.17368752631047399</v>
      </c>
      <c r="W11" s="14"/>
      <c r="X11" s="14">
        <v>9.7016125112591403E-2</v>
      </c>
      <c r="Y11" s="14">
        <v>0.16488342943919199</v>
      </c>
      <c r="Z11" s="14">
        <v>8.3498580751124901E-2</v>
      </c>
      <c r="AA11" s="14"/>
      <c r="AB11" s="14">
        <v>0.12904161366601</v>
      </c>
      <c r="AC11" s="14">
        <v>0.12973935064869699</v>
      </c>
      <c r="AD11" s="14">
        <v>0.115480291959963</v>
      </c>
      <c r="AE11" s="14"/>
      <c r="AF11" s="14">
        <v>0.14017271898275299</v>
      </c>
      <c r="AG11" s="14">
        <v>0.14996321708857999</v>
      </c>
      <c r="AH11" s="14">
        <v>8.4474558339818206E-2</v>
      </c>
      <c r="AI11" s="14"/>
      <c r="AJ11" s="14">
        <v>0.15123367550324199</v>
      </c>
      <c r="AK11" s="14">
        <v>0.119734251961335</v>
      </c>
      <c r="AL11" s="14"/>
      <c r="AM11" s="14">
        <v>0.14616173709547201</v>
      </c>
      <c r="AN11" s="14">
        <v>0.14608606255489301</v>
      </c>
      <c r="AO11" s="14">
        <v>0.209739941872327</v>
      </c>
      <c r="AP11" s="14">
        <v>8.2877282722951695E-2</v>
      </c>
      <c r="AQ11" s="14">
        <v>0.13455423681239201</v>
      </c>
      <c r="AR11" s="14">
        <v>0.102526875490345</v>
      </c>
      <c r="AS11" s="14">
        <v>0.14899256424404</v>
      </c>
      <c r="AT11" s="14">
        <v>0.205789307753907</v>
      </c>
      <c r="AU11" s="14">
        <v>0.15002581370492299</v>
      </c>
      <c r="AV11" s="14"/>
      <c r="AW11" s="14">
        <v>0.14522543943357899</v>
      </c>
      <c r="AX11" s="14">
        <v>0.157815089613247</v>
      </c>
      <c r="AY11" s="14">
        <v>0.24948257343864999</v>
      </c>
      <c r="AZ11" s="14">
        <v>8.6425077099868894E-2</v>
      </c>
      <c r="BA11" s="14">
        <v>0.126052933470022</v>
      </c>
      <c r="BB11" s="14">
        <v>9.0844209973094003E-2</v>
      </c>
      <c r="BC11" s="14">
        <v>0.10663027672098301</v>
      </c>
      <c r="BD11" s="14">
        <v>6.7545332522136806E-2</v>
      </c>
      <c r="BE11" s="14">
        <v>0.26343398375501698</v>
      </c>
      <c r="BF11" s="14">
        <v>0.139379036542924</v>
      </c>
      <c r="BG11" s="14"/>
      <c r="BH11" s="14">
        <v>0.125517187657397</v>
      </c>
      <c r="BI11" s="14">
        <v>0.13034815050585399</v>
      </c>
    </row>
    <row r="12" spans="2:61" x14ac:dyDescent="0.35">
      <c r="B12" s="15" t="s">
        <v>161</v>
      </c>
      <c r="C12" s="14">
        <v>0.20349169012488599</v>
      </c>
      <c r="D12" s="14">
        <v>0.202449406005137</v>
      </c>
      <c r="E12" s="14">
        <v>0.20567462714662099</v>
      </c>
      <c r="F12" s="14"/>
      <c r="G12" s="14">
        <v>0.23566135066541299</v>
      </c>
      <c r="H12" s="14">
        <v>0.21060409232587901</v>
      </c>
      <c r="I12" s="14">
        <v>0.18823006923803101</v>
      </c>
      <c r="J12" s="14">
        <v>0.15553058682059501</v>
      </c>
      <c r="K12" s="14">
        <v>0.220689707510206</v>
      </c>
      <c r="L12" s="14">
        <v>0.225343249197551</v>
      </c>
      <c r="M12" s="14"/>
      <c r="N12" s="14">
        <v>0.208908419674532</v>
      </c>
      <c r="O12" s="14">
        <v>0.200438471450163</v>
      </c>
      <c r="P12" s="14"/>
      <c r="Q12" s="14">
        <v>0.27163690081106401</v>
      </c>
      <c r="R12" s="14">
        <v>0.197096364576483</v>
      </c>
      <c r="S12" s="14">
        <v>0.12276517870746501</v>
      </c>
      <c r="T12" s="14"/>
      <c r="U12" s="14">
        <v>0.22455786072651701</v>
      </c>
      <c r="V12" s="14">
        <v>0.112984510632423</v>
      </c>
      <c r="W12" s="14"/>
      <c r="X12" s="14">
        <v>0.27345616986791299</v>
      </c>
      <c r="Y12" s="14">
        <v>0.24030150558145399</v>
      </c>
      <c r="Z12" s="14">
        <v>0.13709777215928901</v>
      </c>
      <c r="AA12" s="14"/>
      <c r="AB12" s="14">
        <v>0.28122534424928503</v>
      </c>
      <c r="AC12" s="14">
        <v>0.19465234659295699</v>
      </c>
      <c r="AD12" s="14">
        <v>0.10356046947217901</v>
      </c>
      <c r="AE12" s="14"/>
      <c r="AF12" s="14">
        <v>0.29057029871476803</v>
      </c>
      <c r="AG12" s="14">
        <v>0.21599410090115201</v>
      </c>
      <c r="AH12" s="14">
        <v>0.14391720483248299</v>
      </c>
      <c r="AI12" s="14"/>
      <c r="AJ12" s="14">
        <v>0.20721354114436699</v>
      </c>
      <c r="AK12" s="14">
        <v>0.20236419181611101</v>
      </c>
      <c r="AL12" s="14"/>
      <c r="AM12" s="14">
        <v>0.235017477072581</v>
      </c>
      <c r="AN12" s="14">
        <v>0.25557667662047101</v>
      </c>
      <c r="AO12" s="14">
        <v>0.30094966926361499</v>
      </c>
      <c r="AP12" s="14">
        <v>0.199564450362018</v>
      </c>
      <c r="AQ12" s="14">
        <v>0.271743434578684</v>
      </c>
      <c r="AR12" s="14">
        <v>0.18039886273667199</v>
      </c>
      <c r="AS12" s="14">
        <v>0.311954735429397</v>
      </c>
      <c r="AT12" s="14">
        <v>7.2753237707905705E-2</v>
      </c>
      <c r="AU12" s="14">
        <v>0.13458363279492699</v>
      </c>
      <c r="AV12" s="14"/>
      <c r="AW12" s="14">
        <v>0.24453961508136801</v>
      </c>
      <c r="AX12" s="14">
        <v>0.25189816416272798</v>
      </c>
      <c r="AY12" s="14">
        <v>0.203796002166826</v>
      </c>
      <c r="AZ12" s="14">
        <v>0.153308436365443</v>
      </c>
      <c r="BA12" s="14">
        <v>0.31601896164821103</v>
      </c>
      <c r="BB12" s="14">
        <v>0.20226138056932499</v>
      </c>
      <c r="BC12" s="14">
        <v>0.352100782901623</v>
      </c>
      <c r="BD12" s="14">
        <v>4.39134102525758E-2</v>
      </c>
      <c r="BE12" s="14">
        <v>0.16011213072223801</v>
      </c>
      <c r="BF12" s="14">
        <v>6.2893599119779001E-2</v>
      </c>
      <c r="BG12" s="14"/>
      <c r="BH12" s="14">
        <v>0.18195998277292799</v>
      </c>
      <c r="BI12" s="14">
        <v>0.23696375470664899</v>
      </c>
    </row>
    <row r="13" spans="2:61" x14ac:dyDescent="0.35">
      <c r="B13" s="15" t="s">
        <v>104</v>
      </c>
      <c r="C13" s="20">
        <v>0.107839954417771</v>
      </c>
      <c r="D13" s="20">
        <v>0.10722935824707901</v>
      </c>
      <c r="E13" s="20">
        <v>0.106730256400106</v>
      </c>
      <c r="F13" s="20"/>
      <c r="G13" s="20">
        <v>9.4777206450650006E-2</v>
      </c>
      <c r="H13" s="20">
        <v>0.117475247484309</v>
      </c>
      <c r="I13" s="20">
        <v>9.3005639399509399E-2</v>
      </c>
      <c r="J13" s="20">
        <v>0.101073464940308</v>
      </c>
      <c r="K13" s="20">
        <v>0.12244138409145899</v>
      </c>
      <c r="L13" s="20">
        <v>0.117458959414867</v>
      </c>
      <c r="M13" s="20"/>
      <c r="N13" s="20">
        <v>0.11067904818393599</v>
      </c>
      <c r="O13" s="20">
        <v>0.106239657776283</v>
      </c>
      <c r="P13" s="20"/>
      <c r="Q13" s="20">
        <v>0.18421786334061799</v>
      </c>
      <c r="R13" s="20">
        <v>8.8334059948973198E-2</v>
      </c>
      <c r="S13" s="20">
        <v>5.4247103832389003E-2</v>
      </c>
      <c r="T13" s="20"/>
      <c r="U13" s="20">
        <v>0.12829850746264199</v>
      </c>
      <c r="V13" s="20">
        <v>1.9943299273203399E-2</v>
      </c>
      <c r="W13" s="20"/>
      <c r="X13" s="20">
        <v>0.16527002670242</v>
      </c>
      <c r="Y13" s="20">
        <v>0.106318112921436</v>
      </c>
      <c r="Z13" s="20">
        <v>9.1090834949433097E-2</v>
      </c>
      <c r="AA13" s="20"/>
      <c r="AB13" s="20">
        <v>0.15955190436604999</v>
      </c>
      <c r="AC13" s="20">
        <v>8.9266442653459496E-2</v>
      </c>
      <c r="AD13" s="20">
        <v>9.0966435695119099E-2</v>
      </c>
      <c r="AE13" s="20"/>
      <c r="AF13" s="20">
        <v>0.117020663361651</v>
      </c>
      <c r="AG13" s="20">
        <v>0.123359920080679</v>
      </c>
      <c r="AH13" s="20">
        <v>8.1099431908145503E-2</v>
      </c>
      <c r="AI13" s="20"/>
      <c r="AJ13" s="20">
        <v>0.107032936231907</v>
      </c>
      <c r="AK13" s="20">
        <v>0.113410213622929</v>
      </c>
      <c r="AL13" s="20"/>
      <c r="AM13" s="20">
        <v>0.163215195416202</v>
      </c>
      <c r="AN13" s="20">
        <v>6.1571389638956697E-2</v>
      </c>
      <c r="AO13" s="20">
        <v>0.12420503686251499</v>
      </c>
      <c r="AP13" s="20">
        <v>7.7761102279123404E-2</v>
      </c>
      <c r="AQ13" s="20">
        <v>0.172237034711928</v>
      </c>
      <c r="AR13" s="20">
        <v>0.11678517777523401</v>
      </c>
      <c r="AS13" s="20">
        <v>0.16742464666802101</v>
      </c>
      <c r="AT13" s="20">
        <v>0.103153307257719</v>
      </c>
      <c r="AU13" s="20">
        <v>8.4269740856874498E-2</v>
      </c>
      <c r="AV13" s="20"/>
      <c r="AW13" s="20">
        <v>0.14117046932008501</v>
      </c>
      <c r="AX13" s="20">
        <v>6.8622262238367898E-2</v>
      </c>
      <c r="AY13" s="20">
        <v>0.19240207712968499</v>
      </c>
      <c r="AZ13" s="20">
        <v>6.5276962598343105E-2</v>
      </c>
      <c r="BA13" s="20">
        <v>0.18456450456130699</v>
      </c>
      <c r="BB13" s="20">
        <v>0.120670627978695</v>
      </c>
      <c r="BC13" s="20">
        <v>0.17721636613365799</v>
      </c>
      <c r="BD13" s="20">
        <v>0.175321287788857</v>
      </c>
      <c r="BE13" s="20">
        <v>5.10561794370121E-2</v>
      </c>
      <c r="BF13" s="20">
        <v>4.4721314733966198E-2</v>
      </c>
      <c r="BG13" s="20"/>
      <c r="BH13" s="20">
        <v>0.108333686158901</v>
      </c>
      <c r="BI13" s="20">
        <v>0.106945332284629</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8"/>
  <sheetViews>
    <sheetView showGridLines="0" workbookViewId="0">
      <pane xSplit="2" topLeftCell="C1" activePane="topRight" state="frozen"/>
      <selection activeCell="B18" sqref="B18"/>
      <selection pane="topRight" activeCell="AU8" sqref="AU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315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0.30426325679181698</v>
      </c>
      <c r="D9" s="14">
        <v>0.26807054960091498</v>
      </c>
      <c r="E9" s="14">
        <v>0.34054826543329397</v>
      </c>
      <c r="F9" s="14"/>
      <c r="G9" s="14">
        <v>0.261534346018235</v>
      </c>
      <c r="H9" s="14">
        <v>0.28632409881920601</v>
      </c>
      <c r="I9" s="14">
        <v>0.34137130425305001</v>
      </c>
      <c r="J9" s="14">
        <v>0.31593426768855698</v>
      </c>
      <c r="K9" s="14">
        <v>0.318883066269461</v>
      </c>
      <c r="L9" s="14">
        <v>0.28497731167915402</v>
      </c>
      <c r="M9" s="14"/>
      <c r="N9" s="14">
        <v>0.26659907769873398</v>
      </c>
      <c r="O9" s="14">
        <v>0.32549322109428502</v>
      </c>
      <c r="P9" s="14"/>
      <c r="Q9" s="14">
        <v>0.18880241244040499</v>
      </c>
      <c r="R9" s="14">
        <v>0.29935396969774603</v>
      </c>
      <c r="S9" s="14">
        <v>0.48892222677060798</v>
      </c>
      <c r="T9" s="14"/>
      <c r="U9" s="14">
        <v>0.302917175065336</v>
      </c>
      <c r="V9" s="14">
        <v>0.31004646546006698</v>
      </c>
      <c r="W9" s="14"/>
      <c r="X9" s="14">
        <v>0.26708029178501003</v>
      </c>
      <c r="Y9" s="14">
        <v>0.208616508153422</v>
      </c>
      <c r="Z9" s="14">
        <v>0.44053703863089599</v>
      </c>
      <c r="AA9" s="14"/>
      <c r="AB9" s="14">
        <v>0.216194781382061</v>
      </c>
      <c r="AC9" s="14">
        <v>0.307984155024212</v>
      </c>
      <c r="AD9" s="14">
        <v>0.46531693298788901</v>
      </c>
      <c r="AE9" s="14"/>
      <c r="AF9" s="14">
        <v>0.25051529279168999</v>
      </c>
      <c r="AG9" s="14">
        <v>0.262802969658261</v>
      </c>
      <c r="AH9" s="14">
        <v>0.42713752668284499</v>
      </c>
      <c r="AI9" s="14"/>
      <c r="AJ9" s="14">
        <v>0.289027420810546</v>
      </c>
      <c r="AK9" s="14">
        <v>0.317270899226065</v>
      </c>
      <c r="AL9" s="14"/>
      <c r="AM9" s="14">
        <v>0.18423995344148</v>
      </c>
      <c r="AN9" s="14">
        <v>0.31193098835493899</v>
      </c>
      <c r="AO9" s="14">
        <v>6.9318442986477199E-2</v>
      </c>
      <c r="AP9" s="14">
        <v>0.404366736633406</v>
      </c>
      <c r="AQ9" s="14">
        <v>0.19287007609599699</v>
      </c>
      <c r="AR9" s="14">
        <v>0.33377926689977999</v>
      </c>
      <c r="AS9" s="14">
        <v>0.13090188578858999</v>
      </c>
      <c r="AT9" s="14">
        <v>0.45692843092027602</v>
      </c>
      <c r="AU9" s="14">
        <v>0.38103783697223398</v>
      </c>
      <c r="AV9" s="14"/>
      <c r="AW9" s="14">
        <v>0.190407847711388</v>
      </c>
      <c r="AX9" s="14">
        <v>0.30662279998743303</v>
      </c>
      <c r="AY9" s="14">
        <v>6.2960913286268599E-2</v>
      </c>
      <c r="AZ9" s="14">
        <v>0.45998513924319601</v>
      </c>
      <c r="BA9" s="14">
        <v>0.14275166033898401</v>
      </c>
      <c r="BB9" s="14">
        <v>0.32805809070794401</v>
      </c>
      <c r="BC9" s="14">
        <v>9.6341121647330996E-2</v>
      </c>
      <c r="BD9" s="14">
        <v>0.498553909003356</v>
      </c>
      <c r="BE9" s="14">
        <v>8.4481061838234006E-2</v>
      </c>
      <c r="BF9" s="14">
        <v>0.46173653519364599</v>
      </c>
      <c r="BG9" s="14"/>
      <c r="BH9" s="14">
        <v>0.31926029617861501</v>
      </c>
      <c r="BI9" s="14">
        <v>0.283208200630094</v>
      </c>
    </row>
    <row r="10" spans="2:61" x14ac:dyDescent="0.35">
      <c r="B10" s="15" t="s">
        <v>159</v>
      </c>
      <c r="C10" s="14">
        <v>0.28197062881545498</v>
      </c>
      <c r="D10" s="14">
        <v>0.32095243706142901</v>
      </c>
      <c r="E10" s="14">
        <v>0.24293045916521</v>
      </c>
      <c r="F10" s="14"/>
      <c r="G10" s="14">
        <v>0.26976957777498201</v>
      </c>
      <c r="H10" s="14">
        <v>0.257641754112999</v>
      </c>
      <c r="I10" s="14">
        <v>0.27673261214809303</v>
      </c>
      <c r="J10" s="14">
        <v>0.28570259666470899</v>
      </c>
      <c r="K10" s="14">
        <v>0.28765892352573402</v>
      </c>
      <c r="L10" s="14">
        <v>0.30576064086601801</v>
      </c>
      <c r="M10" s="14"/>
      <c r="N10" s="14">
        <v>0.287274030688636</v>
      </c>
      <c r="O10" s="14">
        <v>0.27898128893973401</v>
      </c>
      <c r="P10" s="14"/>
      <c r="Q10" s="14">
        <v>0.25436331521959799</v>
      </c>
      <c r="R10" s="14">
        <v>0.30448310371593601</v>
      </c>
      <c r="S10" s="14">
        <v>0.269168528068924</v>
      </c>
      <c r="T10" s="14"/>
      <c r="U10" s="14">
        <v>0.27121683229583798</v>
      </c>
      <c r="V10" s="14">
        <v>0.32817246636019598</v>
      </c>
      <c r="W10" s="14"/>
      <c r="X10" s="14">
        <v>0.33138946315332601</v>
      </c>
      <c r="Y10" s="14">
        <v>0.306462319542397</v>
      </c>
      <c r="Z10" s="14">
        <v>0.23969156637571001</v>
      </c>
      <c r="AA10" s="14"/>
      <c r="AB10" s="14">
        <v>0.291176483135136</v>
      </c>
      <c r="AC10" s="14">
        <v>0.28742635567651298</v>
      </c>
      <c r="AD10" s="14">
        <v>0.24881865766297301</v>
      </c>
      <c r="AE10" s="14"/>
      <c r="AF10" s="14">
        <v>0.26086863348376199</v>
      </c>
      <c r="AG10" s="14">
        <v>0.26560590205528201</v>
      </c>
      <c r="AH10" s="14">
        <v>0.32726662847618398</v>
      </c>
      <c r="AI10" s="14"/>
      <c r="AJ10" s="14">
        <v>0.27770185025740002</v>
      </c>
      <c r="AK10" s="14">
        <v>0.27855001147844199</v>
      </c>
      <c r="AL10" s="14"/>
      <c r="AM10" s="14">
        <v>0.34568651573369802</v>
      </c>
      <c r="AN10" s="14">
        <v>0.287367985930432</v>
      </c>
      <c r="AO10" s="14">
        <v>0.20817791447571901</v>
      </c>
      <c r="AP10" s="14">
        <v>0.36909317324808499</v>
      </c>
      <c r="AQ10" s="14">
        <v>0.19826348475639799</v>
      </c>
      <c r="AR10" s="14">
        <v>0.267718815883834</v>
      </c>
      <c r="AS10" s="14">
        <v>0.24531485862410601</v>
      </c>
      <c r="AT10" s="14">
        <v>0.16717099471525501</v>
      </c>
      <c r="AU10" s="14">
        <v>0.27858269145699099</v>
      </c>
      <c r="AV10" s="14"/>
      <c r="AW10" s="14">
        <v>0.34796770914483499</v>
      </c>
      <c r="AX10" s="14">
        <v>0.31165986912890298</v>
      </c>
      <c r="AY10" s="14">
        <v>0.304053845503233</v>
      </c>
      <c r="AZ10" s="14">
        <v>0.310904937967103</v>
      </c>
      <c r="BA10" s="14">
        <v>0.198910086622725</v>
      </c>
      <c r="BB10" s="14">
        <v>0.26197134536896799</v>
      </c>
      <c r="BC10" s="14">
        <v>0.26886542793221102</v>
      </c>
      <c r="BD10" s="14">
        <v>0.196796847154149</v>
      </c>
      <c r="BE10" s="14">
        <v>0.46530196545549801</v>
      </c>
      <c r="BF10" s="14">
        <v>0.26117034938433098</v>
      </c>
      <c r="BG10" s="14"/>
      <c r="BH10" s="14">
        <v>0.2968334094267</v>
      </c>
      <c r="BI10" s="14">
        <v>0.27846004843717498</v>
      </c>
    </row>
    <row r="11" spans="2:61" x14ac:dyDescent="0.35">
      <c r="B11" s="15" t="s">
        <v>160</v>
      </c>
      <c r="C11" s="14">
        <v>0.132131406769255</v>
      </c>
      <c r="D11" s="14">
        <v>0.144913324999103</v>
      </c>
      <c r="E11" s="14">
        <v>0.12071702579556</v>
      </c>
      <c r="F11" s="14"/>
      <c r="G11" s="14">
        <v>0.12812692058009501</v>
      </c>
      <c r="H11" s="14">
        <v>0.164947580315746</v>
      </c>
      <c r="I11" s="14">
        <v>0.13683456327204099</v>
      </c>
      <c r="J11" s="14">
        <v>0.13119365639509201</v>
      </c>
      <c r="K11" s="14">
        <v>0.118503704451947</v>
      </c>
      <c r="L11" s="14">
        <v>0.11459599017411</v>
      </c>
      <c r="M11" s="14"/>
      <c r="N11" s="14">
        <v>0.147334487835485</v>
      </c>
      <c r="O11" s="14">
        <v>0.123561968217949</v>
      </c>
      <c r="P11" s="14"/>
      <c r="Q11" s="14">
        <v>0.146790967436291</v>
      </c>
      <c r="R11" s="14">
        <v>0.146483791655519</v>
      </c>
      <c r="S11" s="14">
        <v>4.82486808877799E-2</v>
      </c>
      <c r="T11" s="14"/>
      <c r="U11" s="14">
        <v>0.113866308096761</v>
      </c>
      <c r="V11" s="14">
        <v>0.210604262385025</v>
      </c>
      <c r="W11" s="14"/>
      <c r="X11" s="14">
        <v>9.1231693820542498E-2</v>
      </c>
      <c r="Y11" s="14">
        <v>0.164497951082617</v>
      </c>
      <c r="Z11" s="14">
        <v>8.0083417414406097E-2</v>
      </c>
      <c r="AA11" s="14"/>
      <c r="AB11" s="14">
        <v>0.13192120019943601</v>
      </c>
      <c r="AC11" s="14">
        <v>0.121949966698471</v>
      </c>
      <c r="AD11" s="14">
        <v>0.10660883851557799</v>
      </c>
      <c r="AE11" s="14"/>
      <c r="AF11" s="14">
        <v>0.17475559181310099</v>
      </c>
      <c r="AG11" s="14">
        <v>0.143582270492179</v>
      </c>
      <c r="AH11" s="14">
        <v>6.0689725884001601E-2</v>
      </c>
      <c r="AI11" s="14"/>
      <c r="AJ11" s="14">
        <v>0.13638992246578399</v>
      </c>
      <c r="AK11" s="14">
        <v>0.12533209932492501</v>
      </c>
      <c r="AL11" s="14"/>
      <c r="AM11" s="14">
        <v>0.12936696657344601</v>
      </c>
      <c r="AN11" s="14">
        <v>0.107614270135651</v>
      </c>
      <c r="AO11" s="14">
        <v>0.27490941475478697</v>
      </c>
      <c r="AP11" s="14">
        <v>7.5691947461878795E-2</v>
      </c>
      <c r="AQ11" s="14">
        <v>0.16224671152765399</v>
      </c>
      <c r="AR11" s="14">
        <v>0.126584859102671</v>
      </c>
      <c r="AS11" s="14">
        <v>0.18892041410504101</v>
      </c>
      <c r="AT11" s="14">
        <v>6.9106284207565594E-2</v>
      </c>
      <c r="AU11" s="14">
        <v>0.14909438956857801</v>
      </c>
      <c r="AV11" s="14"/>
      <c r="AW11" s="14">
        <v>0.12119085928857801</v>
      </c>
      <c r="AX11" s="14">
        <v>0.120614795188957</v>
      </c>
      <c r="AY11" s="14">
        <v>0.28988980009922599</v>
      </c>
      <c r="AZ11" s="14">
        <v>4.2746885139938899E-2</v>
      </c>
      <c r="BA11" s="14">
        <v>0.17186991024550399</v>
      </c>
      <c r="BB11" s="14">
        <v>0.12308567107358299</v>
      </c>
      <c r="BC11" s="14">
        <v>0.17999585426921499</v>
      </c>
      <c r="BD11" s="14">
        <v>5.3919140443151103E-2</v>
      </c>
      <c r="BE11" s="14">
        <v>0.21292635568138801</v>
      </c>
      <c r="BF11" s="14">
        <v>0.118637722521552</v>
      </c>
      <c r="BG11" s="14"/>
      <c r="BH11" s="14">
        <v>0.11440972540130399</v>
      </c>
      <c r="BI11" s="14">
        <v>0.14012652661892999</v>
      </c>
    </row>
    <row r="12" spans="2:61" x14ac:dyDescent="0.35">
      <c r="B12" s="15" t="s">
        <v>161</v>
      </c>
      <c r="C12" s="14">
        <v>0.18609327904436401</v>
      </c>
      <c r="D12" s="14">
        <v>0.17251222322882601</v>
      </c>
      <c r="E12" s="14">
        <v>0.200129273096356</v>
      </c>
      <c r="F12" s="14"/>
      <c r="G12" s="14">
        <v>0.21451745264703601</v>
      </c>
      <c r="H12" s="14">
        <v>0.18312264184841801</v>
      </c>
      <c r="I12" s="14">
        <v>0.16863288506287499</v>
      </c>
      <c r="J12" s="14">
        <v>0.179384193994609</v>
      </c>
      <c r="K12" s="14">
        <v>0.14773132498611999</v>
      </c>
      <c r="L12" s="14">
        <v>0.22383219680799399</v>
      </c>
      <c r="M12" s="14"/>
      <c r="N12" s="14">
        <v>0.21260305929255599</v>
      </c>
      <c r="O12" s="14">
        <v>0.17115065446347399</v>
      </c>
      <c r="P12" s="14"/>
      <c r="Q12" s="14">
        <v>0.27412870745384499</v>
      </c>
      <c r="R12" s="14">
        <v>0.15418913608221599</v>
      </c>
      <c r="S12" s="14">
        <v>0.15254326975579499</v>
      </c>
      <c r="T12" s="14"/>
      <c r="U12" s="14">
        <v>0.20460344833346999</v>
      </c>
      <c r="V12" s="14">
        <v>0.10656751966618799</v>
      </c>
      <c r="W12" s="14"/>
      <c r="X12" s="14">
        <v>0.19079087859871499</v>
      </c>
      <c r="Y12" s="14">
        <v>0.22467654726262501</v>
      </c>
      <c r="Z12" s="14">
        <v>0.144665847587818</v>
      </c>
      <c r="AA12" s="14"/>
      <c r="AB12" s="14">
        <v>0.234846575124492</v>
      </c>
      <c r="AC12" s="14">
        <v>0.19657561275131399</v>
      </c>
      <c r="AD12" s="14">
        <v>9.2232216443696696E-2</v>
      </c>
      <c r="AE12" s="14"/>
      <c r="AF12" s="14">
        <v>0.19144182851059899</v>
      </c>
      <c r="AG12" s="14">
        <v>0.22218715380167101</v>
      </c>
      <c r="AH12" s="14">
        <v>0.114375709670019</v>
      </c>
      <c r="AI12" s="14"/>
      <c r="AJ12" s="14">
        <v>0.204360187564329</v>
      </c>
      <c r="AK12" s="14">
        <v>0.17717117880795399</v>
      </c>
      <c r="AL12" s="14"/>
      <c r="AM12" s="14">
        <v>0.24654819032212499</v>
      </c>
      <c r="AN12" s="14">
        <v>0.23971768558746701</v>
      </c>
      <c r="AO12" s="14">
        <v>0.34331580968553699</v>
      </c>
      <c r="AP12" s="14">
        <v>0.10609521428476799</v>
      </c>
      <c r="AQ12" s="14">
        <v>0.32990779041387702</v>
      </c>
      <c r="AR12" s="14">
        <v>0.143540881359279</v>
      </c>
      <c r="AS12" s="14">
        <v>0.267582591066648</v>
      </c>
      <c r="AT12" s="14">
        <v>0.22072743192406</v>
      </c>
      <c r="AU12" s="14">
        <v>8.6147231150712003E-2</v>
      </c>
      <c r="AV12" s="14"/>
      <c r="AW12" s="14">
        <v>0.25771742718443902</v>
      </c>
      <c r="AX12" s="14">
        <v>0.19167276717259299</v>
      </c>
      <c r="AY12" s="14">
        <v>0.20779200045982199</v>
      </c>
      <c r="AZ12" s="14">
        <v>0.144619956830253</v>
      </c>
      <c r="BA12" s="14">
        <v>0.34586382692245199</v>
      </c>
      <c r="BB12" s="14">
        <v>0.16438746316880501</v>
      </c>
      <c r="BC12" s="14">
        <v>0.28142440748720599</v>
      </c>
      <c r="BD12" s="14">
        <v>7.7072022641003601E-2</v>
      </c>
      <c r="BE12" s="14">
        <v>0.15513992790508499</v>
      </c>
      <c r="BF12" s="14">
        <v>4.8852689207885297E-2</v>
      </c>
      <c r="BG12" s="14"/>
      <c r="BH12" s="14">
        <v>0.178453155524254</v>
      </c>
      <c r="BI12" s="14">
        <v>0.198144894057912</v>
      </c>
    </row>
    <row r="13" spans="2:61" x14ac:dyDescent="0.35">
      <c r="B13" s="15" t="s">
        <v>104</v>
      </c>
      <c r="C13" s="20">
        <v>9.5541428579107898E-2</v>
      </c>
      <c r="D13" s="20">
        <v>9.3551465109726506E-2</v>
      </c>
      <c r="E13" s="20">
        <v>9.5674976509581205E-2</v>
      </c>
      <c r="F13" s="20"/>
      <c r="G13" s="20">
        <v>0.12605170297965201</v>
      </c>
      <c r="H13" s="20">
        <v>0.10796392490363201</v>
      </c>
      <c r="I13" s="20">
        <v>7.6428635263941502E-2</v>
      </c>
      <c r="J13" s="20">
        <v>8.7785285257032705E-2</v>
      </c>
      <c r="K13" s="20">
        <v>0.12722298076673699</v>
      </c>
      <c r="L13" s="20">
        <v>7.0833860472723303E-2</v>
      </c>
      <c r="M13" s="20"/>
      <c r="N13" s="20">
        <v>8.6189344484588995E-2</v>
      </c>
      <c r="O13" s="20">
        <v>0.100812867284559</v>
      </c>
      <c r="P13" s="20"/>
      <c r="Q13" s="20">
        <v>0.13591459744986201</v>
      </c>
      <c r="R13" s="20">
        <v>9.5489998848582794E-2</v>
      </c>
      <c r="S13" s="20">
        <v>4.1117294516893298E-2</v>
      </c>
      <c r="T13" s="20"/>
      <c r="U13" s="20">
        <v>0.10739623620859499</v>
      </c>
      <c r="V13" s="20">
        <v>4.4609286128523398E-2</v>
      </c>
      <c r="W13" s="20"/>
      <c r="X13" s="20">
        <v>0.119507672642407</v>
      </c>
      <c r="Y13" s="20">
        <v>9.5746673958939196E-2</v>
      </c>
      <c r="Z13" s="20">
        <v>9.5022129991170198E-2</v>
      </c>
      <c r="AA13" s="20"/>
      <c r="AB13" s="20">
        <v>0.12586096015887499</v>
      </c>
      <c r="AC13" s="20">
        <v>8.6063909849490597E-2</v>
      </c>
      <c r="AD13" s="20">
        <v>8.7023354389863403E-2</v>
      </c>
      <c r="AE13" s="20"/>
      <c r="AF13" s="20">
        <v>0.122418653400847</v>
      </c>
      <c r="AG13" s="20">
        <v>0.105821703992607</v>
      </c>
      <c r="AH13" s="20">
        <v>7.0530409286950105E-2</v>
      </c>
      <c r="AI13" s="20"/>
      <c r="AJ13" s="20">
        <v>9.2520618901941395E-2</v>
      </c>
      <c r="AK13" s="20">
        <v>0.101675811162614</v>
      </c>
      <c r="AL13" s="20"/>
      <c r="AM13" s="20">
        <v>9.4158373929251499E-2</v>
      </c>
      <c r="AN13" s="20">
        <v>5.33690699915104E-2</v>
      </c>
      <c r="AO13" s="20">
        <v>0.10427841809747999</v>
      </c>
      <c r="AP13" s="20">
        <v>4.47529283718619E-2</v>
      </c>
      <c r="AQ13" s="20">
        <v>0.11671193720607401</v>
      </c>
      <c r="AR13" s="20">
        <v>0.128376176754435</v>
      </c>
      <c r="AS13" s="20">
        <v>0.16728025041561501</v>
      </c>
      <c r="AT13" s="20">
        <v>8.6066858232843907E-2</v>
      </c>
      <c r="AU13" s="20">
        <v>0.105137850851486</v>
      </c>
      <c r="AV13" s="20"/>
      <c r="AW13" s="20">
        <v>8.2716156670760294E-2</v>
      </c>
      <c r="AX13" s="20">
        <v>6.9429768522113106E-2</v>
      </c>
      <c r="AY13" s="20">
        <v>0.135303440651451</v>
      </c>
      <c r="AZ13" s="20">
        <v>4.17430808195089E-2</v>
      </c>
      <c r="BA13" s="20">
        <v>0.14060451587033501</v>
      </c>
      <c r="BB13" s="20">
        <v>0.1224974296807</v>
      </c>
      <c r="BC13" s="20">
        <v>0.173373188664037</v>
      </c>
      <c r="BD13" s="20">
        <v>0.17365808075833999</v>
      </c>
      <c r="BE13" s="20">
        <v>8.2150689119794701E-2</v>
      </c>
      <c r="BF13" s="20">
        <v>0.109602703692585</v>
      </c>
      <c r="BG13" s="20"/>
      <c r="BH13" s="20">
        <v>9.1043413469127199E-2</v>
      </c>
      <c r="BI13" s="20">
        <v>0.10006033025589001</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316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0.15367436422542399</v>
      </c>
      <c r="D9" s="14">
        <v>0.14952055583571999</v>
      </c>
      <c r="E9" s="14">
        <v>0.156210695784399</v>
      </c>
      <c r="F9" s="14"/>
      <c r="G9" s="14">
        <v>0.12703529348892401</v>
      </c>
      <c r="H9" s="14">
        <v>0.107522333724374</v>
      </c>
      <c r="I9" s="14">
        <v>0.14386795949685199</v>
      </c>
      <c r="J9" s="14">
        <v>0.14901057855289601</v>
      </c>
      <c r="K9" s="14">
        <v>0.18848175533460099</v>
      </c>
      <c r="L9" s="14">
        <v>0.19358297305144601</v>
      </c>
      <c r="M9" s="14"/>
      <c r="N9" s="14">
        <v>0.15712591968606399</v>
      </c>
      <c r="O9" s="14">
        <v>0.15172884461018701</v>
      </c>
      <c r="P9" s="14"/>
      <c r="Q9" s="14">
        <v>0.217666156573109</v>
      </c>
      <c r="R9" s="14">
        <v>0.128727581597989</v>
      </c>
      <c r="S9" s="14">
        <v>0.12548630683993101</v>
      </c>
      <c r="T9" s="14"/>
      <c r="U9" s="14">
        <v>0.17936758191731</v>
      </c>
      <c r="V9" s="14">
        <v>4.3287872567642098E-2</v>
      </c>
      <c r="W9" s="14"/>
      <c r="X9" s="14">
        <v>0.228746624876669</v>
      </c>
      <c r="Y9" s="14">
        <v>0.15742713609702</v>
      </c>
      <c r="Z9" s="14">
        <v>0.126589699827241</v>
      </c>
      <c r="AA9" s="14"/>
      <c r="AB9" s="14">
        <v>0.18695794637419</v>
      </c>
      <c r="AC9" s="14">
        <v>0.169569452417697</v>
      </c>
      <c r="AD9" s="14">
        <v>8.7477372190392505E-2</v>
      </c>
      <c r="AE9" s="14"/>
      <c r="AF9" s="14">
        <v>0.18794893749713201</v>
      </c>
      <c r="AG9" s="14">
        <v>0.18126047188116101</v>
      </c>
      <c r="AH9" s="14">
        <v>0.109926369599566</v>
      </c>
      <c r="AI9" s="14"/>
      <c r="AJ9" s="14">
        <v>0.162875721121223</v>
      </c>
      <c r="AK9" s="14">
        <v>0.15489850879254799</v>
      </c>
      <c r="AL9" s="14"/>
      <c r="AM9" s="14">
        <v>0.17931918040592301</v>
      </c>
      <c r="AN9" s="14">
        <v>0.13684655207293001</v>
      </c>
      <c r="AO9" s="14">
        <v>0.22872102500399599</v>
      </c>
      <c r="AP9" s="14">
        <v>9.7669000335843401E-2</v>
      </c>
      <c r="AQ9" s="14">
        <v>0.28314622498555497</v>
      </c>
      <c r="AR9" s="14">
        <v>0.16092570359147501</v>
      </c>
      <c r="AS9" s="14">
        <v>0.25161078556617</v>
      </c>
      <c r="AT9" s="14">
        <v>0.102398837427304</v>
      </c>
      <c r="AU9" s="14">
        <v>0.119597711239845</v>
      </c>
      <c r="AV9" s="14"/>
      <c r="AW9" s="14">
        <v>0.16235627176182199</v>
      </c>
      <c r="AX9" s="14">
        <v>0.156815241052149</v>
      </c>
      <c r="AY9" s="14">
        <v>0.25707066981608301</v>
      </c>
      <c r="AZ9" s="14">
        <v>0.107277215230968</v>
      </c>
      <c r="BA9" s="14">
        <v>0.29867479125012297</v>
      </c>
      <c r="BB9" s="14">
        <v>0.15458198793410399</v>
      </c>
      <c r="BC9" s="14">
        <v>0.20445734606963401</v>
      </c>
      <c r="BD9" s="14">
        <v>0.151305564464528</v>
      </c>
      <c r="BE9" s="14">
        <v>0.108097982237191</v>
      </c>
      <c r="BF9" s="14">
        <v>0.12125410109064499</v>
      </c>
      <c r="BG9" s="14"/>
      <c r="BH9" s="14">
        <v>0.14502621813958999</v>
      </c>
      <c r="BI9" s="14">
        <v>0.17334975312123099</v>
      </c>
    </row>
    <row r="10" spans="2:61" x14ac:dyDescent="0.35">
      <c r="B10" s="15" t="s">
        <v>159</v>
      </c>
      <c r="C10" s="14">
        <v>0.35545205557520199</v>
      </c>
      <c r="D10" s="14">
        <v>0.37087556213179801</v>
      </c>
      <c r="E10" s="14">
        <v>0.33930229822888403</v>
      </c>
      <c r="F10" s="14"/>
      <c r="G10" s="14">
        <v>0.38132075610531802</v>
      </c>
      <c r="H10" s="14">
        <v>0.33289195614867001</v>
      </c>
      <c r="I10" s="14">
        <v>0.32818876940415398</v>
      </c>
      <c r="J10" s="14">
        <v>0.30295354765063198</v>
      </c>
      <c r="K10" s="14">
        <v>0.38646649368437003</v>
      </c>
      <c r="L10" s="14">
        <v>0.41012691132043499</v>
      </c>
      <c r="M10" s="14"/>
      <c r="N10" s="14">
        <v>0.40886884946012703</v>
      </c>
      <c r="O10" s="14">
        <v>0.32534290001584198</v>
      </c>
      <c r="P10" s="14"/>
      <c r="Q10" s="14">
        <v>0.41604043505203703</v>
      </c>
      <c r="R10" s="14">
        <v>0.36495592043594299</v>
      </c>
      <c r="S10" s="14">
        <v>0.23009425884210399</v>
      </c>
      <c r="T10" s="14"/>
      <c r="U10" s="14">
        <v>0.36042229021141498</v>
      </c>
      <c r="V10" s="14">
        <v>0.33409829713252498</v>
      </c>
      <c r="W10" s="14"/>
      <c r="X10" s="14">
        <v>0.43470286417002402</v>
      </c>
      <c r="Y10" s="14">
        <v>0.41359253352710801</v>
      </c>
      <c r="Z10" s="14">
        <v>0.26811327959131698</v>
      </c>
      <c r="AA10" s="14"/>
      <c r="AB10" s="14">
        <v>0.526837992605662</v>
      </c>
      <c r="AC10" s="14">
        <v>0.31990317943435398</v>
      </c>
      <c r="AD10" s="14">
        <v>0.19804035200863301</v>
      </c>
      <c r="AE10" s="14"/>
      <c r="AF10" s="14">
        <v>0.44030951080268399</v>
      </c>
      <c r="AG10" s="14">
        <v>0.39621596635150103</v>
      </c>
      <c r="AH10" s="14">
        <v>0.26907281695822</v>
      </c>
      <c r="AI10" s="14"/>
      <c r="AJ10" s="14">
        <v>0.36212486484801198</v>
      </c>
      <c r="AK10" s="14">
        <v>0.36088778460510501</v>
      </c>
      <c r="AL10" s="14"/>
      <c r="AM10" s="14">
        <v>0.36563868353263101</v>
      </c>
      <c r="AN10" s="14">
        <v>0.42870805023817499</v>
      </c>
      <c r="AO10" s="14">
        <v>0.28482686368762</v>
      </c>
      <c r="AP10" s="14">
        <v>0.30191352591258203</v>
      </c>
      <c r="AQ10" s="14">
        <v>0.35239728815023702</v>
      </c>
      <c r="AR10" s="14">
        <v>0.34464614689963202</v>
      </c>
      <c r="AS10" s="14">
        <v>0.37120068375832899</v>
      </c>
      <c r="AT10" s="14">
        <v>0.323782496705041</v>
      </c>
      <c r="AU10" s="14">
        <v>0.35227680212678802</v>
      </c>
      <c r="AV10" s="14"/>
      <c r="AW10" s="14">
        <v>0.37118471675154902</v>
      </c>
      <c r="AX10" s="14">
        <v>0.42211605857284701</v>
      </c>
      <c r="AY10" s="14">
        <v>0.36920348785439999</v>
      </c>
      <c r="AZ10" s="14">
        <v>0.25037603753751297</v>
      </c>
      <c r="BA10" s="14">
        <v>0.34464241766088499</v>
      </c>
      <c r="BB10" s="14">
        <v>0.35139758044371</v>
      </c>
      <c r="BC10" s="14">
        <v>0.527364788698377</v>
      </c>
      <c r="BD10" s="14">
        <v>0.208258750066597</v>
      </c>
      <c r="BE10" s="14">
        <v>0.32109431210829298</v>
      </c>
      <c r="BF10" s="14">
        <v>0.21565357931019499</v>
      </c>
      <c r="BG10" s="14"/>
      <c r="BH10" s="14">
        <v>0.34315061367583399</v>
      </c>
      <c r="BI10" s="14">
        <v>0.38465811612081202</v>
      </c>
    </row>
    <row r="11" spans="2:61" x14ac:dyDescent="0.35">
      <c r="B11" s="15" t="s">
        <v>160</v>
      </c>
      <c r="C11" s="14">
        <v>0.17714114429696801</v>
      </c>
      <c r="D11" s="14">
        <v>0.17945905081907099</v>
      </c>
      <c r="E11" s="14">
        <v>0.17596641170824601</v>
      </c>
      <c r="F11" s="14"/>
      <c r="G11" s="14">
        <v>0.11683038250568301</v>
      </c>
      <c r="H11" s="14">
        <v>0.235079982127816</v>
      </c>
      <c r="I11" s="14">
        <v>0.15539448890854299</v>
      </c>
      <c r="J11" s="14">
        <v>0.22510110345433801</v>
      </c>
      <c r="K11" s="14">
        <v>0.23227787045558601</v>
      </c>
      <c r="L11" s="14">
        <v>0.102454863911958</v>
      </c>
      <c r="M11" s="14"/>
      <c r="N11" s="14">
        <v>0.17784747455312899</v>
      </c>
      <c r="O11" s="14">
        <v>0.176743010938293</v>
      </c>
      <c r="P11" s="14"/>
      <c r="Q11" s="14">
        <v>0.11569420371368</v>
      </c>
      <c r="R11" s="14">
        <v>0.24092712073118899</v>
      </c>
      <c r="S11" s="14">
        <v>8.8090343287057199E-2</v>
      </c>
      <c r="T11" s="14"/>
      <c r="U11" s="14">
        <v>0.15876916459530599</v>
      </c>
      <c r="V11" s="14">
        <v>0.25607319587550098</v>
      </c>
      <c r="W11" s="14"/>
      <c r="X11" s="14">
        <v>8.0724176667050201E-2</v>
      </c>
      <c r="Y11" s="14">
        <v>0.19937350198411299</v>
      </c>
      <c r="Z11" s="14">
        <v>0.15725844658569599</v>
      </c>
      <c r="AA11" s="14"/>
      <c r="AB11" s="14">
        <v>0.101916902931322</v>
      </c>
      <c r="AC11" s="14">
        <v>0.19443263781867101</v>
      </c>
      <c r="AD11" s="14">
        <v>0.187608749230015</v>
      </c>
      <c r="AE11" s="14"/>
      <c r="AF11" s="14">
        <v>0.103222609955946</v>
      </c>
      <c r="AG11" s="14">
        <v>0.17525469945682701</v>
      </c>
      <c r="AH11" s="14">
        <v>0.17444614288749399</v>
      </c>
      <c r="AI11" s="14"/>
      <c r="AJ11" s="14">
        <v>0.176563930227771</v>
      </c>
      <c r="AK11" s="14">
        <v>0.17311936550984899</v>
      </c>
      <c r="AL11" s="14"/>
      <c r="AM11" s="14">
        <v>0.23852343595407499</v>
      </c>
      <c r="AN11" s="14">
        <v>0.14500624786810101</v>
      </c>
      <c r="AO11" s="14">
        <v>0.19624739766363</v>
      </c>
      <c r="AP11" s="14">
        <v>0.117298989924024</v>
      </c>
      <c r="AQ11" s="14">
        <v>0.13656285736367299</v>
      </c>
      <c r="AR11" s="14">
        <v>0.138656529975408</v>
      </c>
      <c r="AS11" s="14">
        <v>0.22934080205197599</v>
      </c>
      <c r="AT11" s="14">
        <v>0.24080224528542701</v>
      </c>
      <c r="AU11" s="14">
        <v>0.202768741863013</v>
      </c>
      <c r="AV11" s="14"/>
      <c r="AW11" s="14">
        <v>0.19874298058008</v>
      </c>
      <c r="AX11" s="14">
        <v>0.15428213085509601</v>
      </c>
      <c r="AY11" s="14">
        <v>0.19081150654721701</v>
      </c>
      <c r="AZ11" s="14">
        <v>0.12785665949660499</v>
      </c>
      <c r="BA11" s="14">
        <v>0.12819073068498299</v>
      </c>
      <c r="BB11" s="14">
        <v>0.13266786664819</v>
      </c>
      <c r="BC11" s="14">
        <v>0.16585417518824</v>
      </c>
      <c r="BD11" s="14">
        <v>0.14555023266062</v>
      </c>
      <c r="BE11" s="14">
        <v>0.27111274541187402</v>
      </c>
      <c r="BF11" s="14">
        <v>0.26595845126433298</v>
      </c>
      <c r="BG11" s="14"/>
      <c r="BH11" s="14">
        <v>0.171993826485593</v>
      </c>
      <c r="BI11" s="14">
        <v>0.16787047139525399</v>
      </c>
    </row>
    <row r="12" spans="2:61" x14ac:dyDescent="0.35">
      <c r="B12" s="15" t="s">
        <v>161</v>
      </c>
      <c r="C12" s="14">
        <v>0.17462326685650201</v>
      </c>
      <c r="D12" s="14">
        <v>0.18655204610033499</v>
      </c>
      <c r="E12" s="14">
        <v>0.164270608345917</v>
      </c>
      <c r="F12" s="14"/>
      <c r="G12" s="14">
        <v>0.283540926386734</v>
      </c>
      <c r="H12" s="14">
        <v>0.19920682967918599</v>
      </c>
      <c r="I12" s="14">
        <v>0.225996331426005</v>
      </c>
      <c r="J12" s="14">
        <v>0.13791200011927801</v>
      </c>
      <c r="K12" s="14">
        <v>0.106373765791416</v>
      </c>
      <c r="L12" s="14">
        <v>0.126732177246835</v>
      </c>
      <c r="M12" s="14"/>
      <c r="N12" s="14">
        <v>0.149213651205757</v>
      </c>
      <c r="O12" s="14">
        <v>0.18894576760373899</v>
      </c>
      <c r="P12" s="14"/>
      <c r="Q12" s="14">
        <v>0.16240785783124501</v>
      </c>
      <c r="R12" s="14">
        <v>0.16262849973535001</v>
      </c>
      <c r="S12" s="14">
        <v>0.22365030001875999</v>
      </c>
      <c r="T12" s="14"/>
      <c r="U12" s="14">
        <v>0.164875331648832</v>
      </c>
      <c r="V12" s="14">
        <v>0.216503594240405</v>
      </c>
      <c r="W12" s="14"/>
      <c r="X12" s="14">
        <v>0.13572116173735299</v>
      </c>
      <c r="Y12" s="14">
        <v>0.15670881568225001</v>
      </c>
      <c r="Z12" s="14">
        <v>0.20931774707414799</v>
      </c>
      <c r="AA12" s="14"/>
      <c r="AB12" s="14">
        <v>0.12728221136957099</v>
      </c>
      <c r="AC12" s="14">
        <v>0.17303301939544499</v>
      </c>
      <c r="AD12" s="14">
        <v>0.252074777633925</v>
      </c>
      <c r="AE12" s="14"/>
      <c r="AF12" s="14">
        <v>0.16397804585404799</v>
      </c>
      <c r="AG12" s="14">
        <v>0.13603894607862699</v>
      </c>
      <c r="AH12" s="14">
        <v>0.224723321732856</v>
      </c>
      <c r="AI12" s="14"/>
      <c r="AJ12" s="14">
        <v>0.17037141160103</v>
      </c>
      <c r="AK12" s="14">
        <v>0.16837849995816101</v>
      </c>
      <c r="AL12" s="14"/>
      <c r="AM12" s="14">
        <v>0.12788592500186699</v>
      </c>
      <c r="AN12" s="14">
        <v>0.13796477405304</v>
      </c>
      <c r="AO12" s="14">
        <v>0.223996860137499</v>
      </c>
      <c r="AP12" s="14">
        <v>0.253648264835037</v>
      </c>
      <c r="AQ12" s="14">
        <v>0.213126764745389</v>
      </c>
      <c r="AR12" s="14">
        <v>0.205770468327827</v>
      </c>
      <c r="AS12" s="14">
        <v>0.14784772862352399</v>
      </c>
      <c r="AT12" s="14">
        <v>0.12989202274379799</v>
      </c>
      <c r="AU12" s="14">
        <v>0.16544327833841099</v>
      </c>
      <c r="AV12" s="14"/>
      <c r="AW12" s="14">
        <v>0.16307554108224701</v>
      </c>
      <c r="AX12" s="14">
        <v>0.11667821463085799</v>
      </c>
      <c r="AY12" s="14">
        <v>0.165004747143919</v>
      </c>
      <c r="AZ12" s="14">
        <v>0.26505764449944502</v>
      </c>
      <c r="BA12" s="14">
        <v>0.212775521843694</v>
      </c>
      <c r="BB12" s="14">
        <v>0.204312586759404</v>
      </c>
      <c r="BC12" s="14">
        <v>0.10232369004375</v>
      </c>
      <c r="BD12" s="14">
        <v>0.280595694288515</v>
      </c>
      <c r="BE12" s="14">
        <v>0.271891591996684</v>
      </c>
      <c r="BF12" s="14">
        <v>0.11307467881747001</v>
      </c>
      <c r="BG12" s="14"/>
      <c r="BH12" s="14">
        <v>0.18438932634286501</v>
      </c>
      <c r="BI12" s="14">
        <v>0.15831862305052</v>
      </c>
    </row>
    <row r="13" spans="2:61" x14ac:dyDescent="0.35">
      <c r="B13" s="15" t="s">
        <v>104</v>
      </c>
      <c r="C13" s="20">
        <v>0.13910916904590501</v>
      </c>
      <c r="D13" s="20">
        <v>0.11359278511307599</v>
      </c>
      <c r="E13" s="20">
        <v>0.16424998593255499</v>
      </c>
      <c r="F13" s="20"/>
      <c r="G13" s="20">
        <v>9.1272641513341204E-2</v>
      </c>
      <c r="H13" s="20">
        <v>0.125298898319954</v>
      </c>
      <c r="I13" s="20">
        <v>0.14655245076444401</v>
      </c>
      <c r="J13" s="20">
        <v>0.18502277022285499</v>
      </c>
      <c r="K13" s="20">
        <v>8.64001147340272E-2</v>
      </c>
      <c r="L13" s="20">
        <v>0.16710307446932701</v>
      </c>
      <c r="M13" s="20"/>
      <c r="N13" s="20">
        <v>0.106944105094923</v>
      </c>
      <c r="O13" s="20">
        <v>0.15723947683194001</v>
      </c>
      <c r="P13" s="20"/>
      <c r="Q13" s="20">
        <v>8.8191346829929407E-2</v>
      </c>
      <c r="R13" s="20">
        <v>0.102760877499529</v>
      </c>
      <c r="S13" s="20">
        <v>0.33267879101214698</v>
      </c>
      <c r="T13" s="20"/>
      <c r="U13" s="20">
        <v>0.136565631627137</v>
      </c>
      <c r="V13" s="20">
        <v>0.150037040183926</v>
      </c>
      <c r="W13" s="20"/>
      <c r="X13" s="20">
        <v>0.120105172548905</v>
      </c>
      <c r="Y13" s="20">
        <v>7.28980127095092E-2</v>
      </c>
      <c r="Z13" s="20">
        <v>0.23872082692159799</v>
      </c>
      <c r="AA13" s="20"/>
      <c r="AB13" s="20">
        <v>5.7004946719255503E-2</v>
      </c>
      <c r="AC13" s="20">
        <v>0.14306171093383399</v>
      </c>
      <c r="AD13" s="20">
        <v>0.27479874893703399</v>
      </c>
      <c r="AE13" s="20"/>
      <c r="AF13" s="20">
        <v>0.104540895890189</v>
      </c>
      <c r="AG13" s="20">
        <v>0.111229916231883</v>
      </c>
      <c r="AH13" s="20">
        <v>0.22183134882186401</v>
      </c>
      <c r="AI13" s="20"/>
      <c r="AJ13" s="20">
        <v>0.128064072201965</v>
      </c>
      <c r="AK13" s="20">
        <v>0.142715841134338</v>
      </c>
      <c r="AL13" s="20"/>
      <c r="AM13" s="20">
        <v>8.8632775105504602E-2</v>
      </c>
      <c r="AN13" s="20">
        <v>0.15147437576775399</v>
      </c>
      <c r="AO13" s="20">
        <v>6.6207853507255707E-2</v>
      </c>
      <c r="AP13" s="20">
        <v>0.22947021899251499</v>
      </c>
      <c r="AQ13" s="20">
        <v>1.47668647551451E-2</v>
      </c>
      <c r="AR13" s="20">
        <v>0.15000115120565699</v>
      </c>
      <c r="AS13" s="20">
        <v>0</v>
      </c>
      <c r="AT13" s="20">
        <v>0.20312439783843</v>
      </c>
      <c r="AU13" s="20">
        <v>0.15991346643194301</v>
      </c>
      <c r="AV13" s="20"/>
      <c r="AW13" s="20">
        <v>0.104640489824303</v>
      </c>
      <c r="AX13" s="20">
        <v>0.15010835488905</v>
      </c>
      <c r="AY13" s="20">
        <v>1.7909588638381001E-2</v>
      </c>
      <c r="AZ13" s="20">
        <v>0.24943244323546901</v>
      </c>
      <c r="BA13" s="20">
        <v>1.5716538560314301E-2</v>
      </c>
      <c r="BB13" s="20">
        <v>0.15703997821459201</v>
      </c>
      <c r="BC13" s="20">
        <v>0</v>
      </c>
      <c r="BD13" s="20">
        <v>0.21428975851974</v>
      </c>
      <c r="BE13" s="20">
        <v>2.78033682459581E-2</v>
      </c>
      <c r="BF13" s="20">
        <v>0.28405918951735698</v>
      </c>
      <c r="BG13" s="20"/>
      <c r="BH13" s="20">
        <v>0.15544001535611701</v>
      </c>
      <c r="BI13" s="20">
        <v>0.115803036312183</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317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0.216309129173161</v>
      </c>
      <c r="D9" s="14">
        <v>0.20595439103400001</v>
      </c>
      <c r="E9" s="14">
        <v>0.22392375309984999</v>
      </c>
      <c r="F9" s="14"/>
      <c r="G9" s="14">
        <v>0.2221432691778</v>
      </c>
      <c r="H9" s="14">
        <v>0.203546353010536</v>
      </c>
      <c r="I9" s="14">
        <v>0.24042502401911101</v>
      </c>
      <c r="J9" s="14">
        <v>0.243558455907668</v>
      </c>
      <c r="K9" s="14">
        <v>0.18534943226178599</v>
      </c>
      <c r="L9" s="14">
        <v>0.19768473979086101</v>
      </c>
      <c r="M9" s="14"/>
      <c r="N9" s="14">
        <v>0.22887573960830401</v>
      </c>
      <c r="O9" s="14">
        <v>0.209225775775712</v>
      </c>
      <c r="P9" s="14"/>
      <c r="Q9" s="14">
        <v>0.28593064821799802</v>
      </c>
      <c r="R9" s="14">
        <v>0.19579205813936701</v>
      </c>
      <c r="S9" s="14">
        <v>0.17762581209792999</v>
      </c>
      <c r="T9" s="14"/>
      <c r="U9" s="14">
        <v>0.227625687989473</v>
      </c>
      <c r="V9" s="14">
        <v>0.167689480192173</v>
      </c>
      <c r="W9" s="14"/>
      <c r="X9" s="14">
        <v>0.18995854780114901</v>
      </c>
      <c r="Y9" s="14">
        <v>0.23307210414301199</v>
      </c>
      <c r="Z9" s="14">
        <v>0.216153287447959</v>
      </c>
      <c r="AA9" s="14"/>
      <c r="AB9" s="14">
        <v>0.27354875247428101</v>
      </c>
      <c r="AC9" s="14">
        <v>0.209579659950096</v>
      </c>
      <c r="AD9" s="14">
        <v>0.15283166150358601</v>
      </c>
      <c r="AE9" s="14"/>
      <c r="AF9" s="14">
        <v>0.172956020449335</v>
      </c>
      <c r="AG9" s="14">
        <v>0.24436173098451</v>
      </c>
      <c r="AH9" s="14">
        <v>0.20004612698291899</v>
      </c>
      <c r="AI9" s="14"/>
      <c r="AJ9" s="14">
        <v>0.212502758943863</v>
      </c>
      <c r="AK9" s="14">
        <v>0.220587022544289</v>
      </c>
      <c r="AL9" s="14"/>
      <c r="AM9" s="14">
        <v>0.20997458479622599</v>
      </c>
      <c r="AN9" s="14">
        <v>0.15939396262487099</v>
      </c>
      <c r="AO9" s="14">
        <v>0.237541288557053</v>
      </c>
      <c r="AP9" s="14">
        <v>0.16979613370052399</v>
      </c>
      <c r="AQ9" s="14">
        <v>0.32419627143556801</v>
      </c>
      <c r="AR9" s="14">
        <v>0.26067454890666703</v>
      </c>
      <c r="AS9" s="14">
        <v>0.31089427958300703</v>
      </c>
      <c r="AT9" s="14">
        <v>0.19741513650564599</v>
      </c>
      <c r="AU9" s="14">
        <v>0.18574109763018601</v>
      </c>
      <c r="AV9" s="14"/>
      <c r="AW9" s="14">
        <v>0.19084728413858501</v>
      </c>
      <c r="AX9" s="14">
        <v>0.166046796452196</v>
      </c>
      <c r="AY9" s="14">
        <v>0.36406980262495903</v>
      </c>
      <c r="AZ9" s="14">
        <v>0.21628041734082601</v>
      </c>
      <c r="BA9" s="14">
        <v>0.36789835718768898</v>
      </c>
      <c r="BB9" s="14">
        <v>0.26418822135391001</v>
      </c>
      <c r="BC9" s="14">
        <v>0.23121112614080899</v>
      </c>
      <c r="BD9" s="14">
        <v>0.21900826045461499</v>
      </c>
      <c r="BE9" s="14">
        <v>0.107027025136831</v>
      </c>
      <c r="BF9" s="14">
        <v>0.214119500456047</v>
      </c>
      <c r="BG9" s="14"/>
      <c r="BH9" s="14">
        <v>0.202880454003705</v>
      </c>
      <c r="BI9" s="14">
        <v>0.24164119895154201</v>
      </c>
    </row>
    <row r="10" spans="2:61" x14ac:dyDescent="0.35">
      <c r="B10" s="15" t="s">
        <v>159</v>
      </c>
      <c r="C10" s="14">
        <v>0.30101526260719302</v>
      </c>
      <c r="D10" s="14">
        <v>0.32012055343027102</v>
      </c>
      <c r="E10" s="14">
        <v>0.282236928819255</v>
      </c>
      <c r="F10" s="14"/>
      <c r="G10" s="14">
        <v>0.29099783995325401</v>
      </c>
      <c r="H10" s="14">
        <v>0.242984011819496</v>
      </c>
      <c r="I10" s="14">
        <v>0.243087267861579</v>
      </c>
      <c r="J10" s="14">
        <v>0.26615717796539501</v>
      </c>
      <c r="K10" s="14">
        <v>0.34444685120028801</v>
      </c>
      <c r="L10" s="14">
        <v>0.40907967079351998</v>
      </c>
      <c r="M10" s="14"/>
      <c r="N10" s="14">
        <v>0.31498210946351002</v>
      </c>
      <c r="O10" s="14">
        <v>0.29314264551271602</v>
      </c>
      <c r="P10" s="14"/>
      <c r="Q10" s="14">
        <v>0.386914729283104</v>
      </c>
      <c r="R10" s="14">
        <v>0.28997784078972899</v>
      </c>
      <c r="S10" s="14">
        <v>0.221081267810323</v>
      </c>
      <c r="T10" s="14"/>
      <c r="U10" s="14">
        <v>0.31452217227218199</v>
      </c>
      <c r="V10" s="14">
        <v>0.24298514785330499</v>
      </c>
      <c r="W10" s="14"/>
      <c r="X10" s="14">
        <v>0.424541377712222</v>
      </c>
      <c r="Y10" s="14">
        <v>0.35245087655523999</v>
      </c>
      <c r="Z10" s="14">
        <v>0.20440329228611601</v>
      </c>
      <c r="AA10" s="14"/>
      <c r="AB10" s="14">
        <v>0.42069918693012698</v>
      </c>
      <c r="AC10" s="14">
        <v>0.28174770257749299</v>
      </c>
      <c r="AD10" s="14">
        <v>0.17738122849458701</v>
      </c>
      <c r="AE10" s="14"/>
      <c r="AF10" s="14">
        <v>0.37016192646709101</v>
      </c>
      <c r="AG10" s="14">
        <v>0.32099540653529801</v>
      </c>
      <c r="AH10" s="14">
        <v>0.249699628336678</v>
      </c>
      <c r="AI10" s="14"/>
      <c r="AJ10" s="14">
        <v>0.27391124152288998</v>
      </c>
      <c r="AK10" s="14">
        <v>0.32756134726867298</v>
      </c>
      <c r="AL10" s="14"/>
      <c r="AM10" s="14">
        <v>0.36760128038974099</v>
      </c>
      <c r="AN10" s="14">
        <v>0.38306092654423302</v>
      </c>
      <c r="AO10" s="14">
        <v>0.323925964409707</v>
      </c>
      <c r="AP10" s="14">
        <v>0.25169967826246997</v>
      </c>
      <c r="AQ10" s="14">
        <v>0.39463759437676499</v>
      </c>
      <c r="AR10" s="14">
        <v>0.23291431871895199</v>
      </c>
      <c r="AS10" s="14">
        <v>0.324463255321644</v>
      </c>
      <c r="AT10" s="14">
        <v>0.30850713653699202</v>
      </c>
      <c r="AU10" s="14">
        <v>0.27883910930468903</v>
      </c>
      <c r="AV10" s="14"/>
      <c r="AW10" s="14">
        <v>0.34975497335417399</v>
      </c>
      <c r="AX10" s="14">
        <v>0.38613949780269002</v>
      </c>
      <c r="AY10" s="14">
        <v>0.28446350361987099</v>
      </c>
      <c r="AZ10" s="14">
        <v>0.23326220835852099</v>
      </c>
      <c r="BA10" s="14">
        <v>0.36616587898574499</v>
      </c>
      <c r="BB10" s="14">
        <v>0.24924000397402199</v>
      </c>
      <c r="BC10" s="14">
        <v>0.37813614034376702</v>
      </c>
      <c r="BD10" s="14">
        <v>0.279056623762787</v>
      </c>
      <c r="BE10" s="14">
        <v>0.27641561627157202</v>
      </c>
      <c r="BF10" s="14">
        <v>0.19851766439250801</v>
      </c>
      <c r="BG10" s="14"/>
      <c r="BH10" s="14">
        <v>0.29146366019318798</v>
      </c>
      <c r="BI10" s="14">
        <v>0.33696595017562098</v>
      </c>
    </row>
    <row r="11" spans="2:61" x14ac:dyDescent="0.35">
      <c r="B11" s="15" t="s">
        <v>160</v>
      </c>
      <c r="C11" s="14">
        <v>0.12043366614555499</v>
      </c>
      <c r="D11" s="14">
        <v>0.130711191823083</v>
      </c>
      <c r="E11" s="14">
        <v>0.11133866522185</v>
      </c>
      <c r="F11" s="14"/>
      <c r="G11" s="14">
        <v>0.21374087245710999</v>
      </c>
      <c r="H11" s="14">
        <v>0.13368189070523001</v>
      </c>
      <c r="I11" s="14">
        <v>0.114464359946575</v>
      </c>
      <c r="J11" s="14">
        <v>9.7991221083139304E-2</v>
      </c>
      <c r="K11" s="14">
        <v>9.3690614698754796E-2</v>
      </c>
      <c r="L11" s="14">
        <v>0.103050430067205</v>
      </c>
      <c r="M11" s="14"/>
      <c r="N11" s="14">
        <v>0.123888925211201</v>
      </c>
      <c r="O11" s="14">
        <v>0.11848605893929801</v>
      </c>
      <c r="P11" s="14"/>
      <c r="Q11" s="14">
        <v>8.82567959203443E-2</v>
      </c>
      <c r="R11" s="14">
        <v>0.146964087480491</v>
      </c>
      <c r="S11" s="14">
        <v>5.8625570182073802E-2</v>
      </c>
      <c r="T11" s="14"/>
      <c r="U11" s="14">
        <v>0.10099426592697699</v>
      </c>
      <c r="V11" s="14">
        <v>0.20395170642347901</v>
      </c>
      <c r="W11" s="14"/>
      <c r="X11" s="14">
        <v>9.3732128807306095E-2</v>
      </c>
      <c r="Y11" s="14">
        <v>0.131276950332502</v>
      </c>
      <c r="Z11" s="14">
        <v>8.78588596125391E-2</v>
      </c>
      <c r="AA11" s="14"/>
      <c r="AB11" s="14">
        <v>8.6209553785725201E-2</v>
      </c>
      <c r="AC11" s="14">
        <v>0.13005945604939101</v>
      </c>
      <c r="AD11" s="14">
        <v>0.104184883653993</v>
      </c>
      <c r="AE11" s="14"/>
      <c r="AF11" s="14">
        <v>9.0016301267390395E-2</v>
      </c>
      <c r="AG11" s="14">
        <v>0.12613040023561101</v>
      </c>
      <c r="AH11" s="14">
        <v>8.7570285038903503E-2</v>
      </c>
      <c r="AI11" s="14"/>
      <c r="AJ11" s="14">
        <v>0.145763373108143</v>
      </c>
      <c r="AK11" s="14">
        <v>9.9770842519164404E-2</v>
      </c>
      <c r="AL11" s="14"/>
      <c r="AM11" s="14">
        <v>9.8405830827013097E-2</v>
      </c>
      <c r="AN11" s="14">
        <v>0.110305539148327</v>
      </c>
      <c r="AO11" s="14">
        <v>0.126073096761984</v>
      </c>
      <c r="AP11" s="14">
        <v>6.6201396579209898E-2</v>
      </c>
      <c r="AQ11" s="14">
        <v>8.0294428401980603E-2</v>
      </c>
      <c r="AR11" s="14">
        <v>0.107549518719515</v>
      </c>
      <c r="AS11" s="14">
        <v>0.17984307609583999</v>
      </c>
      <c r="AT11" s="14">
        <v>0.14628425638934001</v>
      </c>
      <c r="AU11" s="14">
        <v>0.146857954052175</v>
      </c>
      <c r="AV11" s="14"/>
      <c r="AW11" s="14">
        <v>7.7327305960972703E-2</v>
      </c>
      <c r="AX11" s="14">
        <v>0.12563108520011601</v>
      </c>
      <c r="AY11" s="14">
        <v>0.14313864314343999</v>
      </c>
      <c r="AZ11" s="14">
        <v>4.2749058877415501E-2</v>
      </c>
      <c r="BA11" s="14">
        <v>0.10894637963170101</v>
      </c>
      <c r="BB11" s="14">
        <v>9.9677540171813295E-2</v>
      </c>
      <c r="BC11" s="14">
        <v>0.11963768698683799</v>
      </c>
      <c r="BD11" s="14">
        <v>9.74809141519975E-2</v>
      </c>
      <c r="BE11" s="14">
        <v>0.28798807300263701</v>
      </c>
      <c r="BF11" s="14">
        <v>0.108655975379621</v>
      </c>
      <c r="BG11" s="14"/>
      <c r="BH11" s="14">
        <v>0.10567015702387</v>
      </c>
      <c r="BI11" s="14">
        <v>0.111849096243954</v>
      </c>
    </row>
    <row r="12" spans="2:61" x14ac:dyDescent="0.35">
      <c r="B12" s="15" t="s">
        <v>161</v>
      </c>
      <c r="C12" s="14">
        <v>0.17792197652561101</v>
      </c>
      <c r="D12" s="14">
        <v>0.17942811578036699</v>
      </c>
      <c r="E12" s="14">
        <v>0.17752576336911999</v>
      </c>
      <c r="F12" s="14"/>
      <c r="G12" s="14">
        <v>0.151525702215697</v>
      </c>
      <c r="H12" s="14">
        <v>0.242299040538549</v>
      </c>
      <c r="I12" s="14">
        <v>0.236625051781611</v>
      </c>
      <c r="J12" s="14">
        <v>0.200295364324623</v>
      </c>
      <c r="K12" s="14">
        <v>0.167752319460025</v>
      </c>
      <c r="L12" s="14">
        <v>7.1418548100370002E-2</v>
      </c>
      <c r="M12" s="14"/>
      <c r="N12" s="14">
        <v>0.181616640289363</v>
      </c>
      <c r="O12" s="14">
        <v>0.17583942536685099</v>
      </c>
      <c r="P12" s="14"/>
      <c r="Q12" s="14">
        <v>0.11290655599348</v>
      </c>
      <c r="R12" s="14">
        <v>0.20779110541295401</v>
      </c>
      <c r="S12" s="14">
        <v>0.203065866432038</v>
      </c>
      <c r="T12" s="14"/>
      <c r="U12" s="14">
        <v>0.17410004071455501</v>
      </c>
      <c r="V12" s="14">
        <v>0.194342266525215</v>
      </c>
      <c r="W12" s="14"/>
      <c r="X12" s="14">
        <v>0.14297599559173599</v>
      </c>
      <c r="Y12" s="14">
        <v>0.177033472899667</v>
      </c>
      <c r="Z12" s="14">
        <v>0.190366647328813</v>
      </c>
      <c r="AA12" s="14"/>
      <c r="AB12" s="14">
        <v>0.13147091569665401</v>
      </c>
      <c r="AC12" s="14">
        <v>0.185299070042552</v>
      </c>
      <c r="AD12" s="14">
        <v>0.22428122792069399</v>
      </c>
      <c r="AE12" s="14"/>
      <c r="AF12" s="14">
        <v>0.18045956648028</v>
      </c>
      <c r="AG12" s="14">
        <v>0.16328627418053199</v>
      </c>
      <c r="AH12" s="14">
        <v>0.18102721406331501</v>
      </c>
      <c r="AI12" s="14"/>
      <c r="AJ12" s="14">
        <v>0.18893201814622099</v>
      </c>
      <c r="AK12" s="14">
        <v>0.16809203933105199</v>
      </c>
      <c r="AL12" s="14"/>
      <c r="AM12" s="14">
        <v>0.202888154288898</v>
      </c>
      <c r="AN12" s="14">
        <v>0.148527938336001</v>
      </c>
      <c r="AO12" s="14">
        <v>0.23612152403414499</v>
      </c>
      <c r="AP12" s="14">
        <v>0.22537771270780199</v>
      </c>
      <c r="AQ12" s="14">
        <v>0.15556661703351901</v>
      </c>
      <c r="AR12" s="14">
        <v>0.19094804338535501</v>
      </c>
      <c r="AS12" s="14">
        <v>9.4926618684762307E-2</v>
      </c>
      <c r="AT12" s="14">
        <v>0.13909717051169601</v>
      </c>
      <c r="AU12" s="14">
        <v>0.18528916919209401</v>
      </c>
      <c r="AV12" s="14"/>
      <c r="AW12" s="14">
        <v>0.239047081459693</v>
      </c>
      <c r="AX12" s="14">
        <v>0.144287577997114</v>
      </c>
      <c r="AY12" s="14">
        <v>0.152441109563766</v>
      </c>
      <c r="AZ12" s="14">
        <v>0.213143440521844</v>
      </c>
      <c r="BA12" s="14">
        <v>0.124429823062853</v>
      </c>
      <c r="BB12" s="14">
        <v>0.183050685419645</v>
      </c>
      <c r="BC12" s="14">
        <v>0.19076258113908101</v>
      </c>
      <c r="BD12" s="14">
        <v>0.130512123012446</v>
      </c>
      <c r="BE12" s="14">
        <v>0.241539738705875</v>
      </c>
      <c r="BF12" s="14">
        <v>0.16399113756560499</v>
      </c>
      <c r="BG12" s="14"/>
      <c r="BH12" s="14">
        <v>0.18712939838557599</v>
      </c>
      <c r="BI12" s="14">
        <v>0.17239245602957601</v>
      </c>
    </row>
    <row r="13" spans="2:61" x14ac:dyDescent="0.35">
      <c r="B13" s="15" t="s">
        <v>104</v>
      </c>
      <c r="C13" s="20">
        <v>0.18431996554847899</v>
      </c>
      <c r="D13" s="20">
        <v>0.16378574793227901</v>
      </c>
      <c r="E13" s="20">
        <v>0.20497488948992501</v>
      </c>
      <c r="F13" s="20"/>
      <c r="G13" s="20">
        <v>0.121592316196139</v>
      </c>
      <c r="H13" s="20">
        <v>0.17748870392618901</v>
      </c>
      <c r="I13" s="20">
        <v>0.16539829639112499</v>
      </c>
      <c r="J13" s="20">
        <v>0.191997780719175</v>
      </c>
      <c r="K13" s="20">
        <v>0.208760782379146</v>
      </c>
      <c r="L13" s="20">
        <v>0.218766611248044</v>
      </c>
      <c r="M13" s="20"/>
      <c r="N13" s="20">
        <v>0.15063658542762201</v>
      </c>
      <c r="O13" s="20">
        <v>0.20330609440542199</v>
      </c>
      <c r="P13" s="20"/>
      <c r="Q13" s="20">
        <v>0.12599127058507401</v>
      </c>
      <c r="R13" s="20">
        <v>0.15947490817745899</v>
      </c>
      <c r="S13" s="20">
        <v>0.33960148347763502</v>
      </c>
      <c r="T13" s="20"/>
      <c r="U13" s="20">
        <v>0.18275783309681301</v>
      </c>
      <c r="V13" s="20">
        <v>0.191031399005828</v>
      </c>
      <c r="W13" s="20"/>
      <c r="X13" s="20">
        <v>0.148791950087588</v>
      </c>
      <c r="Y13" s="20">
        <v>0.106166596069578</v>
      </c>
      <c r="Z13" s="20">
        <v>0.30121791332457398</v>
      </c>
      <c r="AA13" s="20"/>
      <c r="AB13" s="20">
        <v>8.8071591113212999E-2</v>
      </c>
      <c r="AC13" s="20">
        <v>0.193314111380467</v>
      </c>
      <c r="AD13" s="20">
        <v>0.34132099842713898</v>
      </c>
      <c r="AE13" s="20"/>
      <c r="AF13" s="20">
        <v>0.186406185335904</v>
      </c>
      <c r="AG13" s="20">
        <v>0.14522618806404999</v>
      </c>
      <c r="AH13" s="20">
        <v>0.28165674557818499</v>
      </c>
      <c r="AI13" s="20"/>
      <c r="AJ13" s="20">
        <v>0.17889060827888301</v>
      </c>
      <c r="AK13" s="20">
        <v>0.183988748336821</v>
      </c>
      <c r="AL13" s="20"/>
      <c r="AM13" s="20">
        <v>0.121130149698121</v>
      </c>
      <c r="AN13" s="20">
        <v>0.198711633346568</v>
      </c>
      <c r="AO13" s="20">
        <v>7.6338126237111295E-2</v>
      </c>
      <c r="AP13" s="20">
        <v>0.28692507874999401</v>
      </c>
      <c r="AQ13" s="20">
        <v>4.5305088752167197E-2</v>
      </c>
      <c r="AR13" s="20">
        <v>0.20791357026951099</v>
      </c>
      <c r="AS13" s="20">
        <v>8.9872770314746594E-2</v>
      </c>
      <c r="AT13" s="20">
        <v>0.208696300056325</v>
      </c>
      <c r="AU13" s="20">
        <v>0.20327266982085601</v>
      </c>
      <c r="AV13" s="20"/>
      <c r="AW13" s="20">
        <v>0.14302335508657599</v>
      </c>
      <c r="AX13" s="20">
        <v>0.17789504254788399</v>
      </c>
      <c r="AY13" s="20">
        <v>5.5886941047964503E-2</v>
      </c>
      <c r="AZ13" s="20">
        <v>0.29456487490139299</v>
      </c>
      <c r="BA13" s="20">
        <v>3.2559561132011298E-2</v>
      </c>
      <c r="BB13" s="20">
        <v>0.203843549080611</v>
      </c>
      <c r="BC13" s="20">
        <v>8.0252465389505104E-2</v>
      </c>
      <c r="BD13" s="20">
        <v>0.273942078618155</v>
      </c>
      <c r="BE13" s="20">
        <v>8.7029546883084896E-2</v>
      </c>
      <c r="BF13" s="20">
        <v>0.31471572220621802</v>
      </c>
      <c r="BG13" s="20"/>
      <c r="BH13" s="20">
        <v>0.212856330393661</v>
      </c>
      <c r="BI13" s="20">
        <v>0.137151298599308</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I19"/>
  <sheetViews>
    <sheetView showGridLines="0" workbookViewId="0">
      <pane xSplit="2" topLeftCell="C1" activePane="topRight" state="frozen"/>
      <selection activeCell="B18" sqref="B18"/>
      <selection pane="topRight" activeCell="L12" sqref="L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323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0.22479450945729301</v>
      </c>
      <c r="D9" s="14">
        <v>0.22461232210712601</v>
      </c>
      <c r="E9" s="14">
        <v>0.221637769383039</v>
      </c>
      <c r="F9" s="14"/>
      <c r="G9" s="14">
        <v>0.25622297629551</v>
      </c>
      <c r="H9" s="14">
        <v>0.26356022203451701</v>
      </c>
      <c r="I9" s="14">
        <v>0.212117176191467</v>
      </c>
      <c r="J9" s="14">
        <v>0.21625790760244001</v>
      </c>
      <c r="K9" s="14">
        <v>0.1806338149858</v>
      </c>
      <c r="L9" s="14">
        <v>0.22890906177411899</v>
      </c>
      <c r="M9" s="14"/>
      <c r="N9" s="14">
        <v>0.23602246707399199</v>
      </c>
      <c r="O9" s="14">
        <v>0.21846570726030301</v>
      </c>
      <c r="P9" s="14"/>
      <c r="Q9" s="14">
        <v>0.32398152406334502</v>
      </c>
      <c r="R9" s="14">
        <v>0.203269751175538</v>
      </c>
      <c r="S9" s="14">
        <v>0.146141135208288</v>
      </c>
      <c r="T9" s="14"/>
      <c r="U9" s="14">
        <v>0.246908131353445</v>
      </c>
      <c r="V9" s="14">
        <v>0.12978713559559499</v>
      </c>
      <c r="W9" s="14"/>
      <c r="X9" s="14">
        <v>0.27397415752217802</v>
      </c>
      <c r="Y9" s="14">
        <v>0.27130119738506397</v>
      </c>
      <c r="Z9" s="14">
        <v>0.161937200579231</v>
      </c>
      <c r="AA9" s="14"/>
      <c r="AB9" s="14">
        <v>0.35589309951526299</v>
      </c>
      <c r="AC9" s="14">
        <v>0.19688836906795301</v>
      </c>
      <c r="AD9" s="14">
        <v>0.115586827482537</v>
      </c>
      <c r="AE9" s="14"/>
      <c r="AF9" s="14">
        <v>0.31899727048304899</v>
      </c>
      <c r="AG9" s="14">
        <v>0.24935168990277101</v>
      </c>
      <c r="AH9" s="14">
        <v>0.151450328990829</v>
      </c>
      <c r="AI9" s="14"/>
      <c r="AJ9" s="14">
        <v>0.24403554390483201</v>
      </c>
      <c r="AK9" s="14">
        <v>0.22503188377891301</v>
      </c>
      <c r="AL9" s="14"/>
      <c r="AM9" s="14">
        <v>0.28751542322583901</v>
      </c>
      <c r="AN9" s="14">
        <v>0.209297326791059</v>
      </c>
      <c r="AO9" s="14">
        <v>0.26829949782337198</v>
      </c>
      <c r="AP9" s="14">
        <v>0.20836884921509999</v>
      </c>
      <c r="AQ9" s="14">
        <v>0.40751280340525398</v>
      </c>
      <c r="AR9" s="14">
        <v>0.19326598560730099</v>
      </c>
      <c r="AS9" s="14">
        <v>0.31396719749652202</v>
      </c>
      <c r="AT9" s="14">
        <v>0.22988162480943999</v>
      </c>
      <c r="AU9" s="14">
        <v>0.17944014565379901</v>
      </c>
      <c r="AV9" s="14"/>
      <c r="AW9" s="14">
        <v>0.29647931450895798</v>
      </c>
      <c r="AX9" s="14">
        <v>0.18501472566671401</v>
      </c>
      <c r="AY9" s="14">
        <v>0.277684907266674</v>
      </c>
      <c r="AZ9" s="14">
        <v>0.238817100142039</v>
      </c>
      <c r="BA9" s="14">
        <v>0.47638910678928797</v>
      </c>
      <c r="BB9" s="14">
        <v>0.20444201303951201</v>
      </c>
      <c r="BC9" s="14">
        <v>0.30033764850596101</v>
      </c>
      <c r="BD9" s="14">
        <v>0.175321287788857</v>
      </c>
      <c r="BE9" s="14">
        <v>0.197320668732855</v>
      </c>
      <c r="BF9" s="14">
        <v>8.9789332007209996E-2</v>
      </c>
      <c r="BG9" s="14"/>
      <c r="BH9" s="14">
        <v>0.204446282980046</v>
      </c>
      <c r="BI9" s="14">
        <v>0.270687025957282</v>
      </c>
    </row>
    <row r="10" spans="2:61" x14ac:dyDescent="0.35">
      <c r="B10" s="15" t="s">
        <v>319</v>
      </c>
      <c r="C10" s="14">
        <v>0.40166638170714702</v>
      </c>
      <c r="D10" s="14">
        <v>0.407206470504618</v>
      </c>
      <c r="E10" s="14">
        <v>0.397531829488035</v>
      </c>
      <c r="F10" s="14"/>
      <c r="G10" s="14">
        <v>0.38628922570280599</v>
      </c>
      <c r="H10" s="14">
        <v>0.39575397414744001</v>
      </c>
      <c r="I10" s="14">
        <v>0.37782335795635003</v>
      </c>
      <c r="J10" s="14">
        <v>0.418570714971641</v>
      </c>
      <c r="K10" s="14">
        <v>0.41726288343919199</v>
      </c>
      <c r="L10" s="14">
        <v>0.41162161260957802</v>
      </c>
      <c r="M10" s="14"/>
      <c r="N10" s="14">
        <v>0.43733649942506098</v>
      </c>
      <c r="O10" s="14">
        <v>0.38156039920465901</v>
      </c>
      <c r="P10" s="14"/>
      <c r="Q10" s="14">
        <v>0.46356533037782799</v>
      </c>
      <c r="R10" s="14">
        <v>0.41303556324708601</v>
      </c>
      <c r="S10" s="14">
        <v>0.32022156287458498</v>
      </c>
      <c r="T10" s="14"/>
      <c r="U10" s="14">
        <v>0.41145895620926598</v>
      </c>
      <c r="V10" s="14">
        <v>0.35959426927072902</v>
      </c>
      <c r="W10" s="14"/>
      <c r="X10" s="14">
        <v>0.449254384689452</v>
      </c>
      <c r="Y10" s="14">
        <v>0.43185587815698501</v>
      </c>
      <c r="Z10" s="14">
        <v>0.36759813485072601</v>
      </c>
      <c r="AA10" s="14"/>
      <c r="AB10" s="14">
        <v>0.42548997808807698</v>
      </c>
      <c r="AC10" s="14">
        <v>0.43570303419445899</v>
      </c>
      <c r="AD10" s="14">
        <v>0.29422235303991001</v>
      </c>
      <c r="AE10" s="14"/>
      <c r="AF10" s="14">
        <v>0.42813853917756101</v>
      </c>
      <c r="AG10" s="14">
        <v>0.42295378187774002</v>
      </c>
      <c r="AH10" s="14">
        <v>0.38382776979141497</v>
      </c>
      <c r="AI10" s="14"/>
      <c r="AJ10" s="14">
        <v>0.42975348625381699</v>
      </c>
      <c r="AK10" s="14">
        <v>0.39141690713794303</v>
      </c>
      <c r="AL10" s="14"/>
      <c r="AM10" s="14">
        <v>0.46219861039638299</v>
      </c>
      <c r="AN10" s="14">
        <v>0.456243917066741</v>
      </c>
      <c r="AO10" s="14">
        <v>0.40528295889265997</v>
      </c>
      <c r="AP10" s="14">
        <v>0.34563479505897898</v>
      </c>
      <c r="AQ10" s="14">
        <v>0.411039633848445</v>
      </c>
      <c r="AR10" s="14">
        <v>0.40777305728819102</v>
      </c>
      <c r="AS10" s="14">
        <v>0.49226144318103698</v>
      </c>
      <c r="AT10" s="14">
        <v>0.237812387224867</v>
      </c>
      <c r="AU10" s="14">
        <v>0.33732454204854101</v>
      </c>
      <c r="AV10" s="14"/>
      <c r="AW10" s="14">
        <v>0.44872940160850899</v>
      </c>
      <c r="AX10" s="14">
        <v>0.479491630787928</v>
      </c>
      <c r="AY10" s="14">
        <v>0.46194440017479199</v>
      </c>
      <c r="AZ10" s="14">
        <v>0.34357959631602902</v>
      </c>
      <c r="BA10" s="14">
        <v>0.32272264510575099</v>
      </c>
      <c r="BB10" s="14">
        <v>0.410345174239026</v>
      </c>
      <c r="BC10" s="14">
        <v>0.51175857813274495</v>
      </c>
      <c r="BD10" s="14">
        <v>0.200108925068675</v>
      </c>
      <c r="BE10" s="14">
        <v>0.31757605081135198</v>
      </c>
      <c r="BF10" s="14">
        <v>0.38058047894638197</v>
      </c>
      <c r="BG10" s="14"/>
      <c r="BH10" s="14">
        <v>0.40337326018778702</v>
      </c>
      <c r="BI10" s="14">
        <v>0.40052157625109902</v>
      </c>
    </row>
    <row r="11" spans="2:61" x14ac:dyDescent="0.35">
      <c r="B11" s="15" t="s">
        <v>320</v>
      </c>
      <c r="C11" s="14">
        <v>0.187230069177792</v>
      </c>
      <c r="D11" s="14">
        <v>0.192306340862129</v>
      </c>
      <c r="E11" s="14">
        <v>0.183484411739121</v>
      </c>
      <c r="F11" s="14"/>
      <c r="G11" s="14">
        <v>0.17722026184706399</v>
      </c>
      <c r="H11" s="14">
        <v>0.171550900479744</v>
      </c>
      <c r="I11" s="14">
        <v>0.204817400315258</v>
      </c>
      <c r="J11" s="14">
        <v>0.184457509101563</v>
      </c>
      <c r="K11" s="14">
        <v>0.219664348401755</v>
      </c>
      <c r="L11" s="14">
        <v>0.16673135468657699</v>
      </c>
      <c r="M11" s="14"/>
      <c r="N11" s="14">
        <v>0.182170410851524</v>
      </c>
      <c r="O11" s="14">
        <v>0.19008201944554901</v>
      </c>
      <c r="P11" s="14"/>
      <c r="Q11" s="14">
        <v>9.4909426686248993E-2</v>
      </c>
      <c r="R11" s="14">
        <v>0.205824363767555</v>
      </c>
      <c r="S11" s="14">
        <v>0.23777443613510099</v>
      </c>
      <c r="T11" s="14"/>
      <c r="U11" s="14">
        <v>0.17325494780007999</v>
      </c>
      <c r="V11" s="14">
        <v>0.24727177504262501</v>
      </c>
      <c r="W11" s="14"/>
      <c r="X11" s="14">
        <v>0.18559600649920999</v>
      </c>
      <c r="Y11" s="14">
        <v>0.17288490729300601</v>
      </c>
      <c r="Z11" s="14">
        <v>0.175238284153863</v>
      </c>
      <c r="AA11" s="14"/>
      <c r="AB11" s="14">
        <v>0.123643804805517</v>
      </c>
      <c r="AC11" s="14">
        <v>0.20962205432949499</v>
      </c>
      <c r="AD11" s="14">
        <v>0.205457034310667</v>
      </c>
      <c r="AE11" s="14"/>
      <c r="AF11" s="14">
        <v>0.16729081082715599</v>
      </c>
      <c r="AG11" s="14">
        <v>0.166073369965718</v>
      </c>
      <c r="AH11" s="14">
        <v>0.216203885984393</v>
      </c>
      <c r="AI11" s="14"/>
      <c r="AJ11" s="14">
        <v>0.16978772241250001</v>
      </c>
      <c r="AK11" s="14">
        <v>0.196403013154519</v>
      </c>
      <c r="AL11" s="14"/>
      <c r="AM11" s="14">
        <v>0.128055402116456</v>
      </c>
      <c r="AN11" s="14">
        <v>0.182414170385995</v>
      </c>
      <c r="AO11" s="14">
        <v>0.203117752206352</v>
      </c>
      <c r="AP11" s="14">
        <v>0.20164683706615599</v>
      </c>
      <c r="AQ11" s="14">
        <v>0.117798463824017</v>
      </c>
      <c r="AR11" s="14">
        <v>0.201334228904156</v>
      </c>
      <c r="AS11" s="14">
        <v>0.107143141005663</v>
      </c>
      <c r="AT11" s="14">
        <v>0.14447387487718899</v>
      </c>
      <c r="AU11" s="14">
        <v>0.23416718797422401</v>
      </c>
      <c r="AV11" s="14"/>
      <c r="AW11" s="14">
        <v>0.111707590610706</v>
      </c>
      <c r="AX11" s="14">
        <v>0.196399378097354</v>
      </c>
      <c r="AY11" s="14">
        <v>0.19037081736762199</v>
      </c>
      <c r="AZ11" s="14">
        <v>0.22181905481209399</v>
      </c>
      <c r="BA11" s="14">
        <v>0.14886234206864599</v>
      </c>
      <c r="BB11" s="14">
        <v>0.18458016074098399</v>
      </c>
      <c r="BC11" s="14">
        <v>9.5534137374751305E-2</v>
      </c>
      <c r="BD11" s="14">
        <v>0.17023807077851699</v>
      </c>
      <c r="BE11" s="14">
        <v>0.191974489256244</v>
      </c>
      <c r="BF11" s="14">
        <v>0.21964721735151399</v>
      </c>
      <c r="BG11" s="14"/>
      <c r="BH11" s="14">
        <v>0.20571363906022699</v>
      </c>
      <c r="BI11" s="14">
        <v>0.154236352643395</v>
      </c>
    </row>
    <row r="12" spans="2:61" x14ac:dyDescent="0.35">
      <c r="B12" s="15" t="s">
        <v>321</v>
      </c>
      <c r="C12" s="14">
        <v>8.5059590621912706E-2</v>
      </c>
      <c r="D12" s="14">
        <v>8.8771727312682E-2</v>
      </c>
      <c r="E12" s="14">
        <v>8.2017446566847396E-2</v>
      </c>
      <c r="F12" s="14"/>
      <c r="G12" s="14">
        <v>0.12296132163276401</v>
      </c>
      <c r="H12" s="14">
        <v>6.5438078306876798E-2</v>
      </c>
      <c r="I12" s="14">
        <v>9.5995803518056699E-2</v>
      </c>
      <c r="J12" s="14">
        <v>8.3671485145141597E-2</v>
      </c>
      <c r="K12" s="14">
        <v>9.5154610686923005E-2</v>
      </c>
      <c r="L12" s="14">
        <v>6.2347643549999797E-2</v>
      </c>
      <c r="M12" s="14"/>
      <c r="N12" s="14">
        <v>6.7719649252116002E-2</v>
      </c>
      <c r="O12" s="14">
        <v>9.4833501673521697E-2</v>
      </c>
      <c r="P12" s="14"/>
      <c r="Q12" s="14">
        <v>6.6035063494324406E-2</v>
      </c>
      <c r="R12" s="14">
        <v>8.1187832417333405E-2</v>
      </c>
      <c r="S12" s="14">
        <v>0.13438067519119301</v>
      </c>
      <c r="T12" s="14"/>
      <c r="U12" s="14">
        <v>8.8557966286030895E-2</v>
      </c>
      <c r="V12" s="14">
        <v>7.0029421154857996E-2</v>
      </c>
      <c r="W12" s="14"/>
      <c r="X12" s="14">
        <v>4.48702069085588E-2</v>
      </c>
      <c r="Y12" s="14">
        <v>6.7476766546491707E-2</v>
      </c>
      <c r="Z12" s="14">
        <v>0.12461721283988</v>
      </c>
      <c r="AA12" s="14"/>
      <c r="AB12" s="14">
        <v>5.0751859753503201E-2</v>
      </c>
      <c r="AC12" s="14">
        <v>9.3601908618720003E-2</v>
      </c>
      <c r="AD12" s="14">
        <v>0.130659679770499</v>
      </c>
      <c r="AE12" s="14"/>
      <c r="AF12" s="14">
        <v>7.8125520367110707E-2</v>
      </c>
      <c r="AG12" s="14">
        <v>7.2678618874576703E-2</v>
      </c>
      <c r="AH12" s="14">
        <v>0.106387940565296</v>
      </c>
      <c r="AI12" s="14"/>
      <c r="AJ12" s="14">
        <v>8.2741180500195702E-2</v>
      </c>
      <c r="AK12" s="14">
        <v>8.0868591950871996E-2</v>
      </c>
      <c r="AL12" s="14"/>
      <c r="AM12" s="14">
        <v>6.1416206625540801E-2</v>
      </c>
      <c r="AN12" s="14">
        <v>9.2007695460349301E-2</v>
      </c>
      <c r="AO12" s="14">
        <v>5.31402700218392E-2</v>
      </c>
      <c r="AP12" s="14">
        <v>9.1548495148209993E-2</v>
      </c>
      <c r="AQ12" s="14">
        <v>4.8882234167139001E-2</v>
      </c>
      <c r="AR12" s="14">
        <v>0.10074373077542299</v>
      </c>
      <c r="AS12" s="14">
        <v>4.6269063895456403E-2</v>
      </c>
      <c r="AT12" s="14">
        <v>0.17562072135221399</v>
      </c>
      <c r="AU12" s="14">
        <v>9.0078709442501001E-2</v>
      </c>
      <c r="AV12" s="14"/>
      <c r="AW12" s="14">
        <v>6.4640130544399405E-2</v>
      </c>
      <c r="AX12" s="14">
        <v>0.103380892831113</v>
      </c>
      <c r="AY12" s="14">
        <v>2.0152239638057099E-2</v>
      </c>
      <c r="AZ12" s="14">
        <v>7.5277414847947394E-2</v>
      </c>
      <c r="BA12" s="14">
        <v>3.6309367476000803E-2</v>
      </c>
      <c r="BB12" s="14">
        <v>0.119348926238677</v>
      </c>
      <c r="BC12" s="14">
        <v>6.13698740053941E-2</v>
      </c>
      <c r="BD12" s="14">
        <v>0.120371379020939</v>
      </c>
      <c r="BE12" s="14">
        <v>0</v>
      </c>
      <c r="BF12" s="14">
        <v>0.116910027382608</v>
      </c>
      <c r="BG12" s="14"/>
      <c r="BH12" s="14">
        <v>8.2410549809235595E-2</v>
      </c>
      <c r="BI12" s="14">
        <v>8.9176840884841305E-2</v>
      </c>
    </row>
    <row r="13" spans="2:61" x14ac:dyDescent="0.35">
      <c r="B13" s="15" t="s">
        <v>322</v>
      </c>
      <c r="C13" s="14">
        <v>7.8132876457199005E-2</v>
      </c>
      <c r="D13" s="14">
        <v>6.6702986631851396E-2</v>
      </c>
      <c r="E13" s="14">
        <v>8.9486984598317498E-2</v>
      </c>
      <c r="F13" s="14"/>
      <c r="G13" s="14">
        <v>3.2691426969861603E-2</v>
      </c>
      <c r="H13" s="14">
        <v>9.1159130633741606E-2</v>
      </c>
      <c r="I13" s="14">
        <v>7.9511753344985697E-2</v>
      </c>
      <c r="J13" s="14">
        <v>9.0399055432134098E-2</v>
      </c>
      <c r="K13" s="14">
        <v>6.60861651042014E-2</v>
      </c>
      <c r="L13" s="14">
        <v>8.9876901623908503E-2</v>
      </c>
      <c r="M13" s="14"/>
      <c r="N13" s="14">
        <v>6.3782070881474598E-2</v>
      </c>
      <c r="O13" s="14">
        <v>8.6221917488236294E-2</v>
      </c>
      <c r="P13" s="14"/>
      <c r="Q13" s="14">
        <v>4.5500570494548899E-2</v>
      </c>
      <c r="R13" s="14">
        <v>7.84664313690316E-2</v>
      </c>
      <c r="S13" s="14">
        <v>0.14872683265967901</v>
      </c>
      <c r="T13" s="14"/>
      <c r="U13" s="14">
        <v>7.1709701636025802E-2</v>
      </c>
      <c r="V13" s="14">
        <v>0.105728942559805</v>
      </c>
      <c r="W13" s="14"/>
      <c r="X13" s="14">
        <v>4.63052443806019E-2</v>
      </c>
      <c r="Y13" s="14">
        <v>3.5313556372474603E-2</v>
      </c>
      <c r="Z13" s="14">
        <v>0.15544470273985</v>
      </c>
      <c r="AA13" s="14"/>
      <c r="AB13" s="14">
        <v>3.3864802626988599E-2</v>
      </c>
      <c r="AC13" s="14">
        <v>4.7294549924382603E-2</v>
      </c>
      <c r="AD13" s="14">
        <v>0.23781748776399</v>
      </c>
      <c r="AE13" s="14"/>
      <c r="AF13" s="14">
        <v>7.4478591451224204E-3</v>
      </c>
      <c r="AG13" s="14">
        <v>6.92750285981973E-2</v>
      </c>
      <c r="AH13" s="14">
        <v>0.131243152724735</v>
      </c>
      <c r="AI13" s="14"/>
      <c r="AJ13" s="14">
        <v>6.8543966132283501E-2</v>
      </c>
      <c r="AK13" s="14">
        <v>7.3750907607668198E-2</v>
      </c>
      <c r="AL13" s="14"/>
      <c r="AM13" s="14">
        <v>3.97477343374786E-2</v>
      </c>
      <c r="AN13" s="14">
        <v>6.0036890295855502E-2</v>
      </c>
      <c r="AO13" s="14">
        <v>3.7484806668959599E-2</v>
      </c>
      <c r="AP13" s="14">
        <v>0.152801023511554</v>
      </c>
      <c r="AQ13" s="14">
        <v>1.47668647551451E-2</v>
      </c>
      <c r="AR13" s="14">
        <v>8.0211335084928406E-2</v>
      </c>
      <c r="AS13" s="14">
        <v>1.6646480419199399E-2</v>
      </c>
      <c r="AT13" s="14">
        <v>0.18316933027648</v>
      </c>
      <c r="AU13" s="14">
        <v>0.117797565878369</v>
      </c>
      <c r="AV13" s="14"/>
      <c r="AW13" s="14">
        <v>6.5055937328033497E-2</v>
      </c>
      <c r="AX13" s="14">
        <v>3.5713372616890199E-2</v>
      </c>
      <c r="AY13" s="14">
        <v>1.7909588638381001E-2</v>
      </c>
      <c r="AZ13" s="14">
        <v>0.120506833881891</v>
      </c>
      <c r="BA13" s="14">
        <v>1.5716538560314301E-2</v>
      </c>
      <c r="BB13" s="14">
        <v>6.9867458656723599E-2</v>
      </c>
      <c r="BC13" s="14">
        <v>3.0999761981148E-2</v>
      </c>
      <c r="BD13" s="14">
        <v>0.333960337343013</v>
      </c>
      <c r="BE13" s="14">
        <v>9.3569850079607497E-2</v>
      </c>
      <c r="BF13" s="14">
        <v>0.16986520392332599</v>
      </c>
      <c r="BG13" s="14"/>
      <c r="BH13" s="14">
        <v>8.6790682813367298E-2</v>
      </c>
      <c r="BI13" s="14">
        <v>7.400833027822E-2</v>
      </c>
    </row>
    <row r="14" spans="2:61" x14ac:dyDescent="0.35">
      <c r="B14" s="15" t="s">
        <v>77</v>
      </c>
      <c r="C14" s="20">
        <v>2.3116572578655799E-2</v>
      </c>
      <c r="D14" s="20">
        <v>2.0400152581594898E-2</v>
      </c>
      <c r="E14" s="20">
        <v>2.5841558224641101E-2</v>
      </c>
      <c r="F14" s="20"/>
      <c r="G14" s="20">
        <v>2.4614787551993401E-2</v>
      </c>
      <c r="H14" s="20">
        <v>1.25376943976799E-2</v>
      </c>
      <c r="I14" s="20">
        <v>2.97345086738828E-2</v>
      </c>
      <c r="J14" s="20">
        <v>6.6433277470806197E-3</v>
      </c>
      <c r="K14" s="20">
        <v>2.11981773821289E-2</v>
      </c>
      <c r="L14" s="20">
        <v>4.05134257558184E-2</v>
      </c>
      <c r="M14" s="20"/>
      <c r="N14" s="20">
        <v>1.2968902515832499E-2</v>
      </c>
      <c r="O14" s="20">
        <v>2.8836454927731799E-2</v>
      </c>
      <c r="P14" s="20"/>
      <c r="Q14" s="20">
        <v>6.0080848837046801E-3</v>
      </c>
      <c r="R14" s="20">
        <v>1.8216058023455099E-2</v>
      </c>
      <c r="S14" s="20">
        <v>1.2755357931153399E-2</v>
      </c>
      <c r="T14" s="20"/>
      <c r="U14" s="20">
        <v>8.1102967151515607E-3</v>
      </c>
      <c r="V14" s="20">
        <v>8.7588456376388096E-2</v>
      </c>
      <c r="W14" s="20"/>
      <c r="X14" s="20">
        <v>0</v>
      </c>
      <c r="Y14" s="20">
        <v>2.11676942459787E-2</v>
      </c>
      <c r="Z14" s="20">
        <v>1.5164464836449299E-2</v>
      </c>
      <c r="AA14" s="20"/>
      <c r="AB14" s="20">
        <v>1.03564552106512E-2</v>
      </c>
      <c r="AC14" s="20">
        <v>1.6890083864990899E-2</v>
      </c>
      <c r="AD14" s="20">
        <v>1.6256617632396501E-2</v>
      </c>
      <c r="AE14" s="20"/>
      <c r="AF14" s="20">
        <v>0</v>
      </c>
      <c r="AG14" s="20">
        <v>1.9667510780996302E-2</v>
      </c>
      <c r="AH14" s="20">
        <v>1.08869219433311E-2</v>
      </c>
      <c r="AI14" s="20"/>
      <c r="AJ14" s="20">
        <v>5.1381007963723002E-3</v>
      </c>
      <c r="AK14" s="20">
        <v>3.25286963700838E-2</v>
      </c>
      <c r="AL14" s="20"/>
      <c r="AM14" s="20">
        <v>2.1066623298302199E-2</v>
      </c>
      <c r="AN14" s="20">
        <v>0</v>
      </c>
      <c r="AO14" s="20">
        <v>3.2674714386817898E-2</v>
      </c>
      <c r="AP14" s="20">
        <v>0</v>
      </c>
      <c r="AQ14" s="20">
        <v>0</v>
      </c>
      <c r="AR14" s="20">
        <v>1.6671662340000601E-2</v>
      </c>
      <c r="AS14" s="20">
        <v>2.37126740021225E-2</v>
      </c>
      <c r="AT14" s="20">
        <v>2.9042061459809799E-2</v>
      </c>
      <c r="AU14" s="20">
        <v>4.1191849002565901E-2</v>
      </c>
      <c r="AV14" s="20"/>
      <c r="AW14" s="20">
        <v>1.33876253993939E-2</v>
      </c>
      <c r="AX14" s="20">
        <v>0</v>
      </c>
      <c r="AY14" s="20">
        <v>3.1938046914473703E-2</v>
      </c>
      <c r="AZ14" s="20">
        <v>0</v>
      </c>
      <c r="BA14" s="20">
        <v>0</v>
      </c>
      <c r="BB14" s="20">
        <v>1.1416267085077999E-2</v>
      </c>
      <c r="BC14" s="20">
        <v>0</v>
      </c>
      <c r="BD14" s="20">
        <v>0</v>
      </c>
      <c r="BE14" s="20">
        <v>0.19955894111994199</v>
      </c>
      <c r="BF14" s="20">
        <v>2.3207740388959699E-2</v>
      </c>
      <c r="BG14" s="20"/>
      <c r="BH14" s="20">
        <v>1.72655851493368E-2</v>
      </c>
      <c r="BI14" s="20">
        <v>1.1369873985163301E-2</v>
      </c>
    </row>
    <row r="15" spans="2:61" x14ac:dyDescent="0.35">
      <c r="B15" s="16"/>
      <c r="C15" s="26"/>
      <c r="D15" s="26"/>
      <c r="E15" s="26"/>
      <c r="F15" s="26"/>
      <c r="G15" s="26"/>
      <c r="H15" s="26"/>
      <c r="I15" s="26"/>
      <c r="J15" s="26"/>
      <c r="K15" s="26"/>
      <c r="L15" s="26"/>
      <c r="M15" s="26"/>
      <c r="N15" s="26"/>
      <c r="O15" s="26"/>
      <c r="P15" s="26"/>
      <c r="Q15" s="26"/>
      <c r="R15" s="26"/>
      <c r="S15" s="26"/>
      <c r="T15" s="26">
        <f t="shared" ref="T15" si="0">SUM(T9:T10)</f>
        <v>0</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f t="shared" ref="T16" si="1">T11</f>
        <v>0</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f t="shared" ref="T17" si="2">SUM(T12:T13)</f>
        <v>0</v>
      </c>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I19"/>
  <sheetViews>
    <sheetView showGridLines="0" workbookViewId="0">
      <pane xSplit="2" topLeftCell="C1" activePane="topRight" state="frozen"/>
      <selection activeCell="B18" sqref="B18"/>
      <selection pane="topRight" activeCell="K17" sqref="K1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324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0.24873904845889699</v>
      </c>
      <c r="D9" s="14">
        <v>0.25361359360882202</v>
      </c>
      <c r="E9" s="14">
        <v>0.243223110728637</v>
      </c>
      <c r="F9" s="14"/>
      <c r="G9" s="14">
        <v>0.20075063049443601</v>
      </c>
      <c r="H9" s="14">
        <v>0.22593524890635</v>
      </c>
      <c r="I9" s="14">
        <v>0.21751179636776</v>
      </c>
      <c r="J9" s="14">
        <v>0.233868765008789</v>
      </c>
      <c r="K9" s="14">
        <v>0.255897874111636</v>
      </c>
      <c r="L9" s="14">
        <v>0.33274060457943</v>
      </c>
      <c r="M9" s="14"/>
      <c r="N9" s="14">
        <v>0.28019075114408698</v>
      </c>
      <c r="O9" s="14">
        <v>0.23101083716274201</v>
      </c>
      <c r="P9" s="14"/>
      <c r="Q9" s="14">
        <v>0.37636732298381298</v>
      </c>
      <c r="R9" s="14">
        <v>0.21587427182719901</v>
      </c>
      <c r="S9" s="14">
        <v>0.153445769698559</v>
      </c>
      <c r="T9" s="14"/>
      <c r="U9" s="14">
        <v>0.27833372062019102</v>
      </c>
      <c r="V9" s="14">
        <v>0.121590628559771</v>
      </c>
      <c r="W9" s="14"/>
      <c r="X9" s="14">
        <v>0.37399650986010502</v>
      </c>
      <c r="Y9" s="14">
        <v>0.29415775136753902</v>
      </c>
      <c r="Z9" s="14">
        <v>0.156461838452641</v>
      </c>
      <c r="AA9" s="14"/>
      <c r="AB9" s="14">
        <v>0.43100894713943499</v>
      </c>
      <c r="AC9" s="14">
        <v>0.21039391282383901</v>
      </c>
      <c r="AD9" s="14">
        <v>8.6972745966781506E-2</v>
      </c>
      <c r="AE9" s="14"/>
      <c r="AF9" s="14">
        <v>0.35759490362958302</v>
      </c>
      <c r="AG9" s="14">
        <v>0.27050890413412099</v>
      </c>
      <c r="AH9" s="14">
        <v>0.182088555932853</v>
      </c>
      <c r="AI9" s="14"/>
      <c r="AJ9" s="14">
        <v>0.29196043375349601</v>
      </c>
      <c r="AK9" s="14">
        <v>0.236087521832785</v>
      </c>
      <c r="AL9" s="14"/>
      <c r="AM9" s="14">
        <v>0.25794540164866903</v>
      </c>
      <c r="AN9" s="14">
        <v>0.271589638381253</v>
      </c>
      <c r="AO9" s="14">
        <v>0.245985511230328</v>
      </c>
      <c r="AP9" s="14">
        <v>0.14858338454155001</v>
      </c>
      <c r="AQ9" s="14">
        <v>0.46053211547140899</v>
      </c>
      <c r="AR9" s="14">
        <v>0.243896836722473</v>
      </c>
      <c r="AS9" s="14">
        <v>0.43817538846874698</v>
      </c>
      <c r="AT9" s="14">
        <v>0.25056432921327998</v>
      </c>
      <c r="AU9" s="14">
        <v>0.18373904353713499</v>
      </c>
      <c r="AV9" s="14"/>
      <c r="AW9" s="14">
        <v>0.26622365819266802</v>
      </c>
      <c r="AX9" s="14">
        <v>0.28683527738274101</v>
      </c>
      <c r="AY9" s="14">
        <v>0.34068942300479599</v>
      </c>
      <c r="AZ9" s="14">
        <v>0.15241194440512201</v>
      </c>
      <c r="BA9" s="14">
        <v>0.53555718842838196</v>
      </c>
      <c r="BB9" s="14">
        <v>0.23455105826251901</v>
      </c>
      <c r="BC9" s="14">
        <v>0.38692471253569799</v>
      </c>
      <c r="BD9" s="14">
        <v>0.20747090020916001</v>
      </c>
      <c r="BE9" s="14">
        <v>0.27251257925446698</v>
      </c>
      <c r="BF9" s="14">
        <v>0.124540076850307</v>
      </c>
      <c r="BG9" s="14"/>
      <c r="BH9" s="14">
        <v>0.20092178182904699</v>
      </c>
      <c r="BI9" s="14">
        <v>0.32708288935938701</v>
      </c>
    </row>
    <row r="10" spans="2:61" x14ac:dyDescent="0.35">
      <c r="B10" s="15" t="s">
        <v>319</v>
      </c>
      <c r="C10" s="14">
        <v>0.44299660898137799</v>
      </c>
      <c r="D10" s="14">
        <v>0.441388789041818</v>
      </c>
      <c r="E10" s="14">
        <v>0.44359649087525999</v>
      </c>
      <c r="F10" s="14"/>
      <c r="G10" s="14">
        <v>0.39120628954672598</v>
      </c>
      <c r="H10" s="14">
        <v>0.43676155459177801</v>
      </c>
      <c r="I10" s="14">
        <v>0.35645746039514398</v>
      </c>
      <c r="J10" s="14">
        <v>0.531946978301996</v>
      </c>
      <c r="K10" s="14">
        <v>0.52513723619061403</v>
      </c>
      <c r="L10" s="14">
        <v>0.42097967044051099</v>
      </c>
      <c r="M10" s="14"/>
      <c r="N10" s="14">
        <v>0.456347910582238</v>
      </c>
      <c r="O10" s="14">
        <v>0.43547095295480598</v>
      </c>
      <c r="P10" s="14"/>
      <c r="Q10" s="14">
        <v>0.41718315818893797</v>
      </c>
      <c r="R10" s="14">
        <v>0.47920345941047299</v>
      </c>
      <c r="S10" s="14">
        <v>0.40110150549953499</v>
      </c>
      <c r="T10" s="14"/>
      <c r="U10" s="14">
        <v>0.43956911219202199</v>
      </c>
      <c r="V10" s="14">
        <v>0.45772225955120999</v>
      </c>
      <c r="W10" s="14"/>
      <c r="X10" s="14">
        <v>0.43196445454411803</v>
      </c>
      <c r="Y10" s="14">
        <v>0.463015122983371</v>
      </c>
      <c r="Z10" s="14">
        <v>0.44855023211564798</v>
      </c>
      <c r="AA10" s="14"/>
      <c r="AB10" s="14">
        <v>0.413673835654008</v>
      </c>
      <c r="AC10" s="14">
        <v>0.48158845541026701</v>
      </c>
      <c r="AD10" s="14">
        <v>0.42471044531499103</v>
      </c>
      <c r="AE10" s="14"/>
      <c r="AF10" s="14">
        <v>0.42751001749476197</v>
      </c>
      <c r="AG10" s="14">
        <v>0.47337376216740801</v>
      </c>
      <c r="AH10" s="14">
        <v>0.425858281023128</v>
      </c>
      <c r="AI10" s="14"/>
      <c r="AJ10" s="14">
        <v>0.44906543495589402</v>
      </c>
      <c r="AK10" s="14">
        <v>0.44438479123791402</v>
      </c>
      <c r="AL10" s="14"/>
      <c r="AM10" s="14">
        <v>0.58839059426340401</v>
      </c>
      <c r="AN10" s="14">
        <v>0.43915504898986601</v>
      </c>
      <c r="AO10" s="14">
        <v>0.353696344009788</v>
      </c>
      <c r="AP10" s="14">
        <v>0.47751184828879201</v>
      </c>
      <c r="AQ10" s="14">
        <v>0.32036060321528298</v>
      </c>
      <c r="AR10" s="14">
        <v>0.42649242289023898</v>
      </c>
      <c r="AS10" s="14">
        <v>0.359344341590706</v>
      </c>
      <c r="AT10" s="14">
        <v>0.49212423576023001</v>
      </c>
      <c r="AU10" s="14">
        <v>0.37675411622600602</v>
      </c>
      <c r="AV10" s="14"/>
      <c r="AW10" s="14">
        <v>0.53011217575335701</v>
      </c>
      <c r="AX10" s="14">
        <v>0.46079093618239297</v>
      </c>
      <c r="AY10" s="14">
        <v>0.37562448408281401</v>
      </c>
      <c r="AZ10" s="14">
        <v>0.49120559340308001</v>
      </c>
      <c r="BA10" s="14">
        <v>0.261172531183055</v>
      </c>
      <c r="BB10" s="14">
        <v>0.48110340942036101</v>
      </c>
      <c r="BC10" s="14">
        <v>0.376697293476768</v>
      </c>
      <c r="BD10" s="14">
        <v>0.43132334528605198</v>
      </c>
      <c r="BE10" s="14">
        <v>0.15470521622334901</v>
      </c>
      <c r="BF10" s="14">
        <v>0.35929501711132</v>
      </c>
      <c r="BG10" s="14"/>
      <c r="BH10" s="14">
        <v>0.43616243311513297</v>
      </c>
      <c r="BI10" s="14">
        <v>0.44833898324297999</v>
      </c>
    </row>
    <row r="11" spans="2:61" x14ac:dyDescent="0.35">
      <c r="B11" s="15" t="s">
        <v>320</v>
      </c>
      <c r="C11" s="14">
        <v>0.16684198421337401</v>
      </c>
      <c r="D11" s="14">
        <v>0.180206495217829</v>
      </c>
      <c r="E11" s="14">
        <v>0.15507499470276401</v>
      </c>
      <c r="F11" s="14"/>
      <c r="G11" s="14">
        <v>0.273267369011092</v>
      </c>
      <c r="H11" s="14">
        <v>0.150581509711807</v>
      </c>
      <c r="I11" s="14">
        <v>0.22245584043448999</v>
      </c>
      <c r="J11" s="14">
        <v>0.14374326017012501</v>
      </c>
      <c r="K11" s="14">
        <v>0.14144000463231299</v>
      </c>
      <c r="L11" s="14">
        <v>0.10478001246082699</v>
      </c>
      <c r="M11" s="14"/>
      <c r="N11" s="14">
        <v>0.15606967141221301</v>
      </c>
      <c r="O11" s="14">
        <v>0.172913955559371</v>
      </c>
      <c r="P11" s="14"/>
      <c r="Q11" s="14">
        <v>8.3423656487169998E-2</v>
      </c>
      <c r="R11" s="14">
        <v>0.18322084954793999</v>
      </c>
      <c r="S11" s="14">
        <v>0.22942156360428301</v>
      </c>
      <c r="T11" s="14"/>
      <c r="U11" s="14">
        <v>0.15353564374524001</v>
      </c>
      <c r="V11" s="14">
        <v>0.224010387902463</v>
      </c>
      <c r="W11" s="14"/>
      <c r="X11" s="14">
        <v>9.7798088868768299E-2</v>
      </c>
      <c r="Y11" s="14">
        <v>0.166984643526642</v>
      </c>
      <c r="Z11" s="14">
        <v>0.15967111505645101</v>
      </c>
      <c r="AA11" s="14"/>
      <c r="AB11" s="14">
        <v>9.7508495840822093E-2</v>
      </c>
      <c r="AC11" s="14">
        <v>0.18561313812826</v>
      </c>
      <c r="AD11" s="14">
        <v>0.19651997995991699</v>
      </c>
      <c r="AE11" s="14"/>
      <c r="AF11" s="14">
        <v>0.12866990228168801</v>
      </c>
      <c r="AG11" s="14">
        <v>0.154989266850004</v>
      </c>
      <c r="AH11" s="14">
        <v>0.17619659242393701</v>
      </c>
      <c r="AI11" s="14"/>
      <c r="AJ11" s="14">
        <v>0.164112707864913</v>
      </c>
      <c r="AK11" s="14">
        <v>0.16440658903260999</v>
      </c>
      <c r="AL11" s="14"/>
      <c r="AM11" s="14">
        <v>9.7083734614171996E-2</v>
      </c>
      <c r="AN11" s="14">
        <v>0.16919869116793501</v>
      </c>
      <c r="AO11" s="14">
        <v>0.219358494017415</v>
      </c>
      <c r="AP11" s="14">
        <v>0.186688335704943</v>
      </c>
      <c r="AQ11" s="14">
        <v>0.14596642622709799</v>
      </c>
      <c r="AR11" s="14">
        <v>0.15898242052877801</v>
      </c>
      <c r="AS11" s="14">
        <v>0.10642782764860501</v>
      </c>
      <c r="AT11" s="14">
        <v>9.2442389062489402E-2</v>
      </c>
      <c r="AU11" s="14">
        <v>0.27736808565510901</v>
      </c>
      <c r="AV11" s="14"/>
      <c r="AW11" s="14">
        <v>0.116423489689412</v>
      </c>
      <c r="AX11" s="14">
        <v>0.15273747509907101</v>
      </c>
      <c r="AY11" s="14">
        <v>0.168634893073591</v>
      </c>
      <c r="AZ11" s="14">
        <v>0.13337971062506801</v>
      </c>
      <c r="BA11" s="14">
        <v>0.13711892269444201</v>
      </c>
      <c r="BB11" s="14">
        <v>0.14506620194276501</v>
      </c>
      <c r="BC11" s="14">
        <v>0.128012521838546</v>
      </c>
      <c r="BD11" s="14">
        <v>0.141430377223495</v>
      </c>
      <c r="BE11" s="14">
        <v>0.25342085222983501</v>
      </c>
      <c r="BF11" s="14">
        <v>0.27236657734299902</v>
      </c>
      <c r="BG11" s="14"/>
      <c r="BH11" s="14">
        <v>0.184591728171176</v>
      </c>
      <c r="BI11" s="14">
        <v>0.138448208205697</v>
      </c>
    </row>
    <row r="12" spans="2:61" x14ac:dyDescent="0.35">
      <c r="B12" s="15" t="s">
        <v>321</v>
      </c>
      <c r="C12" s="14">
        <v>7.7691786244042604E-2</v>
      </c>
      <c r="D12" s="14">
        <v>5.3249767411702099E-2</v>
      </c>
      <c r="E12" s="14">
        <v>0.101449358613192</v>
      </c>
      <c r="F12" s="14"/>
      <c r="G12" s="14">
        <v>8.4099514033278894E-2</v>
      </c>
      <c r="H12" s="14">
        <v>0.11569685238948201</v>
      </c>
      <c r="I12" s="14">
        <v>0.11292666840665801</v>
      </c>
      <c r="J12" s="14">
        <v>2.22009384411882E-2</v>
      </c>
      <c r="K12" s="14">
        <v>2.76124084043795E-2</v>
      </c>
      <c r="L12" s="14">
        <v>9.6459087403655594E-2</v>
      </c>
      <c r="M12" s="14"/>
      <c r="N12" s="14">
        <v>6.7172129152501897E-2</v>
      </c>
      <c r="O12" s="14">
        <v>8.3621344511479401E-2</v>
      </c>
      <c r="P12" s="14"/>
      <c r="Q12" s="14">
        <v>7.3453008079580703E-2</v>
      </c>
      <c r="R12" s="14">
        <v>5.9069386073193897E-2</v>
      </c>
      <c r="S12" s="14">
        <v>0.15515080954414201</v>
      </c>
      <c r="T12" s="14"/>
      <c r="U12" s="14">
        <v>7.5024024452555696E-2</v>
      </c>
      <c r="V12" s="14">
        <v>8.9153366038072501E-2</v>
      </c>
      <c r="W12" s="14"/>
      <c r="X12" s="14">
        <v>8.4019592272139801E-2</v>
      </c>
      <c r="Y12" s="14">
        <v>4.8443138599282301E-2</v>
      </c>
      <c r="Z12" s="14">
        <v>0.12219321328947801</v>
      </c>
      <c r="AA12" s="14"/>
      <c r="AB12" s="14">
        <v>2.8635741720589102E-2</v>
      </c>
      <c r="AC12" s="14">
        <v>8.8303816935635396E-2</v>
      </c>
      <c r="AD12" s="14">
        <v>0.14164296446570199</v>
      </c>
      <c r="AE12" s="14"/>
      <c r="AF12" s="14">
        <v>8.6225176593967195E-2</v>
      </c>
      <c r="AG12" s="14">
        <v>5.3149492705864297E-2</v>
      </c>
      <c r="AH12" s="14">
        <v>0.13100573073414501</v>
      </c>
      <c r="AI12" s="14"/>
      <c r="AJ12" s="14">
        <v>6.2757247812711595E-2</v>
      </c>
      <c r="AK12" s="14">
        <v>8.4945201457031896E-2</v>
      </c>
      <c r="AL12" s="14"/>
      <c r="AM12" s="14">
        <v>4.8744646714419498E-2</v>
      </c>
      <c r="AN12" s="14">
        <v>8.8908333489091204E-2</v>
      </c>
      <c r="AO12" s="14">
        <v>0.11080012968669201</v>
      </c>
      <c r="AP12" s="14">
        <v>8.8043903530821199E-2</v>
      </c>
      <c r="AQ12" s="14">
        <v>6.2154153644552602E-2</v>
      </c>
      <c r="AR12" s="14">
        <v>8.2506064969437201E-2</v>
      </c>
      <c r="AS12" s="14">
        <v>7.9405961872743E-2</v>
      </c>
      <c r="AT12" s="14">
        <v>0</v>
      </c>
      <c r="AU12" s="14">
        <v>9.5070370221901707E-2</v>
      </c>
      <c r="AV12" s="14"/>
      <c r="AW12" s="14">
        <v>5.5960178347917597E-2</v>
      </c>
      <c r="AX12" s="14">
        <v>8.0217094732082606E-2</v>
      </c>
      <c r="AY12" s="14">
        <v>5.1268171001097401E-2</v>
      </c>
      <c r="AZ12" s="14">
        <v>0.11911485499310399</v>
      </c>
      <c r="BA12" s="14">
        <v>6.6151357694120796E-2</v>
      </c>
      <c r="BB12" s="14">
        <v>8.8096299130388897E-2</v>
      </c>
      <c r="BC12" s="14">
        <v>2.8941653603345299E-2</v>
      </c>
      <c r="BD12" s="14">
        <v>4.3075967005205003E-2</v>
      </c>
      <c r="BE12" s="14">
        <v>9.3569850079607497E-2</v>
      </c>
      <c r="BF12" s="14">
        <v>0.15063646071089301</v>
      </c>
      <c r="BG12" s="14"/>
      <c r="BH12" s="14">
        <v>0.107934911993952</v>
      </c>
      <c r="BI12" s="14">
        <v>4.4154591860471402E-2</v>
      </c>
    </row>
    <row r="13" spans="2:61" x14ac:dyDescent="0.35">
      <c r="B13" s="15" t="s">
        <v>322</v>
      </c>
      <c r="C13" s="14">
        <v>4.55555801359009E-2</v>
      </c>
      <c r="D13" s="14">
        <v>5.12376426584778E-2</v>
      </c>
      <c r="E13" s="14">
        <v>4.0404406094715399E-2</v>
      </c>
      <c r="F13" s="14"/>
      <c r="G13" s="14">
        <v>3.5644716623238898E-2</v>
      </c>
      <c r="H13" s="14">
        <v>5.8487140002903899E-2</v>
      </c>
      <c r="I13" s="14">
        <v>6.4041754192966205E-2</v>
      </c>
      <c r="J13" s="14">
        <v>5.5301373391715501E-2</v>
      </c>
      <c r="K13" s="14">
        <v>2.0422777295794E-2</v>
      </c>
      <c r="L13" s="14">
        <v>3.24665897319876E-2</v>
      </c>
      <c r="M13" s="14"/>
      <c r="N13" s="14">
        <v>2.9476248194489799E-2</v>
      </c>
      <c r="O13" s="14">
        <v>5.4618930283000598E-2</v>
      </c>
      <c r="P13" s="14"/>
      <c r="Q13" s="14">
        <v>4.7364322096374097E-2</v>
      </c>
      <c r="R13" s="14">
        <v>4.0929937599456401E-2</v>
      </c>
      <c r="S13" s="14">
        <v>5.5027991222676098E-2</v>
      </c>
      <c r="T13" s="14"/>
      <c r="U13" s="14">
        <v>4.3962334310947197E-2</v>
      </c>
      <c r="V13" s="14">
        <v>5.2400686851382203E-2</v>
      </c>
      <c r="W13" s="14"/>
      <c r="X13" s="14">
        <v>1.2221354454868801E-2</v>
      </c>
      <c r="Y13" s="14">
        <v>2.3431264941364299E-2</v>
      </c>
      <c r="Z13" s="14">
        <v>9.3105384860326906E-2</v>
      </c>
      <c r="AA13" s="14"/>
      <c r="AB13" s="14">
        <v>2.1064458970629599E-2</v>
      </c>
      <c r="AC13" s="14">
        <v>3.2736641330428903E-2</v>
      </c>
      <c r="AD13" s="14">
        <v>0.12432899598406</v>
      </c>
      <c r="AE13" s="14"/>
      <c r="AF13" s="14">
        <v>0</v>
      </c>
      <c r="AG13" s="14">
        <v>3.9154700889010803E-2</v>
      </c>
      <c r="AH13" s="14">
        <v>7.4417171970957596E-2</v>
      </c>
      <c r="AI13" s="14"/>
      <c r="AJ13" s="14">
        <v>2.27643706089623E-2</v>
      </c>
      <c r="AK13" s="14">
        <v>4.8524839895359703E-2</v>
      </c>
      <c r="AL13" s="14"/>
      <c r="AM13" s="14">
        <v>0</v>
      </c>
      <c r="AN13" s="14">
        <v>3.1148287971854399E-2</v>
      </c>
      <c r="AO13" s="14">
        <v>7.0159521055777496E-2</v>
      </c>
      <c r="AP13" s="14">
        <v>8.3945551736355206E-2</v>
      </c>
      <c r="AQ13" s="14">
        <v>1.0986701441658199E-2</v>
      </c>
      <c r="AR13" s="14">
        <v>6.7692091974609001E-2</v>
      </c>
      <c r="AS13" s="14">
        <v>1.6646480419199399E-2</v>
      </c>
      <c r="AT13" s="14">
        <v>0.13582698450419001</v>
      </c>
      <c r="AU13" s="14">
        <v>3.1584384756980798E-2</v>
      </c>
      <c r="AV13" s="14"/>
      <c r="AW13" s="14">
        <v>2.3033559531039801E-2</v>
      </c>
      <c r="AX13" s="14">
        <v>1.9419216603713398E-2</v>
      </c>
      <c r="AY13" s="14">
        <v>6.3783028837701997E-2</v>
      </c>
      <c r="AZ13" s="14">
        <v>9.0012722752856794E-2</v>
      </c>
      <c r="BA13" s="14">
        <v>0</v>
      </c>
      <c r="BB13" s="14">
        <v>3.95908828087067E-2</v>
      </c>
      <c r="BC13" s="14">
        <v>7.9423818545641303E-2</v>
      </c>
      <c r="BD13" s="14">
        <v>0.17669941027608799</v>
      </c>
      <c r="BE13" s="14">
        <v>2.6232561092799499E-2</v>
      </c>
      <c r="BF13" s="14">
        <v>4.5243621944601402E-2</v>
      </c>
      <c r="BG13" s="14"/>
      <c r="BH13" s="14">
        <v>5.8702485239771299E-2</v>
      </c>
      <c r="BI13" s="14">
        <v>3.1816960826193098E-2</v>
      </c>
    </row>
    <row r="14" spans="2:61" x14ac:dyDescent="0.35">
      <c r="B14" s="15" t="s">
        <v>77</v>
      </c>
      <c r="C14" s="20">
        <v>1.8174991966407199E-2</v>
      </c>
      <c r="D14" s="20">
        <v>2.0303712061350499E-2</v>
      </c>
      <c r="E14" s="20">
        <v>1.6251638985432301E-2</v>
      </c>
      <c r="F14" s="20"/>
      <c r="G14" s="20">
        <v>1.5031480291228401E-2</v>
      </c>
      <c r="H14" s="20">
        <v>1.25376943976799E-2</v>
      </c>
      <c r="I14" s="20">
        <v>2.66064802029819E-2</v>
      </c>
      <c r="J14" s="20">
        <v>1.29386846861861E-2</v>
      </c>
      <c r="K14" s="20">
        <v>2.9489699365264199E-2</v>
      </c>
      <c r="L14" s="20">
        <v>1.25740353835885E-2</v>
      </c>
      <c r="M14" s="20"/>
      <c r="N14" s="20">
        <v>1.0743289514470299E-2</v>
      </c>
      <c r="O14" s="20">
        <v>2.2363979528601401E-2</v>
      </c>
      <c r="P14" s="20"/>
      <c r="Q14" s="20">
        <v>2.2085321641238799E-3</v>
      </c>
      <c r="R14" s="20">
        <v>2.1702095541738499E-2</v>
      </c>
      <c r="S14" s="20">
        <v>5.8523604308048901E-3</v>
      </c>
      <c r="T14" s="20"/>
      <c r="U14" s="20">
        <v>9.5751646790442797E-3</v>
      </c>
      <c r="V14" s="20">
        <v>5.5122671097100798E-2</v>
      </c>
      <c r="W14" s="20"/>
      <c r="X14" s="20">
        <v>0</v>
      </c>
      <c r="Y14" s="20">
        <v>3.9680785818018002E-3</v>
      </c>
      <c r="Z14" s="20">
        <v>2.00182162254549E-2</v>
      </c>
      <c r="AA14" s="20"/>
      <c r="AB14" s="20">
        <v>8.1085206745165894E-3</v>
      </c>
      <c r="AC14" s="20">
        <v>1.36403537156896E-3</v>
      </c>
      <c r="AD14" s="20">
        <v>2.5824868308549399E-2</v>
      </c>
      <c r="AE14" s="20"/>
      <c r="AF14" s="20">
        <v>0</v>
      </c>
      <c r="AG14" s="20">
        <v>8.8238732535905803E-3</v>
      </c>
      <c r="AH14" s="20">
        <v>1.04336679149793E-2</v>
      </c>
      <c r="AI14" s="20"/>
      <c r="AJ14" s="20">
        <v>9.3398050040233906E-3</v>
      </c>
      <c r="AK14" s="20">
        <v>2.16510565442996E-2</v>
      </c>
      <c r="AL14" s="20"/>
      <c r="AM14" s="20">
        <v>7.8356227593357006E-3</v>
      </c>
      <c r="AN14" s="20">
        <v>0</v>
      </c>
      <c r="AO14" s="20">
        <v>0</v>
      </c>
      <c r="AP14" s="20">
        <v>1.52269761975386E-2</v>
      </c>
      <c r="AQ14" s="20">
        <v>0</v>
      </c>
      <c r="AR14" s="20">
        <v>2.0430162914463399E-2</v>
      </c>
      <c r="AS14" s="20">
        <v>0</v>
      </c>
      <c r="AT14" s="20">
        <v>2.9042061459809799E-2</v>
      </c>
      <c r="AU14" s="20">
        <v>3.5483999602866301E-2</v>
      </c>
      <c r="AV14" s="20"/>
      <c r="AW14" s="20">
        <v>8.2469384856063994E-3</v>
      </c>
      <c r="AX14" s="20">
        <v>0</v>
      </c>
      <c r="AY14" s="20">
        <v>0</v>
      </c>
      <c r="AZ14" s="20">
        <v>1.3875173820769599E-2</v>
      </c>
      <c r="BA14" s="20">
        <v>0</v>
      </c>
      <c r="BB14" s="20">
        <v>1.159214843526E-2</v>
      </c>
      <c r="BC14" s="20">
        <v>0</v>
      </c>
      <c r="BD14" s="20">
        <v>0</v>
      </c>
      <c r="BE14" s="20">
        <v>0.19955894111994199</v>
      </c>
      <c r="BF14" s="20">
        <v>4.7918246039878203E-2</v>
      </c>
      <c r="BG14" s="20"/>
      <c r="BH14" s="20">
        <v>1.1686659650920099E-2</v>
      </c>
      <c r="BI14" s="20">
        <v>1.01583665052715E-2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I19"/>
  <sheetViews>
    <sheetView showGridLines="0" workbookViewId="0">
      <pane xSplit="2" topLeftCell="C1" activePane="topRight" state="frozen"/>
      <selection activeCell="B18" sqref="B18"/>
      <selection pane="topRight" activeCell="AZ12" sqref="AZ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325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0.20664929530846701</v>
      </c>
      <c r="D9" s="14">
        <v>0.22376307427484199</v>
      </c>
      <c r="E9" s="14">
        <v>0.18921823881257599</v>
      </c>
      <c r="F9" s="14"/>
      <c r="G9" s="14">
        <v>0.202269738903049</v>
      </c>
      <c r="H9" s="14">
        <v>0.21726441429000301</v>
      </c>
      <c r="I9" s="14">
        <v>0.19320490110737301</v>
      </c>
      <c r="J9" s="14">
        <v>0.210712655667359</v>
      </c>
      <c r="K9" s="14">
        <v>0.228754997673665</v>
      </c>
      <c r="L9" s="14">
        <v>0.19389516031968601</v>
      </c>
      <c r="M9" s="14"/>
      <c r="N9" s="14">
        <v>0.248492477828235</v>
      </c>
      <c r="O9" s="14">
        <v>0.18306377472667201</v>
      </c>
      <c r="P9" s="14"/>
      <c r="Q9" s="14">
        <v>0.29928627862457202</v>
      </c>
      <c r="R9" s="14">
        <v>0.191768066167603</v>
      </c>
      <c r="S9" s="14">
        <v>0.121056115577069</v>
      </c>
      <c r="T9" s="14"/>
      <c r="U9" s="14">
        <v>0.22296218893533801</v>
      </c>
      <c r="V9" s="14">
        <v>0.136563752973861</v>
      </c>
      <c r="W9" s="14"/>
      <c r="X9" s="14">
        <v>0.27933191108051802</v>
      </c>
      <c r="Y9" s="14">
        <v>0.26060556443261201</v>
      </c>
      <c r="Z9" s="14">
        <v>0.12597064105276801</v>
      </c>
      <c r="AA9" s="14"/>
      <c r="AB9" s="14">
        <v>0.335346560421796</v>
      </c>
      <c r="AC9" s="14">
        <v>0.17502481490412</v>
      </c>
      <c r="AD9" s="14">
        <v>0.102126958130294</v>
      </c>
      <c r="AE9" s="14"/>
      <c r="AF9" s="14">
        <v>0.32455616716934699</v>
      </c>
      <c r="AG9" s="14">
        <v>0.244711610972457</v>
      </c>
      <c r="AH9" s="14">
        <v>0.103275841400687</v>
      </c>
      <c r="AI9" s="14"/>
      <c r="AJ9" s="14">
        <v>0.27111696627085902</v>
      </c>
      <c r="AK9" s="14">
        <v>0.17818533396665301</v>
      </c>
      <c r="AL9" s="14"/>
      <c r="AM9" s="14">
        <v>0.22722376816926501</v>
      </c>
      <c r="AN9" s="14">
        <v>0.22004661672937001</v>
      </c>
      <c r="AO9" s="14">
        <v>0.35198806175153802</v>
      </c>
      <c r="AP9" s="14">
        <v>0.12562035298308399</v>
      </c>
      <c r="AQ9" s="14">
        <v>0.26931496764515001</v>
      </c>
      <c r="AR9" s="14">
        <v>0.19406709498051999</v>
      </c>
      <c r="AS9" s="14">
        <v>0.29418387747733199</v>
      </c>
      <c r="AT9" s="14">
        <v>0.18264939032345301</v>
      </c>
      <c r="AU9" s="14">
        <v>0.19613118231271001</v>
      </c>
      <c r="AV9" s="14"/>
      <c r="AW9" s="14">
        <v>0.24128281917716601</v>
      </c>
      <c r="AX9" s="14">
        <v>0.22556922376222199</v>
      </c>
      <c r="AY9" s="14">
        <v>0.410961616237835</v>
      </c>
      <c r="AZ9" s="14">
        <v>0.13736066572803801</v>
      </c>
      <c r="BA9" s="14">
        <v>0.30176822912442902</v>
      </c>
      <c r="BB9" s="14">
        <v>0.20396633221681901</v>
      </c>
      <c r="BC9" s="14">
        <v>0.31005420238672698</v>
      </c>
      <c r="BD9" s="14">
        <v>0.13397576102102701</v>
      </c>
      <c r="BE9" s="14">
        <v>0.20765113537917099</v>
      </c>
      <c r="BF9" s="14">
        <v>1.2019378118680001E-2</v>
      </c>
      <c r="BG9" s="14"/>
      <c r="BH9" s="14">
        <v>0.179767266768976</v>
      </c>
      <c r="BI9" s="14">
        <v>0.25300709097866197</v>
      </c>
    </row>
    <row r="10" spans="2:61" x14ac:dyDescent="0.35">
      <c r="B10" s="15" t="s">
        <v>319</v>
      </c>
      <c r="C10" s="14">
        <v>0.37852451642031598</v>
      </c>
      <c r="D10" s="14">
        <v>0.34960179296107102</v>
      </c>
      <c r="E10" s="14">
        <v>0.40599008053525598</v>
      </c>
      <c r="F10" s="14"/>
      <c r="G10" s="14">
        <v>0.32744303465376701</v>
      </c>
      <c r="H10" s="14">
        <v>0.326211902148834</v>
      </c>
      <c r="I10" s="14">
        <v>0.32545923201829002</v>
      </c>
      <c r="J10" s="14">
        <v>0.42190146540220402</v>
      </c>
      <c r="K10" s="14">
        <v>0.36828930853848701</v>
      </c>
      <c r="L10" s="14">
        <v>0.46922519669617502</v>
      </c>
      <c r="M10" s="14"/>
      <c r="N10" s="14">
        <v>0.40485734418739</v>
      </c>
      <c r="O10" s="14">
        <v>0.36368163368825401</v>
      </c>
      <c r="P10" s="14"/>
      <c r="Q10" s="14">
        <v>0.42603234909958398</v>
      </c>
      <c r="R10" s="14">
        <v>0.36451135113953498</v>
      </c>
      <c r="S10" s="14">
        <v>0.36534549161395002</v>
      </c>
      <c r="T10" s="14"/>
      <c r="U10" s="14">
        <v>0.39717504620399202</v>
      </c>
      <c r="V10" s="14">
        <v>0.298395722313334</v>
      </c>
      <c r="W10" s="14"/>
      <c r="X10" s="14">
        <v>0.45710526576500499</v>
      </c>
      <c r="Y10" s="14">
        <v>0.40202346187812599</v>
      </c>
      <c r="Z10" s="14">
        <v>0.33872941603905798</v>
      </c>
      <c r="AA10" s="14"/>
      <c r="AB10" s="14">
        <v>0.42148676466208801</v>
      </c>
      <c r="AC10" s="14">
        <v>0.40102595111370798</v>
      </c>
      <c r="AD10" s="14">
        <v>0.26365295600379801</v>
      </c>
      <c r="AE10" s="14"/>
      <c r="AF10" s="14">
        <v>0.43457973562958402</v>
      </c>
      <c r="AG10" s="14">
        <v>0.39987997797136898</v>
      </c>
      <c r="AH10" s="14">
        <v>0.35419571697011198</v>
      </c>
      <c r="AI10" s="14"/>
      <c r="AJ10" s="14">
        <v>0.34546708293552902</v>
      </c>
      <c r="AK10" s="14">
        <v>0.40607852045943699</v>
      </c>
      <c r="AL10" s="14"/>
      <c r="AM10" s="14">
        <v>0.51244690274372995</v>
      </c>
      <c r="AN10" s="14">
        <v>0.40374316737078503</v>
      </c>
      <c r="AO10" s="14">
        <v>0.27848683517601602</v>
      </c>
      <c r="AP10" s="14">
        <v>0.35047728514509202</v>
      </c>
      <c r="AQ10" s="14">
        <v>0.470491196415741</v>
      </c>
      <c r="AR10" s="14">
        <v>0.371809599367111</v>
      </c>
      <c r="AS10" s="14">
        <v>0.46938273521977902</v>
      </c>
      <c r="AT10" s="14">
        <v>0.329469125692954</v>
      </c>
      <c r="AU10" s="14">
        <v>0.25550676617938201</v>
      </c>
      <c r="AV10" s="14"/>
      <c r="AW10" s="14">
        <v>0.46440719134462</v>
      </c>
      <c r="AX10" s="14">
        <v>0.41444145227059997</v>
      </c>
      <c r="AY10" s="14">
        <v>0.35516464963010302</v>
      </c>
      <c r="AZ10" s="14">
        <v>0.39703477134142001</v>
      </c>
      <c r="BA10" s="14">
        <v>0.48391974824110601</v>
      </c>
      <c r="BB10" s="14">
        <v>0.356126262145251</v>
      </c>
      <c r="BC10" s="14">
        <v>0.397333338718175</v>
      </c>
      <c r="BD10" s="14">
        <v>0.43608883514998997</v>
      </c>
      <c r="BE10" s="14">
        <v>0.31205671783413003</v>
      </c>
      <c r="BF10" s="14">
        <v>0.27094567424994498</v>
      </c>
      <c r="BG10" s="14"/>
      <c r="BH10" s="14">
        <v>0.391630525715705</v>
      </c>
      <c r="BI10" s="14">
        <v>0.37628442399767098</v>
      </c>
    </row>
    <row r="11" spans="2:61" x14ac:dyDescent="0.35">
      <c r="B11" s="15" t="s">
        <v>320</v>
      </c>
      <c r="C11" s="14">
        <v>0.22346334376195101</v>
      </c>
      <c r="D11" s="14">
        <v>0.23763786186954899</v>
      </c>
      <c r="E11" s="14">
        <v>0.21125497017174799</v>
      </c>
      <c r="F11" s="14"/>
      <c r="G11" s="14">
        <v>0.24984048973887499</v>
      </c>
      <c r="H11" s="14">
        <v>0.22288368431153699</v>
      </c>
      <c r="I11" s="14">
        <v>0.24034407125791199</v>
      </c>
      <c r="J11" s="14">
        <v>0.21208238509101199</v>
      </c>
      <c r="K11" s="14">
        <v>0.24929236968655</v>
      </c>
      <c r="L11" s="14">
        <v>0.18375709555664799</v>
      </c>
      <c r="M11" s="14"/>
      <c r="N11" s="14">
        <v>0.177168460661733</v>
      </c>
      <c r="O11" s="14">
        <v>0.249558130354155</v>
      </c>
      <c r="P11" s="14"/>
      <c r="Q11" s="14">
        <v>0.15512977802174999</v>
      </c>
      <c r="R11" s="14">
        <v>0.25250040783880101</v>
      </c>
      <c r="S11" s="14">
        <v>0.23304121345165199</v>
      </c>
      <c r="T11" s="14"/>
      <c r="U11" s="14">
        <v>0.20880258566993501</v>
      </c>
      <c r="V11" s="14">
        <v>0.286450769869044</v>
      </c>
      <c r="W11" s="14"/>
      <c r="X11" s="14">
        <v>0.153310063527094</v>
      </c>
      <c r="Y11" s="14">
        <v>0.21754269104931201</v>
      </c>
      <c r="Z11" s="14">
        <v>0.22930551493062001</v>
      </c>
      <c r="AA11" s="14"/>
      <c r="AB11" s="14">
        <v>0.15364164537320199</v>
      </c>
      <c r="AC11" s="14">
        <v>0.24705384196920799</v>
      </c>
      <c r="AD11" s="14">
        <v>0.24082530382589301</v>
      </c>
      <c r="AE11" s="14"/>
      <c r="AF11" s="14">
        <v>0.181340659215938</v>
      </c>
      <c r="AG11" s="14">
        <v>0.19136259878110701</v>
      </c>
      <c r="AH11" s="14">
        <v>0.25670036929289097</v>
      </c>
      <c r="AI11" s="14"/>
      <c r="AJ11" s="14">
        <v>0.21008006423480199</v>
      </c>
      <c r="AK11" s="14">
        <v>0.226418050515999</v>
      </c>
      <c r="AL11" s="14"/>
      <c r="AM11" s="14">
        <v>0.174644435621327</v>
      </c>
      <c r="AN11" s="14">
        <v>0.20867121066132499</v>
      </c>
      <c r="AO11" s="14">
        <v>0.26263472571180502</v>
      </c>
      <c r="AP11" s="14">
        <v>0.24876058203738</v>
      </c>
      <c r="AQ11" s="14">
        <v>0.166021419790956</v>
      </c>
      <c r="AR11" s="14">
        <v>0.22604893791252201</v>
      </c>
      <c r="AS11" s="14">
        <v>0.20480024335932001</v>
      </c>
      <c r="AT11" s="14">
        <v>0.29619241359181298</v>
      </c>
      <c r="AU11" s="14">
        <v>0.25142295411131499</v>
      </c>
      <c r="AV11" s="14"/>
      <c r="AW11" s="14">
        <v>0.18378215708525</v>
      </c>
      <c r="AX11" s="14">
        <v>0.20074862465610399</v>
      </c>
      <c r="AY11" s="14">
        <v>0.16239914920562801</v>
      </c>
      <c r="AZ11" s="14">
        <v>0.19940445252219899</v>
      </c>
      <c r="BA11" s="14">
        <v>0.20018657097665901</v>
      </c>
      <c r="BB11" s="14">
        <v>0.248541020323611</v>
      </c>
      <c r="BC11" s="14">
        <v>0.17643355323212101</v>
      </c>
      <c r="BD11" s="14">
        <v>0.19542490969290299</v>
      </c>
      <c r="BE11" s="14">
        <v>0.24930156003182599</v>
      </c>
      <c r="BF11" s="14">
        <v>0.25464595935885598</v>
      </c>
      <c r="BG11" s="14"/>
      <c r="BH11" s="14">
        <v>0.23131323010644</v>
      </c>
      <c r="BI11" s="14">
        <v>0.197147924836822</v>
      </c>
    </row>
    <row r="12" spans="2:61" x14ac:dyDescent="0.35">
      <c r="B12" s="15" t="s">
        <v>321</v>
      </c>
      <c r="C12" s="14">
        <v>9.7087949505289997E-2</v>
      </c>
      <c r="D12" s="14">
        <v>0.104732413574516</v>
      </c>
      <c r="E12" s="14">
        <v>8.9167091109181806E-2</v>
      </c>
      <c r="F12" s="14"/>
      <c r="G12" s="14">
        <v>0.12988232885554701</v>
      </c>
      <c r="H12" s="14">
        <v>0.13398099457144799</v>
      </c>
      <c r="I12" s="14">
        <v>0.117114184819696</v>
      </c>
      <c r="J12" s="14">
        <v>6.1352661795349199E-2</v>
      </c>
      <c r="K12" s="14">
        <v>8.6526156710962601E-2</v>
      </c>
      <c r="L12" s="14">
        <v>6.9742095584089295E-2</v>
      </c>
      <c r="M12" s="14"/>
      <c r="N12" s="14">
        <v>9.8778836603302195E-2</v>
      </c>
      <c r="O12" s="14">
        <v>9.6134856311845304E-2</v>
      </c>
      <c r="P12" s="14"/>
      <c r="Q12" s="14">
        <v>6.4531574037188302E-2</v>
      </c>
      <c r="R12" s="14">
        <v>9.9002764160296394E-2</v>
      </c>
      <c r="S12" s="14">
        <v>0.14919693526133801</v>
      </c>
      <c r="T12" s="14"/>
      <c r="U12" s="14">
        <v>9.4940645941164498E-2</v>
      </c>
      <c r="V12" s="14">
        <v>0.106313470022439</v>
      </c>
      <c r="W12" s="14"/>
      <c r="X12" s="14">
        <v>7.4807360809043794E-2</v>
      </c>
      <c r="Y12" s="14">
        <v>8.1226296371294998E-2</v>
      </c>
      <c r="Z12" s="14">
        <v>0.13371321555670099</v>
      </c>
      <c r="AA12" s="14"/>
      <c r="AB12" s="14">
        <v>5.87488908555606E-2</v>
      </c>
      <c r="AC12" s="14">
        <v>0.111002232452328</v>
      </c>
      <c r="AD12" s="14">
        <v>0.14915316753411301</v>
      </c>
      <c r="AE12" s="14"/>
      <c r="AF12" s="14">
        <v>4.0913743669857901E-2</v>
      </c>
      <c r="AG12" s="14">
        <v>8.3803489233913606E-2</v>
      </c>
      <c r="AH12" s="14">
        <v>0.15465994194562799</v>
      </c>
      <c r="AI12" s="14"/>
      <c r="AJ12" s="14">
        <v>9.3964030388152195E-2</v>
      </c>
      <c r="AK12" s="14">
        <v>9.4658363294066503E-2</v>
      </c>
      <c r="AL12" s="14"/>
      <c r="AM12" s="14">
        <v>7.2148573933595805E-2</v>
      </c>
      <c r="AN12" s="14">
        <v>0.12527159779348199</v>
      </c>
      <c r="AO12" s="14">
        <v>6.9405570691681406E-2</v>
      </c>
      <c r="AP12" s="14">
        <v>9.6799362294623201E-2</v>
      </c>
      <c r="AQ12" s="14">
        <v>8.3185714706495606E-2</v>
      </c>
      <c r="AR12" s="14">
        <v>9.4495388906713496E-2</v>
      </c>
      <c r="AS12" s="14">
        <v>3.1633143943569302E-2</v>
      </c>
      <c r="AT12" s="14">
        <v>5.9765624754937803E-2</v>
      </c>
      <c r="AU12" s="14">
        <v>0.13681325042628001</v>
      </c>
      <c r="AV12" s="14"/>
      <c r="AW12" s="14">
        <v>8.6568616204823798E-2</v>
      </c>
      <c r="AX12" s="14">
        <v>0.141714256540037</v>
      </c>
      <c r="AY12" s="14">
        <v>3.9629603003206101E-2</v>
      </c>
      <c r="AZ12" s="14">
        <v>0.101037320855128</v>
      </c>
      <c r="BA12" s="14">
        <v>1.4125451657805699E-2</v>
      </c>
      <c r="BB12" s="14">
        <v>0.11023098602623201</v>
      </c>
      <c r="BC12" s="14">
        <v>7.4738091588781405E-2</v>
      </c>
      <c r="BD12" s="14">
        <v>8.1164003252439401E-2</v>
      </c>
      <c r="BE12" s="14">
        <v>0</v>
      </c>
      <c r="BF12" s="14">
        <v>0.180429438487067</v>
      </c>
      <c r="BG12" s="14"/>
      <c r="BH12" s="14">
        <v>8.9546352325536094E-2</v>
      </c>
      <c r="BI12" s="14">
        <v>0.114215733631766</v>
      </c>
    </row>
    <row r="13" spans="2:61" x14ac:dyDescent="0.35">
      <c r="B13" s="15" t="s">
        <v>322</v>
      </c>
      <c r="C13" s="14">
        <v>6.5385323193953099E-2</v>
      </c>
      <c r="D13" s="14">
        <v>5.5521339883048401E-2</v>
      </c>
      <c r="E13" s="14">
        <v>7.5171966163348605E-2</v>
      </c>
      <c r="F13" s="14"/>
      <c r="G13" s="14">
        <v>5.59913707573002E-2</v>
      </c>
      <c r="H13" s="14">
        <v>7.6118745949969896E-2</v>
      </c>
      <c r="I13" s="14">
        <v>9.2975206589160697E-2</v>
      </c>
      <c r="J13" s="14">
        <v>6.6538981036644407E-2</v>
      </c>
      <c r="K13" s="14">
        <v>2.8191731886976601E-2</v>
      </c>
      <c r="L13" s="14">
        <v>6.1493286335736801E-2</v>
      </c>
      <c r="M13" s="14"/>
      <c r="N13" s="14">
        <v>5.4054422214420098E-2</v>
      </c>
      <c r="O13" s="14">
        <v>7.1772150919994199E-2</v>
      </c>
      <c r="P13" s="14"/>
      <c r="Q13" s="14">
        <v>4.1204214823049902E-2</v>
      </c>
      <c r="R13" s="14">
        <v>6.3615808740154503E-2</v>
      </c>
      <c r="S13" s="14">
        <v>0.125507883665186</v>
      </c>
      <c r="T13" s="14"/>
      <c r="U13" s="14">
        <v>5.9221280489736197E-2</v>
      </c>
      <c r="V13" s="14">
        <v>9.1868072715907398E-2</v>
      </c>
      <c r="W13" s="14"/>
      <c r="X13" s="14">
        <v>2.2618149702294098E-2</v>
      </c>
      <c r="Y13" s="14">
        <v>2.13388930294038E-2</v>
      </c>
      <c r="Z13" s="14">
        <v>0.14705322161100201</v>
      </c>
      <c r="AA13" s="14"/>
      <c r="AB13" s="14">
        <v>1.91050046276653E-2</v>
      </c>
      <c r="AC13" s="14">
        <v>4.7498637422157E-2</v>
      </c>
      <c r="AD13" s="14">
        <v>0.206350090602435</v>
      </c>
      <c r="AE13" s="14"/>
      <c r="AF13" s="14">
        <v>1.8609694315273099E-2</v>
      </c>
      <c r="AG13" s="14">
        <v>5.3991656701598299E-2</v>
      </c>
      <c r="AH13" s="14">
        <v>0.11297316925622</v>
      </c>
      <c r="AI13" s="14"/>
      <c r="AJ13" s="14">
        <v>6.2845291574641804E-2</v>
      </c>
      <c r="AK13" s="14">
        <v>5.9433867821403003E-2</v>
      </c>
      <c r="AL13" s="14"/>
      <c r="AM13" s="14">
        <v>0</v>
      </c>
      <c r="AN13" s="14">
        <v>3.6305790855911103E-2</v>
      </c>
      <c r="AO13" s="14">
        <v>3.7484806668959599E-2</v>
      </c>
      <c r="AP13" s="14">
        <v>0.164064789362422</v>
      </c>
      <c r="AQ13" s="14">
        <v>1.0986701441658199E-2</v>
      </c>
      <c r="AR13" s="14">
        <v>8.4968185641574503E-2</v>
      </c>
      <c r="AS13" s="14">
        <v>0</v>
      </c>
      <c r="AT13" s="14">
        <v>0.10288138417703301</v>
      </c>
      <c r="AU13" s="14">
        <v>0.10485088851892201</v>
      </c>
      <c r="AV13" s="14"/>
      <c r="AW13" s="14">
        <v>1.8412349822583801E-2</v>
      </c>
      <c r="AX13" s="14">
        <v>1.7526442771037199E-2</v>
      </c>
      <c r="AY13" s="14">
        <v>3.1844981923228301E-2</v>
      </c>
      <c r="AZ13" s="14">
        <v>0.14222213071201301</v>
      </c>
      <c r="BA13" s="14">
        <v>0</v>
      </c>
      <c r="BB13" s="14">
        <v>6.5407133343224705E-2</v>
      </c>
      <c r="BC13" s="14">
        <v>4.1440814074195899E-2</v>
      </c>
      <c r="BD13" s="14">
        <v>0.15334649088364</v>
      </c>
      <c r="BE13" s="14">
        <v>3.1431645634931102E-2</v>
      </c>
      <c r="BF13" s="14">
        <v>0.197313156916057</v>
      </c>
      <c r="BG13" s="14"/>
      <c r="BH13" s="14">
        <v>8.7787248778851495E-2</v>
      </c>
      <c r="BI13" s="14">
        <v>4.2918207651495802E-2</v>
      </c>
    </row>
    <row r="14" spans="2:61" x14ac:dyDescent="0.35">
      <c r="B14" s="15" t="s">
        <v>77</v>
      </c>
      <c r="C14" s="20">
        <v>2.88895718100231E-2</v>
      </c>
      <c r="D14" s="20">
        <v>2.8743517436973402E-2</v>
      </c>
      <c r="E14" s="20">
        <v>2.9197653207889598E-2</v>
      </c>
      <c r="F14" s="20"/>
      <c r="G14" s="20">
        <v>3.4573037091461201E-2</v>
      </c>
      <c r="H14" s="20">
        <v>2.3540258728207399E-2</v>
      </c>
      <c r="I14" s="20">
        <v>3.0902404207568301E-2</v>
      </c>
      <c r="J14" s="20">
        <v>2.7411851007432E-2</v>
      </c>
      <c r="K14" s="20">
        <v>3.8945435503358203E-2</v>
      </c>
      <c r="L14" s="20">
        <v>2.1887165507665101E-2</v>
      </c>
      <c r="M14" s="20"/>
      <c r="N14" s="20">
        <v>1.6648458504920301E-2</v>
      </c>
      <c r="O14" s="20">
        <v>3.5789453999079401E-2</v>
      </c>
      <c r="P14" s="20"/>
      <c r="Q14" s="20">
        <v>1.38158053938559E-2</v>
      </c>
      <c r="R14" s="20">
        <v>2.8601601953609199E-2</v>
      </c>
      <c r="S14" s="20">
        <v>5.8523604308048901E-3</v>
      </c>
      <c r="T14" s="20"/>
      <c r="U14" s="20">
        <v>1.68982527598345E-2</v>
      </c>
      <c r="V14" s="20">
        <v>8.0408212105414503E-2</v>
      </c>
      <c r="W14" s="20"/>
      <c r="X14" s="20">
        <v>1.28272491160449E-2</v>
      </c>
      <c r="Y14" s="20">
        <v>1.7263093239250901E-2</v>
      </c>
      <c r="Z14" s="20">
        <v>2.5227990809851601E-2</v>
      </c>
      <c r="AA14" s="20"/>
      <c r="AB14" s="20">
        <v>1.16711340596885E-2</v>
      </c>
      <c r="AC14" s="20">
        <v>1.8394522138478898E-2</v>
      </c>
      <c r="AD14" s="20">
        <v>3.7891523903466798E-2</v>
      </c>
      <c r="AE14" s="20"/>
      <c r="AF14" s="20">
        <v>0</v>
      </c>
      <c r="AG14" s="20">
        <v>2.6250666339555199E-2</v>
      </c>
      <c r="AH14" s="20">
        <v>1.81949611344627E-2</v>
      </c>
      <c r="AI14" s="20"/>
      <c r="AJ14" s="20">
        <v>1.6526564596015401E-2</v>
      </c>
      <c r="AK14" s="20">
        <v>3.5225863942440698E-2</v>
      </c>
      <c r="AL14" s="20"/>
      <c r="AM14" s="20">
        <v>1.3536319532081601E-2</v>
      </c>
      <c r="AN14" s="20">
        <v>5.9616165891268101E-3</v>
      </c>
      <c r="AO14" s="20">
        <v>0</v>
      </c>
      <c r="AP14" s="20">
        <v>1.4277628177399099E-2</v>
      </c>
      <c r="AQ14" s="20">
        <v>0</v>
      </c>
      <c r="AR14" s="20">
        <v>2.8610793191560201E-2</v>
      </c>
      <c r="AS14" s="20">
        <v>0</v>
      </c>
      <c r="AT14" s="20">
        <v>2.9042061459809799E-2</v>
      </c>
      <c r="AU14" s="20">
        <v>5.5274958451391201E-2</v>
      </c>
      <c r="AV14" s="20"/>
      <c r="AW14" s="20">
        <v>5.5468663655564802E-3</v>
      </c>
      <c r="AX14" s="20">
        <v>0</v>
      </c>
      <c r="AY14" s="20">
        <v>0</v>
      </c>
      <c r="AZ14" s="20">
        <v>2.2940658841202399E-2</v>
      </c>
      <c r="BA14" s="20">
        <v>0</v>
      </c>
      <c r="BB14" s="20">
        <v>1.57282659448615E-2</v>
      </c>
      <c r="BC14" s="20">
        <v>0</v>
      </c>
      <c r="BD14" s="20">
        <v>0</v>
      </c>
      <c r="BE14" s="20">
        <v>0.19955894111994199</v>
      </c>
      <c r="BF14" s="20">
        <v>8.4646392869394502E-2</v>
      </c>
      <c r="BG14" s="20"/>
      <c r="BH14" s="20">
        <v>1.99553763044912E-2</v>
      </c>
      <c r="BI14" s="20">
        <v>1.6426618903582199E-2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I27"/>
  <sheetViews>
    <sheetView showGridLines="0" workbookViewId="0">
      <pane xSplit="2" topLeftCell="AR1" activePane="topRight" state="frozen"/>
      <selection activeCell="B18" sqref="B18"/>
      <selection pane="topRight" activeCell="AT9" sqref="AT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338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158</v>
      </c>
      <c r="D7" s="10">
        <v>72</v>
      </c>
      <c r="E7" s="10">
        <v>86</v>
      </c>
      <c r="F7" s="10"/>
      <c r="G7" s="10">
        <v>19</v>
      </c>
      <c r="H7" s="10">
        <v>31</v>
      </c>
      <c r="I7" s="10">
        <v>37</v>
      </c>
      <c r="J7" s="10">
        <v>33</v>
      </c>
      <c r="K7" s="10">
        <v>23</v>
      </c>
      <c r="L7" s="10">
        <v>15</v>
      </c>
      <c r="M7" s="10"/>
      <c r="N7" s="10">
        <v>68</v>
      </c>
      <c r="O7" s="10">
        <v>90</v>
      </c>
      <c r="P7" s="10"/>
      <c r="Q7" s="10">
        <v>35</v>
      </c>
      <c r="R7" s="10">
        <v>73</v>
      </c>
      <c r="S7" s="10">
        <v>46</v>
      </c>
      <c r="T7" s="10"/>
      <c r="U7" s="10">
        <v>127</v>
      </c>
      <c r="V7" s="10">
        <v>31</v>
      </c>
      <c r="W7" s="10"/>
      <c r="X7" s="10">
        <v>10</v>
      </c>
      <c r="Y7" s="10">
        <v>42</v>
      </c>
      <c r="Z7" s="10">
        <v>102</v>
      </c>
      <c r="AA7" s="10"/>
      <c r="AB7" s="10">
        <v>25</v>
      </c>
      <c r="AC7" s="10">
        <v>66</v>
      </c>
      <c r="AD7" s="10">
        <v>60</v>
      </c>
      <c r="AE7" s="10"/>
      <c r="AF7" s="10">
        <v>8</v>
      </c>
      <c r="AG7" s="10">
        <v>76</v>
      </c>
      <c r="AH7" s="10">
        <v>68</v>
      </c>
      <c r="AI7" s="10"/>
      <c r="AJ7" s="10">
        <v>56</v>
      </c>
      <c r="AK7" s="10">
        <v>87</v>
      </c>
      <c r="AL7" s="10"/>
      <c r="AM7" s="10">
        <v>13</v>
      </c>
      <c r="AN7" s="10">
        <v>22</v>
      </c>
      <c r="AO7" s="10">
        <v>4</v>
      </c>
      <c r="AP7" s="10">
        <v>21</v>
      </c>
      <c r="AQ7" s="10">
        <v>3</v>
      </c>
      <c r="AR7" s="10">
        <v>50</v>
      </c>
      <c r="AS7" s="10">
        <v>3</v>
      </c>
      <c r="AT7" s="10">
        <v>15</v>
      </c>
      <c r="AU7" s="10">
        <v>25</v>
      </c>
      <c r="AV7" s="10"/>
      <c r="AW7" s="10">
        <v>16</v>
      </c>
      <c r="AX7" s="10">
        <v>18</v>
      </c>
      <c r="AY7" s="10">
        <v>2</v>
      </c>
      <c r="AZ7" s="10">
        <v>19</v>
      </c>
      <c r="BA7" s="10">
        <v>2</v>
      </c>
      <c r="BB7" s="10">
        <v>48</v>
      </c>
      <c r="BC7" s="10">
        <v>7</v>
      </c>
      <c r="BD7" s="10">
        <v>13</v>
      </c>
      <c r="BE7" s="10">
        <v>1</v>
      </c>
      <c r="BF7" s="10">
        <v>14</v>
      </c>
      <c r="BG7" s="10"/>
      <c r="BH7" s="10">
        <v>78</v>
      </c>
      <c r="BI7" s="10">
        <v>74</v>
      </c>
    </row>
    <row r="8" spans="2:61" ht="30" customHeight="1" x14ac:dyDescent="0.35">
      <c r="B8" s="11" t="s">
        <v>18</v>
      </c>
      <c r="C8" s="11">
        <v>164</v>
      </c>
      <c r="D8" s="11">
        <v>76</v>
      </c>
      <c r="E8" s="11">
        <v>88</v>
      </c>
      <c r="F8" s="11"/>
      <c r="G8" s="11">
        <v>18</v>
      </c>
      <c r="H8" s="11">
        <v>25</v>
      </c>
      <c r="I8" s="11">
        <v>35</v>
      </c>
      <c r="J8" s="11">
        <v>32</v>
      </c>
      <c r="K8" s="11">
        <v>24</v>
      </c>
      <c r="L8" s="11">
        <v>31</v>
      </c>
      <c r="M8" s="11"/>
      <c r="N8" s="11">
        <v>48</v>
      </c>
      <c r="O8" s="11">
        <v>117</v>
      </c>
      <c r="P8" s="11"/>
      <c r="Q8" s="11">
        <v>32</v>
      </c>
      <c r="R8" s="11">
        <v>80</v>
      </c>
      <c r="S8" s="11">
        <v>48</v>
      </c>
      <c r="T8" s="11"/>
      <c r="U8" s="11">
        <v>131</v>
      </c>
      <c r="V8" s="11">
        <v>33</v>
      </c>
      <c r="W8" s="11"/>
      <c r="X8" s="11">
        <v>13</v>
      </c>
      <c r="Y8" s="11">
        <v>47</v>
      </c>
      <c r="Z8" s="11">
        <v>101</v>
      </c>
      <c r="AA8" s="11"/>
      <c r="AB8" s="11">
        <v>26</v>
      </c>
      <c r="AC8" s="11">
        <v>67</v>
      </c>
      <c r="AD8" s="11">
        <v>66</v>
      </c>
      <c r="AE8" s="11"/>
      <c r="AF8" s="11">
        <v>8</v>
      </c>
      <c r="AG8" s="11">
        <v>77</v>
      </c>
      <c r="AH8" s="11">
        <v>73</v>
      </c>
      <c r="AI8" s="11"/>
      <c r="AJ8" s="11">
        <v>56</v>
      </c>
      <c r="AK8" s="11">
        <v>93</v>
      </c>
      <c r="AL8" s="11"/>
      <c r="AM8" s="11">
        <v>14</v>
      </c>
      <c r="AN8" s="11">
        <v>27</v>
      </c>
      <c r="AO8" s="11">
        <v>3</v>
      </c>
      <c r="AP8" s="11">
        <v>20</v>
      </c>
      <c r="AQ8" s="11">
        <v>3</v>
      </c>
      <c r="AR8" s="11">
        <v>49</v>
      </c>
      <c r="AS8" s="11">
        <v>3</v>
      </c>
      <c r="AT8" s="11">
        <v>14</v>
      </c>
      <c r="AU8" s="11">
        <v>29</v>
      </c>
      <c r="AV8" s="11"/>
      <c r="AW8" s="11">
        <v>17</v>
      </c>
      <c r="AX8" s="11">
        <v>21</v>
      </c>
      <c r="AY8" s="11">
        <v>1</v>
      </c>
      <c r="AZ8" s="11">
        <v>17</v>
      </c>
      <c r="BA8" s="11">
        <v>2</v>
      </c>
      <c r="BB8" s="11">
        <v>49</v>
      </c>
      <c r="BC8" s="11">
        <v>6</v>
      </c>
      <c r="BD8" s="11">
        <v>12</v>
      </c>
      <c r="BE8" s="11">
        <v>2</v>
      </c>
      <c r="BF8" s="11">
        <v>14</v>
      </c>
      <c r="BG8" s="11"/>
      <c r="BH8" s="11">
        <v>88</v>
      </c>
      <c r="BI8" s="11">
        <v>70</v>
      </c>
    </row>
    <row r="9" spans="2:61" ht="29" x14ac:dyDescent="0.35">
      <c r="B9" s="15" t="s">
        <v>326</v>
      </c>
      <c r="C9" s="14">
        <v>0.551457615785789</v>
      </c>
      <c r="D9" s="14">
        <v>0.37719768535591203</v>
      </c>
      <c r="E9" s="14">
        <v>0.70207213587262396</v>
      </c>
      <c r="F9" s="14"/>
      <c r="G9" s="14">
        <v>0.39776921966887602</v>
      </c>
      <c r="H9" s="14">
        <v>0.47601450280159302</v>
      </c>
      <c r="I9" s="14">
        <v>0.50868441977371404</v>
      </c>
      <c r="J9" s="14">
        <v>0.75340621853662504</v>
      </c>
      <c r="K9" s="14">
        <v>0.42976508049073903</v>
      </c>
      <c r="L9" s="14">
        <v>0.63622354360509703</v>
      </c>
      <c r="M9" s="14"/>
      <c r="N9" s="14">
        <v>0.46664589965335901</v>
      </c>
      <c r="O9" s="14">
        <v>0.58617895872380699</v>
      </c>
      <c r="P9" s="14"/>
      <c r="Q9" s="14">
        <v>0.42075372195833799</v>
      </c>
      <c r="R9" s="14">
        <v>0.59374753523372004</v>
      </c>
      <c r="S9" s="14">
        <v>0.55329017845919004</v>
      </c>
      <c r="T9" s="14"/>
      <c r="U9" s="14">
        <v>0.55802822150342002</v>
      </c>
      <c r="V9" s="14">
        <v>0.52571618052457103</v>
      </c>
      <c r="W9" s="14"/>
      <c r="X9" s="14">
        <v>0.41286029811410802</v>
      </c>
      <c r="Y9" s="14">
        <v>0.49008332148621703</v>
      </c>
      <c r="Z9" s="14">
        <v>0.58191736955751705</v>
      </c>
      <c r="AA9" s="14"/>
      <c r="AB9" s="14">
        <v>0.36898375524897198</v>
      </c>
      <c r="AC9" s="14">
        <v>0.55898588336417498</v>
      </c>
      <c r="AD9" s="14">
        <v>0.62761861406828301</v>
      </c>
      <c r="AE9" s="14"/>
      <c r="AF9" s="14">
        <v>0.66915998476424798</v>
      </c>
      <c r="AG9" s="14">
        <v>0.53635962967635198</v>
      </c>
      <c r="AH9" s="14">
        <v>0.54972738790154996</v>
      </c>
      <c r="AI9" s="14"/>
      <c r="AJ9" s="14">
        <v>0.48926872757912498</v>
      </c>
      <c r="AK9" s="14">
        <v>0.60833903591750205</v>
      </c>
      <c r="AL9" s="14"/>
      <c r="AM9" s="14">
        <v>0.473845510112616</v>
      </c>
      <c r="AN9" s="14">
        <v>0.66660074756895304</v>
      </c>
      <c r="AO9" s="14">
        <v>0.202181153133483</v>
      </c>
      <c r="AP9" s="14">
        <v>0.60454716095204697</v>
      </c>
      <c r="AQ9" s="14">
        <v>0</v>
      </c>
      <c r="AR9" s="14">
        <v>0.48221611734004599</v>
      </c>
      <c r="AS9" s="14">
        <v>0.47470342778845198</v>
      </c>
      <c r="AT9" s="14">
        <v>0.53766675237112005</v>
      </c>
      <c r="AU9" s="14">
        <v>0.69652096403797503</v>
      </c>
      <c r="AV9" s="14"/>
      <c r="AW9" s="14">
        <v>0.424910080736286</v>
      </c>
      <c r="AX9" s="14">
        <v>0.64726249621347998</v>
      </c>
      <c r="AY9" s="14">
        <v>0.47053936842723298</v>
      </c>
      <c r="AZ9" s="14">
        <v>0.575151093966488</v>
      </c>
      <c r="BA9" s="14">
        <v>0</v>
      </c>
      <c r="BB9" s="14">
        <v>0.54706377019966201</v>
      </c>
      <c r="BC9" s="14">
        <v>0</v>
      </c>
      <c r="BD9" s="14">
        <v>0.51774052950898797</v>
      </c>
      <c r="BE9" s="14">
        <v>1</v>
      </c>
      <c r="BF9" s="14">
        <v>0.45104755330146201</v>
      </c>
      <c r="BG9" s="14"/>
      <c r="BH9" s="14">
        <v>0.54606566822347302</v>
      </c>
      <c r="BI9" s="14">
        <v>0.56043858694998105</v>
      </c>
    </row>
    <row r="10" spans="2:61" ht="43.5" x14ac:dyDescent="0.35">
      <c r="B10" s="15" t="s">
        <v>327</v>
      </c>
      <c r="C10" s="14">
        <v>0.46649403872133699</v>
      </c>
      <c r="D10" s="14">
        <v>0.34896633070251998</v>
      </c>
      <c r="E10" s="14">
        <v>0.56807435782563598</v>
      </c>
      <c r="F10" s="14"/>
      <c r="G10" s="14">
        <v>0.44162683531101499</v>
      </c>
      <c r="H10" s="14">
        <v>0.32905870393915798</v>
      </c>
      <c r="I10" s="14">
        <v>0.54486803608897205</v>
      </c>
      <c r="J10" s="14">
        <v>0.45655740304620301</v>
      </c>
      <c r="K10" s="14">
        <v>0.38232412052645898</v>
      </c>
      <c r="L10" s="14">
        <v>0.58066236699740703</v>
      </c>
      <c r="M10" s="14"/>
      <c r="N10" s="14">
        <v>0.45736669283974302</v>
      </c>
      <c r="O10" s="14">
        <v>0.470230712390031</v>
      </c>
      <c r="P10" s="14"/>
      <c r="Q10" s="14">
        <v>0.338848691455852</v>
      </c>
      <c r="R10" s="14">
        <v>0.52291981451566805</v>
      </c>
      <c r="S10" s="14">
        <v>0.48037560782352701</v>
      </c>
      <c r="T10" s="14"/>
      <c r="U10" s="14">
        <v>0.46998306820920599</v>
      </c>
      <c r="V10" s="14">
        <v>0.45282518830691498</v>
      </c>
      <c r="W10" s="14"/>
      <c r="X10" s="14">
        <v>0.41286029811410802</v>
      </c>
      <c r="Y10" s="14">
        <v>0.41083865898939298</v>
      </c>
      <c r="Z10" s="14">
        <v>0.49193200447176699</v>
      </c>
      <c r="AA10" s="14"/>
      <c r="AB10" s="14">
        <v>0.33326463277332902</v>
      </c>
      <c r="AC10" s="14">
        <v>0.49662050839618099</v>
      </c>
      <c r="AD10" s="14">
        <v>0.51112783216152502</v>
      </c>
      <c r="AE10" s="14"/>
      <c r="AF10" s="14">
        <v>0.52358096472048199</v>
      </c>
      <c r="AG10" s="14">
        <v>0.42046865261627703</v>
      </c>
      <c r="AH10" s="14">
        <v>0.47617000153664502</v>
      </c>
      <c r="AI10" s="14"/>
      <c r="AJ10" s="14">
        <v>0.46164173700553301</v>
      </c>
      <c r="AK10" s="14">
        <v>0.48748869370676101</v>
      </c>
      <c r="AL10" s="14"/>
      <c r="AM10" s="14">
        <v>0.31820039465463701</v>
      </c>
      <c r="AN10" s="14">
        <v>0.53741303097431503</v>
      </c>
      <c r="AO10" s="14">
        <v>0.79781884686651605</v>
      </c>
      <c r="AP10" s="14">
        <v>0.50846430903125495</v>
      </c>
      <c r="AQ10" s="14">
        <v>0.232004301791853</v>
      </c>
      <c r="AR10" s="14">
        <v>0.432184482059283</v>
      </c>
      <c r="AS10" s="14">
        <v>0.739287968866986</v>
      </c>
      <c r="AT10" s="14">
        <v>0.58119845179579099</v>
      </c>
      <c r="AU10" s="14">
        <v>0.43242773508013199</v>
      </c>
      <c r="AV10" s="14"/>
      <c r="AW10" s="14">
        <v>0.26122749161375902</v>
      </c>
      <c r="AX10" s="14">
        <v>0.54306206963299997</v>
      </c>
      <c r="AY10" s="14">
        <v>0.52946063157276702</v>
      </c>
      <c r="AZ10" s="14">
        <v>0.50909809205863399</v>
      </c>
      <c r="BA10" s="14">
        <v>0</v>
      </c>
      <c r="BB10" s="14">
        <v>0.45328234122973998</v>
      </c>
      <c r="BC10" s="14">
        <v>0</v>
      </c>
      <c r="BD10" s="14">
        <v>0.56309407632808794</v>
      </c>
      <c r="BE10" s="14">
        <v>0</v>
      </c>
      <c r="BF10" s="14">
        <v>0.45586239001248002</v>
      </c>
      <c r="BG10" s="14"/>
      <c r="BH10" s="14">
        <v>0.477495713759166</v>
      </c>
      <c r="BI10" s="14">
        <v>0.44776740331705001</v>
      </c>
    </row>
    <row r="11" spans="2:61" ht="43.5" x14ac:dyDescent="0.35">
      <c r="B11" s="15" t="s">
        <v>328</v>
      </c>
      <c r="C11" s="14">
        <v>0.34121208266026398</v>
      </c>
      <c r="D11" s="14">
        <v>0.31195085838456699</v>
      </c>
      <c r="E11" s="14">
        <v>0.366502837916309</v>
      </c>
      <c r="F11" s="14"/>
      <c r="G11" s="14">
        <v>0.22111655014994699</v>
      </c>
      <c r="H11" s="14">
        <v>0.34286496252104498</v>
      </c>
      <c r="I11" s="14">
        <v>0.35189078457931899</v>
      </c>
      <c r="J11" s="14">
        <v>0.16551305677410899</v>
      </c>
      <c r="K11" s="14">
        <v>0.32774831440167301</v>
      </c>
      <c r="L11" s="14">
        <v>0.58947343950476105</v>
      </c>
      <c r="M11" s="14"/>
      <c r="N11" s="14">
        <v>0.29983786151704001</v>
      </c>
      <c r="O11" s="14">
        <v>0.35815040895075201</v>
      </c>
      <c r="P11" s="14"/>
      <c r="Q11" s="14">
        <v>0.19233276034353899</v>
      </c>
      <c r="R11" s="14">
        <v>0.31814518475227699</v>
      </c>
      <c r="S11" s="14">
        <v>0.51397991921808495</v>
      </c>
      <c r="T11" s="14"/>
      <c r="U11" s="14">
        <v>0.309278674262771</v>
      </c>
      <c r="V11" s="14">
        <v>0.46631649468248798</v>
      </c>
      <c r="W11" s="14"/>
      <c r="X11" s="14">
        <v>0.25061851987573203</v>
      </c>
      <c r="Y11" s="14">
        <v>0.23239338771734999</v>
      </c>
      <c r="Z11" s="14">
        <v>0.41617509964182697</v>
      </c>
      <c r="AA11" s="14"/>
      <c r="AB11" s="14">
        <v>9.4730783168663998E-2</v>
      </c>
      <c r="AC11" s="14">
        <v>0.28298408778995299</v>
      </c>
      <c r="AD11" s="14">
        <v>0.52782447406682198</v>
      </c>
      <c r="AE11" s="14"/>
      <c r="AF11" s="14">
        <v>0.22584289191870699</v>
      </c>
      <c r="AG11" s="14">
        <v>0.35857558866473799</v>
      </c>
      <c r="AH11" s="14">
        <v>0.348478619277028</v>
      </c>
      <c r="AI11" s="14"/>
      <c r="AJ11" s="14">
        <v>0.35454789005099802</v>
      </c>
      <c r="AK11" s="14">
        <v>0.29426744030326302</v>
      </c>
      <c r="AL11" s="14"/>
      <c r="AM11" s="14">
        <v>0.14805082968539199</v>
      </c>
      <c r="AN11" s="14">
        <v>0.34110341061652499</v>
      </c>
      <c r="AO11" s="14">
        <v>0.21144394973791</v>
      </c>
      <c r="AP11" s="14">
        <v>0.21069375881366401</v>
      </c>
      <c r="AQ11" s="14">
        <v>0</v>
      </c>
      <c r="AR11" s="14">
        <v>0.35474957599478402</v>
      </c>
      <c r="AS11" s="14">
        <v>0</v>
      </c>
      <c r="AT11" s="14">
        <v>0.49772028029531401</v>
      </c>
      <c r="AU11" s="14">
        <v>0.51921401286768198</v>
      </c>
      <c r="AV11" s="14"/>
      <c r="AW11" s="14">
        <v>0.19307910954457899</v>
      </c>
      <c r="AX11" s="14">
        <v>0.28422936458500098</v>
      </c>
      <c r="AY11" s="14">
        <v>0</v>
      </c>
      <c r="AZ11" s="14">
        <v>0.33536462697015301</v>
      </c>
      <c r="BA11" s="14">
        <v>0</v>
      </c>
      <c r="BB11" s="14">
        <v>0.26498914543969498</v>
      </c>
      <c r="BC11" s="14">
        <v>0.21806213284294301</v>
      </c>
      <c r="BD11" s="14">
        <v>0.38737909712082502</v>
      </c>
      <c r="BE11" s="14">
        <v>1</v>
      </c>
      <c r="BF11" s="14">
        <v>0.53528169107707901</v>
      </c>
      <c r="BG11" s="14"/>
      <c r="BH11" s="14">
        <v>0.376385045217415</v>
      </c>
      <c r="BI11" s="14">
        <v>0.291023005203152</v>
      </c>
    </row>
    <row r="12" spans="2:61" ht="29" x14ac:dyDescent="0.35">
      <c r="B12" s="15" t="s">
        <v>329</v>
      </c>
      <c r="C12" s="14">
        <v>0.32454180692547802</v>
      </c>
      <c r="D12" s="14">
        <v>0.312899047544209</v>
      </c>
      <c r="E12" s="14">
        <v>0.33460475491570402</v>
      </c>
      <c r="F12" s="14"/>
      <c r="G12" s="14">
        <v>0.28652271648293998</v>
      </c>
      <c r="H12" s="14">
        <v>0.27203784412119397</v>
      </c>
      <c r="I12" s="14">
        <v>0.243007366671494</v>
      </c>
      <c r="J12" s="14">
        <v>0.19580962618292799</v>
      </c>
      <c r="K12" s="14">
        <v>0.457384826556132</v>
      </c>
      <c r="L12" s="14">
        <v>0.51104554314681405</v>
      </c>
      <c r="M12" s="14"/>
      <c r="N12" s="14">
        <v>0.32781145852941102</v>
      </c>
      <c r="O12" s="14">
        <v>0.32320323367398601</v>
      </c>
      <c r="P12" s="14"/>
      <c r="Q12" s="14">
        <v>0.30076015326467498</v>
      </c>
      <c r="R12" s="14">
        <v>0.234657976275229</v>
      </c>
      <c r="S12" s="14">
        <v>0.49648667566433902</v>
      </c>
      <c r="T12" s="14"/>
      <c r="U12" s="14">
        <v>0.30998072497115797</v>
      </c>
      <c r="V12" s="14">
        <v>0.38158725517915199</v>
      </c>
      <c r="W12" s="14"/>
      <c r="X12" s="14">
        <v>0.39042918215866101</v>
      </c>
      <c r="Y12" s="14">
        <v>0.34312253340843601</v>
      </c>
      <c r="Z12" s="14">
        <v>0.30696967029146299</v>
      </c>
      <c r="AA12" s="14"/>
      <c r="AB12" s="14">
        <v>0.23902850882086801</v>
      </c>
      <c r="AC12" s="14">
        <v>0.23312668976994799</v>
      </c>
      <c r="AD12" s="14">
        <v>0.45354530659372999</v>
      </c>
      <c r="AE12" s="14"/>
      <c r="AF12" s="14">
        <v>0.14294413383351701</v>
      </c>
      <c r="AG12" s="14">
        <v>0.27904246041517899</v>
      </c>
      <c r="AH12" s="14">
        <v>0.40387382729489701</v>
      </c>
      <c r="AI12" s="14"/>
      <c r="AJ12" s="14">
        <v>0.41979300060159502</v>
      </c>
      <c r="AK12" s="14">
        <v>0.23878432072247199</v>
      </c>
      <c r="AL12" s="14"/>
      <c r="AM12" s="14">
        <v>0.33087197684303998</v>
      </c>
      <c r="AN12" s="14">
        <v>0.31260164463402801</v>
      </c>
      <c r="AO12" s="14">
        <v>0.57032043076593297</v>
      </c>
      <c r="AP12" s="14">
        <v>0.221720226091697</v>
      </c>
      <c r="AQ12" s="14">
        <v>0.232004301791853</v>
      </c>
      <c r="AR12" s="14">
        <v>0.33941772286132399</v>
      </c>
      <c r="AS12" s="14">
        <v>0</v>
      </c>
      <c r="AT12" s="14">
        <v>0.312375888562133</v>
      </c>
      <c r="AU12" s="14">
        <v>0.41047859162728301</v>
      </c>
      <c r="AV12" s="14"/>
      <c r="AW12" s="14">
        <v>0.23717576469871099</v>
      </c>
      <c r="AX12" s="14">
        <v>0.222632504832534</v>
      </c>
      <c r="AY12" s="14">
        <v>0</v>
      </c>
      <c r="AZ12" s="14">
        <v>0.25320828714052801</v>
      </c>
      <c r="BA12" s="14">
        <v>0</v>
      </c>
      <c r="BB12" s="14">
        <v>0.30891944501957103</v>
      </c>
      <c r="BC12" s="14">
        <v>0.105026588407441</v>
      </c>
      <c r="BD12" s="14">
        <v>0.24527222343720301</v>
      </c>
      <c r="BE12" s="14">
        <v>1</v>
      </c>
      <c r="BF12" s="14">
        <v>0.43491699661480598</v>
      </c>
      <c r="BG12" s="14"/>
      <c r="BH12" s="14">
        <v>0.32438545762772403</v>
      </c>
      <c r="BI12" s="14">
        <v>0.33159656939432702</v>
      </c>
    </row>
    <row r="13" spans="2:61" ht="43.5" x14ac:dyDescent="0.35">
      <c r="B13" s="15" t="s">
        <v>330</v>
      </c>
      <c r="C13" s="14">
        <v>0.26143562652607699</v>
      </c>
      <c r="D13" s="14">
        <v>0.23910203735131999</v>
      </c>
      <c r="E13" s="14">
        <v>0.28073876068362202</v>
      </c>
      <c r="F13" s="14"/>
      <c r="G13" s="14">
        <v>0.35662377297799902</v>
      </c>
      <c r="H13" s="14">
        <v>0.20633009088951099</v>
      </c>
      <c r="I13" s="14">
        <v>0.104328677864423</v>
      </c>
      <c r="J13" s="14">
        <v>7.9399597178336001E-2</v>
      </c>
      <c r="K13" s="14">
        <v>0.32765228844569599</v>
      </c>
      <c r="L13" s="14">
        <v>0.56561500168790402</v>
      </c>
      <c r="M13" s="14"/>
      <c r="N13" s="14">
        <v>0.27309641434486098</v>
      </c>
      <c r="O13" s="14">
        <v>0.25666177886390601</v>
      </c>
      <c r="P13" s="14"/>
      <c r="Q13" s="14">
        <v>0.22479769656612</v>
      </c>
      <c r="R13" s="14">
        <v>0.16041398610358801</v>
      </c>
      <c r="S13" s="14">
        <v>0.48006213306915702</v>
      </c>
      <c r="T13" s="14"/>
      <c r="U13" s="14">
        <v>0.28895033510775098</v>
      </c>
      <c r="V13" s="14">
        <v>0.15364220227815101</v>
      </c>
      <c r="W13" s="14"/>
      <c r="X13" s="14">
        <v>0.53024291400745605</v>
      </c>
      <c r="Y13" s="14">
        <v>0.34731450876971698</v>
      </c>
      <c r="Z13" s="14">
        <v>0.195401171197154</v>
      </c>
      <c r="AA13" s="14"/>
      <c r="AB13" s="14">
        <v>0.25086339504548499</v>
      </c>
      <c r="AC13" s="14">
        <v>0.27337314540958602</v>
      </c>
      <c r="AD13" s="14">
        <v>0.27734732720989602</v>
      </c>
      <c r="AE13" s="14"/>
      <c r="AF13" s="14">
        <v>0.14557902004376599</v>
      </c>
      <c r="AG13" s="14">
        <v>0.30257306459549099</v>
      </c>
      <c r="AH13" s="14">
        <v>0.25194114702255999</v>
      </c>
      <c r="AI13" s="14"/>
      <c r="AJ13" s="14">
        <v>0.32637969774881098</v>
      </c>
      <c r="AK13" s="14">
        <v>0.24646558864029899</v>
      </c>
      <c r="AL13" s="14"/>
      <c r="AM13" s="14">
        <v>0.14805082968539199</v>
      </c>
      <c r="AN13" s="14">
        <v>0.34297004123761798</v>
      </c>
      <c r="AO13" s="14">
        <v>0.21144394973791</v>
      </c>
      <c r="AP13" s="14">
        <v>0.17704457636631299</v>
      </c>
      <c r="AQ13" s="14">
        <v>0.53599139641629401</v>
      </c>
      <c r="AR13" s="14">
        <v>0.14643226554156999</v>
      </c>
      <c r="AS13" s="14">
        <v>0</v>
      </c>
      <c r="AT13" s="14">
        <v>0.33319373487590598</v>
      </c>
      <c r="AU13" s="14">
        <v>0.46846426529048502</v>
      </c>
      <c r="AV13" s="14"/>
      <c r="AW13" s="14">
        <v>0.18784072760412901</v>
      </c>
      <c r="AX13" s="14">
        <v>0.31129939224896402</v>
      </c>
      <c r="AY13" s="14">
        <v>0</v>
      </c>
      <c r="AZ13" s="14">
        <v>0.254934479549972</v>
      </c>
      <c r="BA13" s="14">
        <v>0.69790937327753899</v>
      </c>
      <c r="BB13" s="14">
        <v>0.15934445571911299</v>
      </c>
      <c r="BC13" s="14">
        <v>0.217324946652381</v>
      </c>
      <c r="BD13" s="14">
        <v>0.137663717757388</v>
      </c>
      <c r="BE13" s="14">
        <v>1</v>
      </c>
      <c r="BF13" s="14">
        <v>0.64754429943202896</v>
      </c>
      <c r="BG13" s="14"/>
      <c r="BH13" s="14">
        <v>0.29431899475523299</v>
      </c>
      <c r="BI13" s="14">
        <v>0.207530685385965</v>
      </c>
    </row>
    <row r="14" spans="2:61" ht="43.5" x14ac:dyDescent="0.35">
      <c r="B14" s="15" t="s">
        <v>331</v>
      </c>
      <c r="C14" s="14">
        <v>0.259472612580182</v>
      </c>
      <c r="D14" s="14">
        <v>0.30534994409733301</v>
      </c>
      <c r="E14" s="14">
        <v>0.219820397338991</v>
      </c>
      <c r="F14" s="14"/>
      <c r="G14" s="14">
        <v>0.37861412581884801</v>
      </c>
      <c r="H14" s="14">
        <v>0.22486288381511399</v>
      </c>
      <c r="I14" s="14">
        <v>0.22130680914347001</v>
      </c>
      <c r="J14" s="14">
        <v>0.112515718191237</v>
      </c>
      <c r="K14" s="14">
        <v>0.26933714129069602</v>
      </c>
      <c r="L14" s="14">
        <v>0.40640750206821302</v>
      </c>
      <c r="M14" s="14"/>
      <c r="N14" s="14">
        <v>0.31905348786141902</v>
      </c>
      <c r="O14" s="14">
        <v>0.23508060523113899</v>
      </c>
      <c r="P14" s="14"/>
      <c r="Q14" s="14">
        <v>0.275428840170722</v>
      </c>
      <c r="R14" s="14">
        <v>0.25156219777166999</v>
      </c>
      <c r="S14" s="14">
        <v>0.28690351411272602</v>
      </c>
      <c r="T14" s="14"/>
      <c r="U14" s="14">
        <v>0.28196354903139298</v>
      </c>
      <c r="V14" s="14">
        <v>0.17136064703193399</v>
      </c>
      <c r="W14" s="14"/>
      <c r="X14" s="14">
        <v>0.25061851987573203</v>
      </c>
      <c r="Y14" s="14">
        <v>0.44367052946538399</v>
      </c>
      <c r="Z14" s="14">
        <v>0.18490697892916</v>
      </c>
      <c r="AA14" s="14"/>
      <c r="AB14" s="14">
        <v>0.18657346149047899</v>
      </c>
      <c r="AC14" s="14">
        <v>0.22917450416912299</v>
      </c>
      <c r="AD14" s="14">
        <v>0.32452252820385902</v>
      </c>
      <c r="AE14" s="14"/>
      <c r="AF14" s="14">
        <v>0.312877658893847</v>
      </c>
      <c r="AG14" s="14">
        <v>0.33393948380737598</v>
      </c>
      <c r="AH14" s="14">
        <v>0.194949362084471</v>
      </c>
      <c r="AI14" s="14"/>
      <c r="AJ14" s="14">
        <v>0.29097430437310001</v>
      </c>
      <c r="AK14" s="14">
        <v>0.24342518985438</v>
      </c>
      <c r="AL14" s="14"/>
      <c r="AM14" s="14">
        <v>0.26060579551937602</v>
      </c>
      <c r="AN14" s="14">
        <v>0.52179522307682003</v>
      </c>
      <c r="AO14" s="14">
        <v>0</v>
      </c>
      <c r="AP14" s="14">
        <v>0.13257120684081999</v>
      </c>
      <c r="AQ14" s="14">
        <v>0</v>
      </c>
      <c r="AR14" s="14">
        <v>0.29286830131210001</v>
      </c>
      <c r="AS14" s="14">
        <v>0</v>
      </c>
      <c r="AT14" s="14">
        <v>0.253252877636158</v>
      </c>
      <c r="AU14" s="14">
        <v>0.13825270270614801</v>
      </c>
      <c r="AV14" s="14"/>
      <c r="AW14" s="14">
        <v>0.21394504660317401</v>
      </c>
      <c r="AX14" s="14">
        <v>0.52142962343347199</v>
      </c>
      <c r="AY14" s="14">
        <v>0</v>
      </c>
      <c r="AZ14" s="14">
        <v>0.108605103279379</v>
      </c>
      <c r="BA14" s="14">
        <v>0</v>
      </c>
      <c r="BB14" s="14">
        <v>0.18106738677242101</v>
      </c>
      <c r="BC14" s="14">
        <v>0.339241429425438</v>
      </c>
      <c r="BD14" s="14">
        <v>0.18156652328265399</v>
      </c>
      <c r="BE14" s="14">
        <v>1</v>
      </c>
      <c r="BF14" s="14">
        <v>4.8382153852830803E-2</v>
      </c>
      <c r="BG14" s="14"/>
      <c r="BH14" s="14">
        <v>0.27144467869160499</v>
      </c>
      <c r="BI14" s="14">
        <v>0.245845576579868</v>
      </c>
    </row>
    <row r="15" spans="2:61" ht="29" x14ac:dyDescent="0.35">
      <c r="B15" s="15" t="s">
        <v>332</v>
      </c>
      <c r="C15" s="14">
        <v>0.25800188617308201</v>
      </c>
      <c r="D15" s="14">
        <v>0.19810181277962599</v>
      </c>
      <c r="E15" s="14">
        <v>0.30977409097693998</v>
      </c>
      <c r="F15" s="14"/>
      <c r="G15" s="14">
        <v>0.23546477882421299</v>
      </c>
      <c r="H15" s="14">
        <v>0.266598037075639</v>
      </c>
      <c r="I15" s="14">
        <v>0.30635713141064103</v>
      </c>
      <c r="J15" s="14">
        <v>0.16516952617913999</v>
      </c>
      <c r="K15" s="14">
        <v>0.22020039751602899</v>
      </c>
      <c r="L15" s="14">
        <v>0.33493223938351002</v>
      </c>
      <c r="M15" s="14"/>
      <c r="N15" s="14">
        <v>0.17439807143003599</v>
      </c>
      <c r="O15" s="14">
        <v>0.29222872245224901</v>
      </c>
      <c r="P15" s="14"/>
      <c r="Q15" s="14">
        <v>0.19443500024629401</v>
      </c>
      <c r="R15" s="14">
        <v>0.23171620316591099</v>
      </c>
      <c r="S15" s="14">
        <v>0.31777806542180997</v>
      </c>
      <c r="T15" s="14"/>
      <c r="U15" s="14">
        <v>0.25749151380938301</v>
      </c>
      <c r="V15" s="14">
        <v>0.26000135436884197</v>
      </c>
      <c r="W15" s="14"/>
      <c r="X15" s="14">
        <v>0.30142767842738599</v>
      </c>
      <c r="Y15" s="14">
        <v>0.315192989749704</v>
      </c>
      <c r="Z15" s="14">
        <v>0.22311659653184701</v>
      </c>
      <c r="AA15" s="14"/>
      <c r="AB15" s="14">
        <v>0.23935198036586</v>
      </c>
      <c r="AC15" s="14">
        <v>0.19859557153301199</v>
      </c>
      <c r="AD15" s="14">
        <v>0.33116715051830597</v>
      </c>
      <c r="AE15" s="14"/>
      <c r="AF15" s="14">
        <v>0.340031421779877</v>
      </c>
      <c r="AG15" s="14">
        <v>0.19796748448006701</v>
      </c>
      <c r="AH15" s="14">
        <v>0.318253870354407</v>
      </c>
      <c r="AI15" s="14"/>
      <c r="AJ15" s="14">
        <v>0.301329751999108</v>
      </c>
      <c r="AK15" s="14">
        <v>0.18721622231249899</v>
      </c>
      <c r="AL15" s="14"/>
      <c r="AM15" s="14">
        <v>0.30327533850942301</v>
      </c>
      <c r="AN15" s="14">
        <v>0.16752105427187999</v>
      </c>
      <c r="AO15" s="14">
        <v>0.21144394973791</v>
      </c>
      <c r="AP15" s="14">
        <v>0.18420452094369999</v>
      </c>
      <c r="AQ15" s="14">
        <v>0.232004301791853</v>
      </c>
      <c r="AR15" s="14">
        <v>0.25877051495800202</v>
      </c>
      <c r="AS15" s="14">
        <v>0.47470342778845198</v>
      </c>
      <c r="AT15" s="14">
        <v>8.5454331759133501E-2</v>
      </c>
      <c r="AU15" s="14">
        <v>0.42798011687377402</v>
      </c>
      <c r="AV15" s="14"/>
      <c r="AW15" s="14">
        <v>0.38680908882315201</v>
      </c>
      <c r="AX15" s="14">
        <v>0.20104944334970401</v>
      </c>
      <c r="AY15" s="14">
        <v>0</v>
      </c>
      <c r="AZ15" s="14">
        <v>0.18806436165617299</v>
      </c>
      <c r="BA15" s="14">
        <v>0.30209062672246101</v>
      </c>
      <c r="BB15" s="14">
        <v>0.291087241929957</v>
      </c>
      <c r="BC15" s="14">
        <v>0</v>
      </c>
      <c r="BD15" s="14">
        <v>0.12724421777695299</v>
      </c>
      <c r="BE15" s="14">
        <v>0</v>
      </c>
      <c r="BF15" s="14">
        <v>0.35189546050642101</v>
      </c>
      <c r="BG15" s="14"/>
      <c r="BH15" s="14">
        <v>0.27584456630889498</v>
      </c>
      <c r="BI15" s="14">
        <v>0.22844458781670099</v>
      </c>
    </row>
    <row r="16" spans="2:61" ht="43.5" x14ac:dyDescent="0.35">
      <c r="B16" s="15" t="s">
        <v>333</v>
      </c>
      <c r="C16" s="14">
        <v>0.256551025399886</v>
      </c>
      <c r="D16" s="14">
        <v>0.24746667667062799</v>
      </c>
      <c r="E16" s="14">
        <v>0.26440271465962201</v>
      </c>
      <c r="F16" s="14"/>
      <c r="G16" s="14">
        <v>0.200331302867674</v>
      </c>
      <c r="H16" s="14">
        <v>0.204520579355537</v>
      </c>
      <c r="I16" s="14">
        <v>0.173063848260846</v>
      </c>
      <c r="J16" s="14">
        <v>0.15606217827459201</v>
      </c>
      <c r="K16" s="14">
        <v>0.27988785539134198</v>
      </c>
      <c r="L16" s="14">
        <v>0.51161505075383995</v>
      </c>
      <c r="M16" s="14"/>
      <c r="N16" s="14">
        <v>0.27044579477011299</v>
      </c>
      <c r="O16" s="14">
        <v>0.25086260080068301</v>
      </c>
      <c r="P16" s="14"/>
      <c r="Q16" s="14">
        <v>0.336068182904527</v>
      </c>
      <c r="R16" s="14">
        <v>0.14141159673344</v>
      </c>
      <c r="S16" s="14">
        <v>0.39372955121058301</v>
      </c>
      <c r="T16" s="14"/>
      <c r="U16" s="14">
        <v>0.25938034252018299</v>
      </c>
      <c r="V16" s="14">
        <v>0.24546670736050599</v>
      </c>
      <c r="W16" s="14"/>
      <c r="X16" s="14">
        <v>0.27962439413172402</v>
      </c>
      <c r="Y16" s="14">
        <v>0.35852696748195501</v>
      </c>
      <c r="Z16" s="14">
        <v>0.20359906835945599</v>
      </c>
      <c r="AA16" s="14"/>
      <c r="AB16" s="14">
        <v>0.18409021672471801</v>
      </c>
      <c r="AC16" s="14">
        <v>0.15352123407464</v>
      </c>
      <c r="AD16" s="14">
        <v>0.39508515359685298</v>
      </c>
      <c r="AE16" s="14"/>
      <c r="AF16" s="14">
        <v>0.581283117519245</v>
      </c>
      <c r="AG16" s="14">
        <v>0.20457586234675601</v>
      </c>
      <c r="AH16" s="14">
        <v>0.29512225656916802</v>
      </c>
      <c r="AI16" s="14"/>
      <c r="AJ16" s="14">
        <v>0.35782550269632102</v>
      </c>
      <c r="AK16" s="14">
        <v>0.18793566455771399</v>
      </c>
      <c r="AL16" s="14"/>
      <c r="AM16" s="14">
        <v>0.14805082968539199</v>
      </c>
      <c r="AN16" s="14">
        <v>0.26303646468043401</v>
      </c>
      <c r="AO16" s="14">
        <v>0</v>
      </c>
      <c r="AP16" s="14">
        <v>0.23135072936235099</v>
      </c>
      <c r="AQ16" s="14">
        <v>0.53599139641629401</v>
      </c>
      <c r="AR16" s="14">
        <v>0.21409008700910501</v>
      </c>
      <c r="AS16" s="14">
        <v>0.47470342778845198</v>
      </c>
      <c r="AT16" s="14">
        <v>0.42458293617897103</v>
      </c>
      <c r="AU16" s="14">
        <v>0.30357058648655499</v>
      </c>
      <c r="AV16" s="14"/>
      <c r="AW16" s="14">
        <v>0.121542736966204</v>
      </c>
      <c r="AX16" s="14">
        <v>0.305858866162248</v>
      </c>
      <c r="AY16" s="14">
        <v>0</v>
      </c>
      <c r="AZ16" s="14">
        <v>0.25567053100778703</v>
      </c>
      <c r="BA16" s="14">
        <v>0.69790937327753899</v>
      </c>
      <c r="BB16" s="14">
        <v>0.21195926466291001</v>
      </c>
      <c r="BC16" s="14">
        <v>0</v>
      </c>
      <c r="BD16" s="14">
        <v>0.23934916536946099</v>
      </c>
      <c r="BE16" s="14">
        <v>1</v>
      </c>
      <c r="BF16" s="14">
        <v>0.38723642163949401</v>
      </c>
      <c r="BG16" s="14"/>
      <c r="BH16" s="14">
        <v>0.23064871194911599</v>
      </c>
      <c r="BI16" s="14">
        <v>0.276379477335912</v>
      </c>
    </row>
    <row r="17" spans="2:61" ht="29" x14ac:dyDescent="0.35">
      <c r="B17" s="15" t="s">
        <v>334</v>
      </c>
      <c r="C17" s="14">
        <v>0.200757575827717</v>
      </c>
      <c r="D17" s="14">
        <v>0.217532985480208</v>
      </c>
      <c r="E17" s="14">
        <v>0.18625842924917099</v>
      </c>
      <c r="F17" s="14"/>
      <c r="G17" s="14">
        <v>0.21135732488098599</v>
      </c>
      <c r="H17" s="14">
        <v>0.27528244261475399</v>
      </c>
      <c r="I17" s="14">
        <v>0.24921913336160501</v>
      </c>
      <c r="J17" s="14">
        <v>0.12521179894316201</v>
      </c>
      <c r="K17" s="14">
        <v>0.31106403658877002</v>
      </c>
      <c r="L17" s="14">
        <v>7.1068229086821699E-2</v>
      </c>
      <c r="M17" s="14"/>
      <c r="N17" s="14">
        <v>0.24823792540468201</v>
      </c>
      <c r="O17" s="14">
        <v>0.18131944185687901</v>
      </c>
      <c r="P17" s="14"/>
      <c r="Q17" s="14">
        <v>0.17068082704092899</v>
      </c>
      <c r="R17" s="14">
        <v>0.21921381063192499</v>
      </c>
      <c r="S17" s="14">
        <v>0.20987816396457401</v>
      </c>
      <c r="T17" s="14"/>
      <c r="U17" s="14">
        <v>0.217527760034159</v>
      </c>
      <c r="V17" s="14">
        <v>0.13505760391942501</v>
      </c>
      <c r="W17" s="14"/>
      <c r="X17" s="14">
        <v>8.8376741637356204E-2</v>
      </c>
      <c r="Y17" s="14">
        <v>0.25587608097383502</v>
      </c>
      <c r="Z17" s="14">
        <v>0.19759927513067799</v>
      </c>
      <c r="AA17" s="14"/>
      <c r="AB17" s="14">
        <v>9.7309824287201793E-2</v>
      </c>
      <c r="AC17" s="14">
        <v>0.21227151715070999</v>
      </c>
      <c r="AD17" s="14">
        <v>0.23083547824210099</v>
      </c>
      <c r="AE17" s="14"/>
      <c r="AF17" s="14">
        <v>0.14294413383351701</v>
      </c>
      <c r="AG17" s="14">
        <v>0.244370335843899</v>
      </c>
      <c r="AH17" s="14">
        <v>0.167056491247913</v>
      </c>
      <c r="AI17" s="14"/>
      <c r="AJ17" s="14">
        <v>0.20368699807696899</v>
      </c>
      <c r="AK17" s="14">
        <v>0.190976419415022</v>
      </c>
      <c r="AL17" s="14"/>
      <c r="AM17" s="14">
        <v>4.4933328700527998E-2</v>
      </c>
      <c r="AN17" s="14">
        <v>9.7108112448101094E-2</v>
      </c>
      <c r="AO17" s="14">
        <v>0.21144394973791</v>
      </c>
      <c r="AP17" s="14">
        <v>0.23682492372910599</v>
      </c>
      <c r="AQ17" s="14">
        <v>0.232004301791853</v>
      </c>
      <c r="AR17" s="14">
        <v>0.27416712652534198</v>
      </c>
      <c r="AS17" s="14">
        <v>0.26458454107853402</v>
      </c>
      <c r="AT17" s="14">
        <v>0</v>
      </c>
      <c r="AU17" s="14">
        <v>0.32160841557286302</v>
      </c>
      <c r="AV17" s="14"/>
      <c r="AW17" s="14">
        <v>3.68881401263981E-2</v>
      </c>
      <c r="AX17" s="14">
        <v>0.15561974316131399</v>
      </c>
      <c r="AY17" s="14">
        <v>0</v>
      </c>
      <c r="AZ17" s="14">
        <v>0.23923602363811</v>
      </c>
      <c r="BA17" s="14">
        <v>0</v>
      </c>
      <c r="BB17" s="14">
        <v>0.22690221545178399</v>
      </c>
      <c r="BC17" s="14">
        <v>0.230578956099247</v>
      </c>
      <c r="BD17" s="14">
        <v>0</v>
      </c>
      <c r="BE17" s="14">
        <v>1</v>
      </c>
      <c r="BF17" s="14">
        <v>0.21514804153371</v>
      </c>
      <c r="BG17" s="14"/>
      <c r="BH17" s="14">
        <v>0.192107590164805</v>
      </c>
      <c r="BI17" s="14">
        <v>0.210770931291233</v>
      </c>
    </row>
    <row r="18" spans="2:61" ht="43.5" x14ac:dyDescent="0.35">
      <c r="B18" s="15" t="s">
        <v>335</v>
      </c>
      <c r="C18" s="14">
        <v>0.17364645749940399</v>
      </c>
      <c r="D18" s="14">
        <v>0.13580938010084201</v>
      </c>
      <c r="E18" s="14">
        <v>0.206349404412183</v>
      </c>
      <c r="F18" s="14"/>
      <c r="G18" s="14">
        <v>0.14496469658497399</v>
      </c>
      <c r="H18" s="14">
        <v>0.16381302973590001</v>
      </c>
      <c r="I18" s="14">
        <v>9.3458864034070499E-2</v>
      </c>
      <c r="J18" s="14">
        <v>9.81536265919523E-2</v>
      </c>
      <c r="K18" s="14">
        <v>0.30794822980589298</v>
      </c>
      <c r="L18" s="14">
        <v>0.26212677920677802</v>
      </c>
      <c r="M18" s="14"/>
      <c r="N18" s="14">
        <v>0.17550641007397499</v>
      </c>
      <c r="O18" s="14">
        <v>0.17288500549565899</v>
      </c>
      <c r="P18" s="14"/>
      <c r="Q18" s="14">
        <v>0.24228124009229801</v>
      </c>
      <c r="R18" s="14">
        <v>0.21900519433844101</v>
      </c>
      <c r="S18" s="14">
        <v>6.8128609553732997E-2</v>
      </c>
      <c r="T18" s="14"/>
      <c r="U18" s="14">
        <v>0.18806651778730399</v>
      </c>
      <c r="V18" s="14">
        <v>0.117153484961454</v>
      </c>
      <c r="W18" s="14"/>
      <c r="X18" s="14">
        <v>9.5944448126644696E-2</v>
      </c>
      <c r="Y18" s="14">
        <v>0.14988363123149101</v>
      </c>
      <c r="Z18" s="14">
        <v>0.20137822186749299</v>
      </c>
      <c r="AA18" s="14"/>
      <c r="AB18" s="14">
        <v>0.19868775275025</v>
      </c>
      <c r="AC18" s="14">
        <v>0.139403118021899</v>
      </c>
      <c r="AD18" s="14">
        <v>0.21487540965618801</v>
      </c>
      <c r="AE18" s="14"/>
      <c r="AF18" s="14">
        <v>0.16993352506032999</v>
      </c>
      <c r="AG18" s="14">
        <v>0.16394135063095</v>
      </c>
      <c r="AH18" s="14">
        <v>0.19831391515331201</v>
      </c>
      <c r="AI18" s="14"/>
      <c r="AJ18" s="14">
        <v>0.19450218266827099</v>
      </c>
      <c r="AK18" s="14">
        <v>0.166807063539926</v>
      </c>
      <c r="AL18" s="14"/>
      <c r="AM18" s="14">
        <v>0.24701917476370899</v>
      </c>
      <c r="AN18" s="14">
        <v>0.16776924853965799</v>
      </c>
      <c r="AO18" s="14">
        <v>0</v>
      </c>
      <c r="AP18" s="14">
        <v>0.20301358588575399</v>
      </c>
      <c r="AQ18" s="14">
        <v>0</v>
      </c>
      <c r="AR18" s="14">
        <v>0.21335974379293399</v>
      </c>
      <c r="AS18" s="14">
        <v>0.26458454107853402</v>
      </c>
      <c r="AT18" s="14">
        <v>0.28504166226843303</v>
      </c>
      <c r="AU18" s="14">
        <v>4.1916907081149098E-2</v>
      </c>
      <c r="AV18" s="14"/>
      <c r="AW18" s="14">
        <v>0.20279107282082701</v>
      </c>
      <c r="AX18" s="14">
        <v>0.15211293886743699</v>
      </c>
      <c r="AY18" s="14">
        <v>0</v>
      </c>
      <c r="AZ18" s="14">
        <v>0.17331359509680799</v>
      </c>
      <c r="BA18" s="14">
        <v>0</v>
      </c>
      <c r="BB18" s="14">
        <v>0.21255102061996001</v>
      </c>
      <c r="BC18" s="14">
        <v>0.21806213284294301</v>
      </c>
      <c r="BD18" s="14">
        <v>0.30232574030786802</v>
      </c>
      <c r="BE18" s="14">
        <v>0</v>
      </c>
      <c r="BF18" s="14">
        <v>0</v>
      </c>
      <c r="BG18" s="14"/>
      <c r="BH18" s="14">
        <v>0.150952310642505</v>
      </c>
      <c r="BI18" s="14">
        <v>0.19663465553197201</v>
      </c>
    </row>
    <row r="19" spans="2:61" ht="58" x14ac:dyDescent="0.35">
      <c r="B19" s="15" t="s">
        <v>336</v>
      </c>
      <c r="C19" s="14">
        <v>0.132461761573683</v>
      </c>
      <c r="D19" s="14">
        <v>0.116019560459506</v>
      </c>
      <c r="E19" s="14">
        <v>0.14667291283418199</v>
      </c>
      <c r="F19" s="14"/>
      <c r="G19" s="14">
        <v>0.14759218879222499</v>
      </c>
      <c r="H19" s="14">
        <v>0.131628821068319</v>
      </c>
      <c r="I19" s="14">
        <v>0.26123652814762499</v>
      </c>
      <c r="J19" s="14">
        <v>4.2375272924163397E-2</v>
      </c>
      <c r="K19" s="14">
        <v>0.166555318686192</v>
      </c>
      <c r="L19" s="14">
        <v>4.5574441356923699E-2</v>
      </c>
      <c r="M19" s="14"/>
      <c r="N19" s="14">
        <v>0.15664074417021201</v>
      </c>
      <c r="O19" s="14">
        <v>0.122563049639643</v>
      </c>
      <c r="P19" s="14"/>
      <c r="Q19" s="14">
        <v>0.18841305322485599</v>
      </c>
      <c r="R19" s="14">
        <v>0.132390598606689</v>
      </c>
      <c r="S19" s="14">
        <v>0.107322491394887</v>
      </c>
      <c r="T19" s="14"/>
      <c r="U19" s="14">
        <v>0.14243590988923099</v>
      </c>
      <c r="V19" s="14">
        <v>9.3386384936562206E-2</v>
      </c>
      <c r="W19" s="14"/>
      <c r="X19" s="14">
        <v>8.8376741637356204E-2</v>
      </c>
      <c r="Y19" s="14">
        <v>0.16360247578953699</v>
      </c>
      <c r="Z19" s="14">
        <v>0.128785647752933</v>
      </c>
      <c r="AA19" s="14"/>
      <c r="AB19" s="14">
        <v>0.16237955838811</v>
      </c>
      <c r="AC19" s="14">
        <v>9.7806343997408604E-2</v>
      </c>
      <c r="AD19" s="14">
        <v>0.16843545036165899</v>
      </c>
      <c r="AE19" s="14"/>
      <c r="AF19" s="14">
        <v>0.14644463269399599</v>
      </c>
      <c r="AG19" s="14">
        <v>0.17637067061012701</v>
      </c>
      <c r="AH19" s="14">
        <v>9.4779203868382303E-2</v>
      </c>
      <c r="AI19" s="14"/>
      <c r="AJ19" s="14">
        <v>0.13189871449865101</v>
      </c>
      <c r="AK19" s="14">
        <v>9.0557543871834206E-2</v>
      </c>
      <c r="AL19" s="14"/>
      <c r="AM19" s="14">
        <v>7.7347204358194893E-2</v>
      </c>
      <c r="AN19" s="14">
        <v>0.15943304024486801</v>
      </c>
      <c r="AO19" s="14">
        <v>0.21144394973791</v>
      </c>
      <c r="AP19" s="14">
        <v>6.4896562970737107E-2</v>
      </c>
      <c r="AQ19" s="14">
        <v>0</v>
      </c>
      <c r="AR19" s="14">
        <v>0.16029267441874601</v>
      </c>
      <c r="AS19" s="14">
        <v>0</v>
      </c>
      <c r="AT19" s="14">
        <v>0.18392128446053499</v>
      </c>
      <c r="AU19" s="14">
        <v>0.130973647586763</v>
      </c>
      <c r="AV19" s="14"/>
      <c r="AW19" s="14">
        <v>0.13503477332598601</v>
      </c>
      <c r="AX19" s="14">
        <v>0.19074247217291199</v>
      </c>
      <c r="AY19" s="14">
        <v>0</v>
      </c>
      <c r="AZ19" s="14">
        <v>7.7869970076554204E-2</v>
      </c>
      <c r="BA19" s="14">
        <v>0</v>
      </c>
      <c r="BB19" s="14">
        <v>0.10206475650316101</v>
      </c>
      <c r="BC19" s="14">
        <v>0.21806213284294301</v>
      </c>
      <c r="BD19" s="14">
        <v>9.4699657103878801E-2</v>
      </c>
      <c r="BE19" s="14">
        <v>0</v>
      </c>
      <c r="BF19" s="14">
        <v>0.116571978979488</v>
      </c>
      <c r="BG19" s="14"/>
      <c r="BH19" s="14">
        <v>0.121302763264083</v>
      </c>
      <c r="BI19" s="14">
        <v>0.13749336908679</v>
      </c>
    </row>
    <row r="20" spans="2:61" ht="72.5" x14ac:dyDescent="0.35">
      <c r="B20" s="15" t="s">
        <v>337</v>
      </c>
      <c r="C20" s="14">
        <v>9.9052136067000807E-2</v>
      </c>
      <c r="D20" s="14">
        <v>0.113664978965687</v>
      </c>
      <c r="E20" s="14">
        <v>8.6422116561882395E-2</v>
      </c>
      <c r="F20" s="14"/>
      <c r="G20" s="14">
        <v>0.17440924947702499</v>
      </c>
      <c r="H20" s="14">
        <v>9.9196290003037105E-2</v>
      </c>
      <c r="I20" s="14">
        <v>0.12764769135259901</v>
      </c>
      <c r="J20" s="14">
        <v>3.8792427940389403E-2</v>
      </c>
      <c r="K20" s="14">
        <v>0.150165566437897</v>
      </c>
      <c r="L20" s="14">
        <v>4.5574441356923699E-2</v>
      </c>
      <c r="M20" s="14"/>
      <c r="N20" s="14">
        <v>0.18681033929287599</v>
      </c>
      <c r="O20" s="14">
        <v>6.3124521242274703E-2</v>
      </c>
      <c r="P20" s="14"/>
      <c r="Q20" s="14">
        <v>0.248063847784599</v>
      </c>
      <c r="R20" s="14">
        <v>6.3977971847251597E-2</v>
      </c>
      <c r="S20" s="14">
        <v>6.5707767219913393E-2</v>
      </c>
      <c r="T20" s="14"/>
      <c r="U20" s="14">
        <v>9.0551342904950996E-2</v>
      </c>
      <c r="V20" s="14">
        <v>0.13235540006635099</v>
      </c>
      <c r="W20" s="14"/>
      <c r="X20" s="14">
        <v>0</v>
      </c>
      <c r="Y20" s="14">
        <v>8.7323948804923501E-2</v>
      </c>
      <c r="Z20" s="14">
        <v>0.121328076224063</v>
      </c>
      <c r="AA20" s="14"/>
      <c r="AB20" s="14">
        <v>0.14533316258853499</v>
      </c>
      <c r="AC20" s="14">
        <v>0.112896748293425</v>
      </c>
      <c r="AD20" s="14">
        <v>7.6016521823786098E-2</v>
      </c>
      <c r="AE20" s="14"/>
      <c r="AF20" s="14">
        <v>0.232613787018906</v>
      </c>
      <c r="AG20" s="14">
        <v>9.9865546864018301E-2</v>
      </c>
      <c r="AH20" s="14">
        <v>7.48844976181572E-2</v>
      </c>
      <c r="AI20" s="14"/>
      <c r="AJ20" s="14">
        <v>0.155081643811146</v>
      </c>
      <c r="AK20" s="14">
        <v>6.9131523073847595E-2</v>
      </c>
      <c r="AL20" s="14"/>
      <c r="AM20" s="14">
        <v>5.4437908169974202E-2</v>
      </c>
      <c r="AN20" s="14">
        <v>0</v>
      </c>
      <c r="AO20" s="14">
        <v>0.358876481028023</v>
      </c>
      <c r="AP20" s="14">
        <v>3.0600877210257199E-2</v>
      </c>
      <c r="AQ20" s="14">
        <v>0</v>
      </c>
      <c r="AR20" s="14">
        <v>0.12255057132117</v>
      </c>
      <c r="AS20" s="14">
        <v>0</v>
      </c>
      <c r="AT20" s="14">
        <v>0.28490531720385598</v>
      </c>
      <c r="AU20" s="14">
        <v>0.12510958393385399</v>
      </c>
      <c r="AV20" s="14"/>
      <c r="AW20" s="14">
        <v>4.4690950856227298E-2</v>
      </c>
      <c r="AX20" s="14">
        <v>0</v>
      </c>
      <c r="AY20" s="14">
        <v>0</v>
      </c>
      <c r="AZ20" s="14">
        <v>7.3952997995245906E-2</v>
      </c>
      <c r="BA20" s="14">
        <v>0</v>
      </c>
      <c r="BB20" s="14">
        <v>0.16979825274848201</v>
      </c>
      <c r="BC20" s="14">
        <v>0.230578956099247</v>
      </c>
      <c r="BD20" s="14">
        <v>0.162140430841133</v>
      </c>
      <c r="BE20" s="14">
        <v>0</v>
      </c>
      <c r="BF20" s="14">
        <v>0</v>
      </c>
      <c r="BG20" s="14"/>
      <c r="BH20" s="14">
        <v>8.0588167115638598E-2</v>
      </c>
      <c r="BI20" s="14">
        <v>0.110530987742318</v>
      </c>
    </row>
    <row r="21" spans="2:61" x14ac:dyDescent="0.35">
      <c r="B21" s="15" t="s">
        <v>77</v>
      </c>
      <c r="C21" s="14">
        <v>1.0093914586718499E-2</v>
      </c>
      <c r="D21" s="14">
        <v>2.1772502100276699E-2</v>
      </c>
      <c r="E21" s="14">
        <v>0</v>
      </c>
      <c r="F21" s="14"/>
      <c r="G21" s="14">
        <v>0</v>
      </c>
      <c r="H21" s="14">
        <v>3.0366825779187801E-2</v>
      </c>
      <c r="I21" s="14">
        <v>0</v>
      </c>
      <c r="J21" s="14">
        <v>0</v>
      </c>
      <c r="K21" s="14">
        <v>3.7255326581542E-2</v>
      </c>
      <c r="L21" s="14">
        <v>0</v>
      </c>
      <c r="M21" s="14"/>
      <c r="N21" s="14">
        <v>3.4749706850340303E-2</v>
      </c>
      <c r="O21" s="14">
        <v>0</v>
      </c>
      <c r="P21" s="14"/>
      <c r="Q21" s="14">
        <v>0</v>
      </c>
      <c r="R21" s="14">
        <v>9.6059607511001094E-3</v>
      </c>
      <c r="S21" s="14">
        <v>1.8752298720956101E-2</v>
      </c>
      <c r="T21" s="14"/>
      <c r="U21" s="14">
        <v>6.8343377996568401E-3</v>
      </c>
      <c r="V21" s="14">
        <v>2.2863846073852001E-2</v>
      </c>
      <c r="W21" s="14"/>
      <c r="X21" s="14">
        <v>6.6631307598263703E-2</v>
      </c>
      <c r="Y21" s="14">
        <v>0</v>
      </c>
      <c r="Z21" s="14">
        <v>7.5921088720816198E-3</v>
      </c>
      <c r="AA21" s="14"/>
      <c r="AB21" s="14">
        <v>3.5077410266341799E-2</v>
      </c>
      <c r="AC21" s="14">
        <v>0</v>
      </c>
      <c r="AD21" s="14">
        <v>1.1635664389096001E-2</v>
      </c>
      <c r="AE21" s="14"/>
      <c r="AF21" s="14">
        <v>0</v>
      </c>
      <c r="AG21" s="14">
        <v>1.1562145533882601E-2</v>
      </c>
      <c r="AH21" s="14">
        <v>1.0500118600842301E-2</v>
      </c>
      <c r="AI21" s="14"/>
      <c r="AJ21" s="14">
        <v>0</v>
      </c>
      <c r="AK21" s="14">
        <v>1.7886913494534501E-2</v>
      </c>
      <c r="AL21" s="14"/>
      <c r="AM21" s="14">
        <v>0</v>
      </c>
      <c r="AN21" s="14">
        <v>0</v>
      </c>
      <c r="AO21" s="14">
        <v>0</v>
      </c>
      <c r="AP21" s="14">
        <v>0</v>
      </c>
      <c r="AQ21" s="14">
        <v>0</v>
      </c>
      <c r="AR21" s="14">
        <v>0</v>
      </c>
      <c r="AS21" s="14">
        <v>0</v>
      </c>
      <c r="AT21" s="14">
        <v>6.3152116787837997E-2</v>
      </c>
      <c r="AU21" s="14">
        <v>0</v>
      </c>
      <c r="AV21" s="14"/>
      <c r="AW21" s="14">
        <v>0</v>
      </c>
      <c r="AX21" s="14">
        <v>0</v>
      </c>
      <c r="AY21" s="14">
        <v>0</v>
      </c>
      <c r="AZ21" s="14">
        <v>0</v>
      </c>
      <c r="BA21" s="14">
        <v>0</v>
      </c>
      <c r="BB21" s="14">
        <v>1.5551573674362801E-2</v>
      </c>
      <c r="BC21" s="14">
        <v>0</v>
      </c>
      <c r="BD21" s="14">
        <v>7.4334819790600096E-2</v>
      </c>
      <c r="BE21" s="14">
        <v>0</v>
      </c>
      <c r="BF21" s="14">
        <v>0</v>
      </c>
      <c r="BG21" s="14"/>
      <c r="BH21" s="14">
        <v>0</v>
      </c>
      <c r="BI21" s="14">
        <v>1.2761706114076199E-2</v>
      </c>
    </row>
    <row r="22" spans="2:61" x14ac:dyDescent="0.35">
      <c r="B22" s="15" t="s">
        <v>235</v>
      </c>
      <c r="C22" s="20">
        <v>8.2437564634340807E-3</v>
      </c>
      <c r="D22" s="20">
        <v>8.85918526034952E-3</v>
      </c>
      <c r="E22" s="20">
        <v>7.71183548385847E-3</v>
      </c>
      <c r="F22" s="20"/>
      <c r="G22" s="20">
        <v>7.62035406054484E-2</v>
      </c>
      <c r="H22" s="20">
        <v>0</v>
      </c>
      <c r="I22" s="20">
        <v>0</v>
      </c>
      <c r="J22" s="20">
        <v>0</v>
      </c>
      <c r="K22" s="20">
        <v>0</v>
      </c>
      <c r="L22" s="20">
        <v>0</v>
      </c>
      <c r="M22" s="20"/>
      <c r="N22" s="20">
        <v>2.8380279819968501E-2</v>
      </c>
      <c r="O22" s="20">
        <v>0</v>
      </c>
      <c r="P22" s="20"/>
      <c r="Q22" s="20">
        <v>2.07890591436726E-2</v>
      </c>
      <c r="R22" s="20">
        <v>8.5465382061619393E-3</v>
      </c>
      <c r="S22" s="20">
        <v>0</v>
      </c>
      <c r="T22" s="20"/>
      <c r="U22" s="20">
        <v>1.03480087245737E-2</v>
      </c>
      <c r="V22" s="20">
        <v>0</v>
      </c>
      <c r="W22" s="20"/>
      <c r="X22" s="20">
        <v>5.0264179321322003E-2</v>
      </c>
      <c r="Y22" s="20">
        <v>0</v>
      </c>
      <c r="Z22" s="20">
        <v>6.7547900956346904E-3</v>
      </c>
      <c r="AA22" s="20"/>
      <c r="AB22" s="20">
        <v>2.6461093190386802E-2</v>
      </c>
      <c r="AC22" s="20">
        <v>0</v>
      </c>
      <c r="AD22" s="20">
        <v>0</v>
      </c>
      <c r="AE22" s="20"/>
      <c r="AF22" s="20">
        <v>0</v>
      </c>
      <c r="AG22" s="20">
        <v>8.7220524015266601E-3</v>
      </c>
      <c r="AH22" s="20">
        <v>9.3420811428001106E-3</v>
      </c>
      <c r="AI22" s="20"/>
      <c r="AJ22" s="20">
        <v>2.4306246587899601E-2</v>
      </c>
      <c r="AK22" s="20">
        <v>0</v>
      </c>
      <c r="AL22" s="20"/>
      <c r="AM22" s="20">
        <v>0</v>
      </c>
      <c r="AN22" s="20">
        <v>0</v>
      </c>
      <c r="AO22" s="20">
        <v>0</v>
      </c>
      <c r="AP22" s="20">
        <v>0</v>
      </c>
      <c r="AQ22" s="20">
        <v>0</v>
      </c>
      <c r="AR22" s="20">
        <v>1.3823315775943701E-2</v>
      </c>
      <c r="AS22" s="20">
        <v>0.260712031133014</v>
      </c>
      <c r="AT22" s="20">
        <v>0</v>
      </c>
      <c r="AU22" s="20">
        <v>0</v>
      </c>
      <c r="AV22" s="20"/>
      <c r="AW22" s="20">
        <v>3.9762073660222899E-2</v>
      </c>
      <c r="AX22" s="20">
        <v>0</v>
      </c>
      <c r="AY22" s="20">
        <v>0</v>
      </c>
      <c r="AZ22" s="20">
        <v>0</v>
      </c>
      <c r="BA22" s="20">
        <v>0</v>
      </c>
      <c r="BB22" s="20">
        <v>0</v>
      </c>
      <c r="BC22" s="20">
        <v>0.120344902671798</v>
      </c>
      <c r="BD22" s="20">
        <v>0</v>
      </c>
      <c r="BE22" s="20">
        <v>0</v>
      </c>
      <c r="BF22" s="20">
        <v>0</v>
      </c>
      <c r="BG22" s="20"/>
      <c r="BH22" s="20">
        <v>7.6334592832063E-3</v>
      </c>
      <c r="BI22" s="20">
        <v>9.6958003846418592E-3</v>
      </c>
    </row>
    <row r="23" spans="2:61" x14ac:dyDescent="0.35">
      <c r="B23" s="16" t="s">
        <v>339</v>
      </c>
    </row>
    <row r="24" spans="2:61" x14ac:dyDescent="0.35">
      <c r="B24" t="s">
        <v>79</v>
      </c>
    </row>
    <row r="25" spans="2:61" x14ac:dyDescent="0.35">
      <c r="B25" t="s">
        <v>80</v>
      </c>
    </row>
    <row r="27" spans="2:61" x14ac:dyDescent="0.35">
      <c r="B2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I29"/>
  <sheetViews>
    <sheetView showGridLines="0" workbookViewId="0">
      <pane xSplit="2" topLeftCell="V1" activePane="topRight" state="frozen"/>
      <selection activeCell="B18" sqref="B18"/>
      <selection pane="topRight" activeCell="AV12" sqref="AV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355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642</v>
      </c>
      <c r="D7" s="10">
        <v>300</v>
      </c>
      <c r="E7" s="10">
        <v>339</v>
      </c>
      <c r="F7" s="10"/>
      <c r="G7" s="10">
        <v>83</v>
      </c>
      <c r="H7" s="10">
        <v>135</v>
      </c>
      <c r="I7" s="10">
        <v>133</v>
      </c>
      <c r="J7" s="10">
        <v>135</v>
      </c>
      <c r="K7" s="10">
        <v>87</v>
      </c>
      <c r="L7" s="10">
        <v>69</v>
      </c>
      <c r="M7" s="10"/>
      <c r="N7" s="10">
        <v>336</v>
      </c>
      <c r="O7" s="10">
        <v>306</v>
      </c>
      <c r="P7" s="10"/>
      <c r="Q7" s="10">
        <v>240</v>
      </c>
      <c r="R7" s="10">
        <v>309</v>
      </c>
      <c r="S7" s="10">
        <v>76</v>
      </c>
      <c r="T7" s="10"/>
      <c r="U7" s="10">
        <v>544</v>
      </c>
      <c r="V7" s="10">
        <v>98</v>
      </c>
      <c r="W7" s="10"/>
      <c r="X7" s="10">
        <v>96</v>
      </c>
      <c r="Y7" s="10">
        <v>329</v>
      </c>
      <c r="Z7" s="10">
        <v>200</v>
      </c>
      <c r="AA7" s="10"/>
      <c r="AB7" s="10">
        <v>228</v>
      </c>
      <c r="AC7" s="10">
        <v>314</v>
      </c>
      <c r="AD7" s="10">
        <v>79</v>
      </c>
      <c r="AE7" s="10"/>
      <c r="AF7" s="10">
        <v>74</v>
      </c>
      <c r="AG7" s="10">
        <v>369</v>
      </c>
      <c r="AH7" s="10">
        <v>172</v>
      </c>
      <c r="AI7" s="10"/>
      <c r="AJ7" s="10">
        <v>278</v>
      </c>
      <c r="AK7" s="10">
        <v>352</v>
      </c>
      <c r="AL7" s="10"/>
      <c r="AM7" s="10">
        <v>99</v>
      </c>
      <c r="AN7" s="10">
        <v>118</v>
      </c>
      <c r="AO7" s="10">
        <v>24</v>
      </c>
      <c r="AP7" s="10">
        <v>46</v>
      </c>
      <c r="AQ7" s="10">
        <v>36</v>
      </c>
      <c r="AR7" s="10">
        <v>167</v>
      </c>
      <c r="AS7" s="10">
        <v>37</v>
      </c>
      <c r="AT7" s="10">
        <v>18</v>
      </c>
      <c r="AU7" s="10">
        <v>83</v>
      </c>
      <c r="AV7" s="10"/>
      <c r="AW7" s="10">
        <v>93</v>
      </c>
      <c r="AX7" s="10">
        <v>99</v>
      </c>
      <c r="AY7" s="10">
        <v>30</v>
      </c>
      <c r="AZ7" s="10">
        <v>54</v>
      </c>
      <c r="BA7" s="10">
        <v>32</v>
      </c>
      <c r="BB7" s="10">
        <v>163</v>
      </c>
      <c r="BC7" s="10">
        <v>52</v>
      </c>
      <c r="BD7" s="10">
        <v>11</v>
      </c>
      <c r="BE7" s="10">
        <v>15</v>
      </c>
      <c r="BF7" s="10">
        <v>26</v>
      </c>
      <c r="BG7" s="10"/>
      <c r="BH7" s="10">
        <v>312</v>
      </c>
      <c r="BI7" s="10">
        <v>306</v>
      </c>
    </row>
    <row r="8" spans="2:61" ht="30" customHeight="1" x14ac:dyDescent="0.35">
      <c r="B8" s="11" t="s">
        <v>18</v>
      </c>
      <c r="C8" s="11">
        <v>631</v>
      </c>
      <c r="D8" s="11">
        <v>310</v>
      </c>
      <c r="E8" s="11">
        <v>318</v>
      </c>
      <c r="F8" s="11"/>
      <c r="G8" s="11">
        <v>73</v>
      </c>
      <c r="H8" s="11">
        <v>106</v>
      </c>
      <c r="I8" s="11">
        <v>117</v>
      </c>
      <c r="J8" s="11">
        <v>116</v>
      </c>
      <c r="K8" s="11">
        <v>89</v>
      </c>
      <c r="L8" s="11">
        <v>130</v>
      </c>
      <c r="M8" s="11"/>
      <c r="N8" s="11">
        <v>244</v>
      </c>
      <c r="O8" s="11">
        <v>386</v>
      </c>
      <c r="P8" s="11"/>
      <c r="Q8" s="11">
        <v>229</v>
      </c>
      <c r="R8" s="11">
        <v>307</v>
      </c>
      <c r="S8" s="11">
        <v>79</v>
      </c>
      <c r="T8" s="11"/>
      <c r="U8" s="11">
        <v>538</v>
      </c>
      <c r="V8" s="11">
        <v>93</v>
      </c>
      <c r="W8" s="11"/>
      <c r="X8" s="11">
        <v>107</v>
      </c>
      <c r="Y8" s="11">
        <v>319</v>
      </c>
      <c r="Z8" s="11">
        <v>190</v>
      </c>
      <c r="AA8" s="11"/>
      <c r="AB8" s="11">
        <v>236</v>
      </c>
      <c r="AC8" s="11">
        <v>301</v>
      </c>
      <c r="AD8" s="11">
        <v>73</v>
      </c>
      <c r="AE8" s="11"/>
      <c r="AF8" s="11">
        <v>73</v>
      </c>
      <c r="AG8" s="11">
        <v>367</v>
      </c>
      <c r="AH8" s="11">
        <v>164</v>
      </c>
      <c r="AI8" s="11"/>
      <c r="AJ8" s="11">
        <v>248</v>
      </c>
      <c r="AK8" s="11">
        <v>370</v>
      </c>
      <c r="AL8" s="11"/>
      <c r="AM8" s="11">
        <v>104</v>
      </c>
      <c r="AN8" s="11">
        <v>120</v>
      </c>
      <c r="AO8" s="11">
        <v>24</v>
      </c>
      <c r="AP8" s="11">
        <v>45</v>
      </c>
      <c r="AQ8" s="11">
        <v>38</v>
      </c>
      <c r="AR8" s="11">
        <v>163</v>
      </c>
      <c r="AS8" s="11">
        <v>33</v>
      </c>
      <c r="AT8" s="11">
        <v>18</v>
      </c>
      <c r="AU8" s="11">
        <v>73</v>
      </c>
      <c r="AV8" s="11"/>
      <c r="AW8" s="11">
        <v>98</v>
      </c>
      <c r="AX8" s="11">
        <v>103</v>
      </c>
      <c r="AY8" s="11">
        <v>27</v>
      </c>
      <c r="AZ8" s="11">
        <v>52</v>
      </c>
      <c r="BA8" s="11">
        <v>35</v>
      </c>
      <c r="BB8" s="11">
        <v>160</v>
      </c>
      <c r="BC8" s="11">
        <v>49</v>
      </c>
      <c r="BD8" s="11">
        <v>10</v>
      </c>
      <c r="BE8" s="11">
        <v>12</v>
      </c>
      <c r="BF8" s="11">
        <v>23</v>
      </c>
      <c r="BG8" s="11"/>
      <c r="BH8" s="11">
        <v>318</v>
      </c>
      <c r="BI8" s="11">
        <v>288</v>
      </c>
    </row>
    <row r="9" spans="2:61" x14ac:dyDescent="0.35">
      <c r="B9" s="15" t="s">
        <v>340</v>
      </c>
      <c r="C9" s="14">
        <v>0.51725565492025005</v>
      </c>
      <c r="D9" s="14">
        <v>0.52004425658381503</v>
      </c>
      <c r="E9" s="14">
        <v>0.51567440578849799</v>
      </c>
      <c r="F9" s="14"/>
      <c r="G9" s="14">
        <v>0.40421623716425198</v>
      </c>
      <c r="H9" s="14">
        <v>0.45209520743397602</v>
      </c>
      <c r="I9" s="14">
        <v>0.42894621416573397</v>
      </c>
      <c r="J9" s="14">
        <v>0.50045200942940804</v>
      </c>
      <c r="K9" s="14">
        <v>0.59914510309462199</v>
      </c>
      <c r="L9" s="14">
        <v>0.673040283572505</v>
      </c>
      <c r="M9" s="14"/>
      <c r="N9" s="14">
        <v>0.52499543203973098</v>
      </c>
      <c r="O9" s="14">
        <v>0.51235983186230805</v>
      </c>
      <c r="P9" s="14"/>
      <c r="Q9" s="14">
        <v>0.61824946104860301</v>
      </c>
      <c r="R9" s="14">
        <v>0.49767205678974002</v>
      </c>
      <c r="S9" s="14">
        <v>0.32176462446875898</v>
      </c>
      <c r="T9" s="14"/>
      <c r="U9" s="14">
        <v>0.53326687087621705</v>
      </c>
      <c r="V9" s="14">
        <v>0.42471290554680602</v>
      </c>
      <c r="W9" s="14"/>
      <c r="X9" s="14">
        <v>0.53242304877815405</v>
      </c>
      <c r="Y9" s="14">
        <v>0.55106002022117095</v>
      </c>
      <c r="Z9" s="14">
        <v>0.45089000627468601</v>
      </c>
      <c r="AA9" s="14"/>
      <c r="AB9" s="14">
        <v>0.59062579717702202</v>
      </c>
      <c r="AC9" s="14">
        <v>0.48628458846675798</v>
      </c>
      <c r="AD9" s="14">
        <v>0.41930686144296397</v>
      </c>
      <c r="AE9" s="14"/>
      <c r="AF9" s="14">
        <v>0.44686687413152898</v>
      </c>
      <c r="AG9" s="14">
        <v>0.53260849902615603</v>
      </c>
      <c r="AH9" s="14">
        <v>0.52010308469950495</v>
      </c>
      <c r="AI9" s="14"/>
      <c r="AJ9" s="14">
        <v>0.50632783034286</v>
      </c>
      <c r="AK9" s="14">
        <v>0.52798478253088499</v>
      </c>
      <c r="AL9" s="14"/>
      <c r="AM9" s="14">
        <v>0.54687058841816705</v>
      </c>
      <c r="AN9" s="14">
        <v>0.44057598786046798</v>
      </c>
      <c r="AO9" s="14">
        <v>0.46312270476544798</v>
      </c>
      <c r="AP9" s="14">
        <v>0.48660533499499198</v>
      </c>
      <c r="AQ9" s="14">
        <v>0.60377949786391405</v>
      </c>
      <c r="AR9" s="14">
        <v>0.53219341748405402</v>
      </c>
      <c r="AS9" s="14">
        <v>0.63439506484895303</v>
      </c>
      <c r="AT9" s="14">
        <v>0.49067181203558802</v>
      </c>
      <c r="AU9" s="14">
        <v>0.56902784668047002</v>
      </c>
      <c r="AV9" s="14"/>
      <c r="AW9" s="14">
        <v>0.50562936259739699</v>
      </c>
      <c r="AX9" s="14">
        <v>0.45479505686461602</v>
      </c>
      <c r="AY9" s="14">
        <v>0.49211992068042099</v>
      </c>
      <c r="AZ9" s="14">
        <v>0.488357185026637</v>
      </c>
      <c r="BA9" s="14">
        <v>0.68489332492810395</v>
      </c>
      <c r="BB9" s="14">
        <v>0.52940263772507601</v>
      </c>
      <c r="BC9" s="14">
        <v>0.55458109668687605</v>
      </c>
      <c r="BD9" s="14">
        <v>0.59446180893629996</v>
      </c>
      <c r="BE9" s="14">
        <v>0.48887346805960302</v>
      </c>
      <c r="BF9" s="14">
        <v>0.47982494823184502</v>
      </c>
      <c r="BG9" s="14"/>
      <c r="BH9" s="14">
        <v>0.49211031434190999</v>
      </c>
      <c r="BI9" s="14">
        <v>0.53607143050327299</v>
      </c>
    </row>
    <row r="10" spans="2:61" ht="29" x14ac:dyDescent="0.35">
      <c r="B10" s="15" t="s">
        <v>341</v>
      </c>
      <c r="C10" s="14">
        <v>0.49213871890764599</v>
      </c>
      <c r="D10" s="14">
        <v>0.45912552724238997</v>
      </c>
      <c r="E10" s="14">
        <v>0.52515193811939798</v>
      </c>
      <c r="F10" s="14"/>
      <c r="G10" s="14">
        <v>0.46410137164028697</v>
      </c>
      <c r="H10" s="14">
        <v>0.41293577644712398</v>
      </c>
      <c r="I10" s="14">
        <v>0.436536364495416</v>
      </c>
      <c r="J10" s="14">
        <v>0.51214124659633098</v>
      </c>
      <c r="K10" s="14">
        <v>0.59449596169277297</v>
      </c>
      <c r="L10" s="14">
        <v>0.53465216347652</v>
      </c>
      <c r="M10" s="14"/>
      <c r="N10" s="14">
        <v>0.54597723910823204</v>
      </c>
      <c r="O10" s="14">
        <v>0.458082974855264</v>
      </c>
      <c r="P10" s="14"/>
      <c r="Q10" s="14">
        <v>0.56428186130010605</v>
      </c>
      <c r="R10" s="14">
        <v>0.47138060504974499</v>
      </c>
      <c r="S10" s="14">
        <v>0.33969226894477</v>
      </c>
      <c r="T10" s="14"/>
      <c r="U10" s="14">
        <v>0.492622407079645</v>
      </c>
      <c r="V10" s="14">
        <v>0.489343064074231</v>
      </c>
      <c r="W10" s="14"/>
      <c r="X10" s="14">
        <v>0.48228631290923102</v>
      </c>
      <c r="Y10" s="14">
        <v>0.52330312914083998</v>
      </c>
      <c r="Z10" s="14">
        <v>0.443171715765172</v>
      </c>
      <c r="AA10" s="14"/>
      <c r="AB10" s="14">
        <v>0.52600946213506405</v>
      </c>
      <c r="AC10" s="14">
        <v>0.497636341966331</v>
      </c>
      <c r="AD10" s="14">
        <v>0.33807335425990098</v>
      </c>
      <c r="AE10" s="14"/>
      <c r="AF10" s="14">
        <v>0.43981748844065599</v>
      </c>
      <c r="AG10" s="14">
        <v>0.50501914518876001</v>
      </c>
      <c r="AH10" s="14">
        <v>0.47051639493567399</v>
      </c>
      <c r="AI10" s="14"/>
      <c r="AJ10" s="14">
        <v>0.50534328276155105</v>
      </c>
      <c r="AK10" s="14">
        <v>0.48060527694052602</v>
      </c>
      <c r="AL10" s="14"/>
      <c r="AM10" s="14">
        <v>0.482904905141263</v>
      </c>
      <c r="AN10" s="14">
        <v>0.41147630017527498</v>
      </c>
      <c r="AO10" s="14">
        <v>0.46600129515128402</v>
      </c>
      <c r="AP10" s="14">
        <v>0.45160086933295901</v>
      </c>
      <c r="AQ10" s="14">
        <v>0.62108853663066299</v>
      </c>
      <c r="AR10" s="14">
        <v>0.56229027956362498</v>
      </c>
      <c r="AS10" s="14">
        <v>0.48515881312091702</v>
      </c>
      <c r="AT10" s="14">
        <v>0.35644152283459701</v>
      </c>
      <c r="AU10" s="14">
        <v>0.49517312387766999</v>
      </c>
      <c r="AV10" s="14"/>
      <c r="AW10" s="14">
        <v>0.48317162918588902</v>
      </c>
      <c r="AX10" s="14">
        <v>0.39455170057683597</v>
      </c>
      <c r="AY10" s="14">
        <v>0.50130823177721295</v>
      </c>
      <c r="AZ10" s="14">
        <v>0.50835349734595703</v>
      </c>
      <c r="BA10" s="14">
        <v>0.65994589603654996</v>
      </c>
      <c r="BB10" s="14">
        <v>0.55038497943567499</v>
      </c>
      <c r="BC10" s="14">
        <v>0.53490105730383097</v>
      </c>
      <c r="BD10" s="14">
        <v>0.58972923569291902</v>
      </c>
      <c r="BE10" s="14">
        <v>0.83115785287703003</v>
      </c>
      <c r="BF10" s="14">
        <v>0.197159147503709</v>
      </c>
      <c r="BG10" s="14"/>
      <c r="BH10" s="14">
        <v>0.48988233953787202</v>
      </c>
      <c r="BI10" s="14">
        <v>0.49576814742933301</v>
      </c>
    </row>
    <row r="11" spans="2:61" x14ac:dyDescent="0.35">
      <c r="B11" s="15" t="s">
        <v>342</v>
      </c>
      <c r="C11" s="14">
        <v>0.48215077897576097</v>
      </c>
      <c r="D11" s="14">
        <v>0.50040356865478897</v>
      </c>
      <c r="E11" s="14">
        <v>0.46519310098056599</v>
      </c>
      <c r="F11" s="14"/>
      <c r="G11" s="14">
        <v>0.47706088745940001</v>
      </c>
      <c r="H11" s="14">
        <v>0.38893278805711301</v>
      </c>
      <c r="I11" s="14">
        <v>0.453256235823225</v>
      </c>
      <c r="J11" s="14">
        <v>0.42933049141560797</v>
      </c>
      <c r="K11" s="14">
        <v>0.51464663857026505</v>
      </c>
      <c r="L11" s="14">
        <v>0.61237725882346095</v>
      </c>
      <c r="M11" s="14"/>
      <c r="N11" s="14">
        <v>0.51550495170190502</v>
      </c>
      <c r="O11" s="14">
        <v>0.46105248048596997</v>
      </c>
      <c r="P11" s="14"/>
      <c r="Q11" s="14">
        <v>0.55318751822899603</v>
      </c>
      <c r="R11" s="14">
        <v>0.44753070978738302</v>
      </c>
      <c r="S11" s="14">
        <v>0.37216270680574798</v>
      </c>
      <c r="T11" s="14"/>
      <c r="U11" s="14">
        <v>0.49992037880248202</v>
      </c>
      <c r="V11" s="14">
        <v>0.37944479913305201</v>
      </c>
      <c r="W11" s="14"/>
      <c r="X11" s="14">
        <v>0.49682919207606902</v>
      </c>
      <c r="Y11" s="14">
        <v>0.49268245749579798</v>
      </c>
      <c r="Z11" s="14">
        <v>0.44379360916225202</v>
      </c>
      <c r="AA11" s="14"/>
      <c r="AB11" s="14">
        <v>0.51032578190770805</v>
      </c>
      <c r="AC11" s="14">
        <v>0.50334618029395395</v>
      </c>
      <c r="AD11" s="14">
        <v>0.344671970396214</v>
      </c>
      <c r="AE11" s="14"/>
      <c r="AF11" s="14">
        <v>0.48907654794044803</v>
      </c>
      <c r="AG11" s="14">
        <v>0.47179269140088498</v>
      </c>
      <c r="AH11" s="14">
        <v>0.49501125700858001</v>
      </c>
      <c r="AI11" s="14"/>
      <c r="AJ11" s="14">
        <v>0.52279353683730201</v>
      </c>
      <c r="AK11" s="14">
        <v>0.46174005141315499</v>
      </c>
      <c r="AL11" s="14"/>
      <c r="AM11" s="14">
        <v>0.40741077165926398</v>
      </c>
      <c r="AN11" s="14">
        <v>0.45485161850032801</v>
      </c>
      <c r="AO11" s="14">
        <v>0.66631513744230297</v>
      </c>
      <c r="AP11" s="14">
        <v>0.41075368238343402</v>
      </c>
      <c r="AQ11" s="14">
        <v>0.61484015415981397</v>
      </c>
      <c r="AR11" s="14">
        <v>0.48529120074433302</v>
      </c>
      <c r="AS11" s="14">
        <v>0.39693162363520701</v>
      </c>
      <c r="AT11" s="14">
        <v>0.37758831690080302</v>
      </c>
      <c r="AU11" s="14">
        <v>0.61306372224431405</v>
      </c>
      <c r="AV11" s="14"/>
      <c r="AW11" s="14">
        <v>0.38544410218805703</v>
      </c>
      <c r="AX11" s="14">
        <v>0.44986785787317302</v>
      </c>
      <c r="AY11" s="14">
        <v>0.67455646013102399</v>
      </c>
      <c r="AZ11" s="14">
        <v>0.427556390942405</v>
      </c>
      <c r="BA11" s="14">
        <v>0.67587451131071696</v>
      </c>
      <c r="BB11" s="14">
        <v>0.52517801445724899</v>
      </c>
      <c r="BC11" s="14">
        <v>0.47446397753228398</v>
      </c>
      <c r="BD11" s="14">
        <v>0.41470398424704402</v>
      </c>
      <c r="BE11" s="14">
        <v>0.770768053325952</v>
      </c>
      <c r="BF11" s="14">
        <v>0.37362562312812497</v>
      </c>
      <c r="BG11" s="14"/>
      <c r="BH11" s="14">
        <v>0.44269252194929798</v>
      </c>
      <c r="BI11" s="14">
        <v>0.52796092184258603</v>
      </c>
    </row>
    <row r="12" spans="2:61" ht="29" x14ac:dyDescent="0.35">
      <c r="B12" s="15" t="s">
        <v>343</v>
      </c>
      <c r="C12" s="14">
        <v>0.39583333328263898</v>
      </c>
      <c r="D12" s="14">
        <v>0.35277918656461799</v>
      </c>
      <c r="E12" s="14">
        <v>0.43576859275751301</v>
      </c>
      <c r="F12" s="14"/>
      <c r="G12" s="14">
        <v>0.22848992000895599</v>
      </c>
      <c r="H12" s="14">
        <v>0.30381035110969601</v>
      </c>
      <c r="I12" s="14">
        <v>0.37734859353390698</v>
      </c>
      <c r="J12" s="14">
        <v>0.38343947422962799</v>
      </c>
      <c r="K12" s="14">
        <v>0.45540621417841398</v>
      </c>
      <c r="L12" s="14">
        <v>0.55276013034664095</v>
      </c>
      <c r="M12" s="14"/>
      <c r="N12" s="14">
        <v>0.41844307535513398</v>
      </c>
      <c r="O12" s="14">
        <v>0.38153146194140303</v>
      </c>
      <c r="P12" s="14"/>
      <c r="Q12" s="14">
        <v>0.43116996242334099</v>
      </c>
      <c r="R12" s="14">
        <v>0.37702753870181099</v>
      </c>
      <c r="S12" s="14">
        <v>0.35198594399903899</v>
      </c>
      <c r="T12" s="14"/>
      <c r="U12" s="14">
        <v>0.423612188407121</v>
      </c>
      <c r="V12" s="14">
        <v>0.23527515739292701</v>
      </c>
      <c r="W12" s="14"/>
      <c r="X12" s="14">
        <v>0.45557792025131</v>
      </c>
      <c r="Y12" s="14">
        <v>0.42412593720242198</v>
      </c>
      <c r="Z12" s="14">
        <v>0.30980641140318399</v>
      </c>
      <c r="AA12" s="14"/>
      <c r="AB12" s="14">
        <v>0.48310849772233699</v>
      </c>
      <c r="AC12" s="14">
        <v>0.37585220060859398</v>
      </c>
      <c r="AD12" s="14">
        <v>0.19738691976129299</v>
      </c>
      <c r="AE12" s="14"/>
      <c r="AF12" s="14">
        <v>0.39483348878110602</v>
      </c>
      <c r="AG12" s="14">
        <v>0.42313811549154401</v>
      </c>
      <c r="AH12" s="14">
        <v>0.32108570602932002</v>
      </c>
      <c r="AI12" s="14"/>
      <c r="AJ12" s="14">
        <v>0.33717654275681602</v>
      </c>
      <c r="AK12" s="14">
        <v>0.44299519438491602</v>
      </c>
      <c r="AL12" s="14"/>
      <c r="AM12" s="14">
        <v>0.33124361993065299</v>
      </c>
      <c r="AN12" s="14">
        <v>0.49105724958826302</v>
      </c>
      <c r="AO12" s="14">
        <v>0.31806496702780201</v>
      </c>
      <c r="AP12" s="14">
        <v>0.27975682915717298</v>
      </c>
      <c r="AQ12" s="14">
        <v>0.52212414118373796</v>
      </c>
      <c r="AR12" s="14">
        <v>0.424438897709153</v>
      </c>
      <c r="AS12" s="14">
        <v>0.55084571297110896</v>
      </c>
      <c r="AT12" s="14">
        <v>0.39116092053902002</v>
      </c>
      <c r="AU12" s="14">
        <v>0.24454984847341599</v>
      </c>
      <c r="AV12" s="14"/>
      <c r="AW12" s="14">
        <v>0.32712151088072999</v>
      </c>
      <c r="AX12" s="14">
        <v>0.47986663478493802</v>
      </c>
      <c r="AY12" s="14">
        <v>0.42514118381390098</v>
      </c>
      <c r="AZ12" s="14">
        <v>0.31598227206343499</v>
      </c>
      <c r="BA12" s="14">
        <v>0.59057010955555</v>
      </c>
      <c r="BB12" s="14">
        <v>0.39524907109282098</v>
      </c>
      <c r="BC12" s="14">
        <v>0.48250719665974301</v>
      </c>
      <c r="BD12" s="14">
        <v>0.48082359888852</v>
      </c>
      <c r="BE12" s="14">
        <v>0.36079024101611301</v>
      </c>
      <c r="BF12" s="14">
        <v>0.23449954211614699</v>
      </c>
      <c r="BG12" s="14"/>
      <c r="BH12" s="14">
        <v>0.35381219101192202</v>
      </c>
      <c r="BI12" s="14">
        <v>0.439170619959526</v>
      </c>
    </row>
    <row r="13" spans="2:61" ht="43.5" x14ac:dyDescent="0.35">
      <c r="B13" s="15" t="s">
        <v>344</v>
      </c>
      <c r="C13" s="14">
        <v>0.34442516185969302</v>
      </c>
      <c r="D13" s="14">
        <v>0.39112767132712201</v>
      </c>
      <c r="E13" s="14">
        <v>0.30223915960436898</v>
      </c>
      <c r="F13" s="14"/>
      <c r="G13" s="14">
        <v>0.203032633094889</v>
      </c>
      <c r="H13" s="14">
        <v>0.34218441240691599</v>
      </c>
      <c r="I13" s="14">
        <v>0.31657050990454899</v>
      </c>
      <c r="J13" s="14">
        <v>0.39116890400007298</v>
      </c>
      <c r="K13" s="14">
        <v>0.367059859559283</v>
      </c>
      <c r="L13" s="14">
        <v>0.39402610492978601</v>
      </c>
      <c r="M13" s="14"/>
      <c r="N13" s="14">
        <v>0.42372989554423202</v>
      </c>
      <c r="O13" s="14">
        <v>0.29426067549489698</v>
      </c>
      <c r="P13" s="14"/>
      <c r="Q13" s="14">
        <v>0.39422463000958502</v>
      </c>
      <c r="R13" s="14">
        <v>0.34921945550064298</v>
      </c>
      <c r="S13" s="14">
        <v>0.21137628313597501</v>
      </c>
      <c r="T13" s="14"/>
      <c r="U13" s="14">
        <v>0.344959020698131</v>
      </c>
      <c r="V13" s="14">
        <v>0.34133952708827697</v>
      </c>
      <c r="W13" s="14"/>
      <c r="X13" s="14">
        <v>0.37224855443864602</v>
      </c>
      <c r="Y13" s="14">
        <v>0.33500105183864398</v>
      </c>
      <c r="Z13" s="14">
        <v>0.35756245116235102</v>
      </c>
      <c r="AA13" s="14"/>
      <c r="AB13" s="14">
        <v>0.37209605983132898</v>
      </c>
      <c r="AC13" s="14">
        <v>0.34238144740672699</v>
      </c>
      <c r="AD13" s="14">
        <v>0.242277651073876</v>
      </c>
      <c r="AE13" s="14"/>
      <c r="AF13" s="14">
        <v>0.30988946492861402</v>
      </c>
      <c r="AG13" s="14">
        <v>0.34325407739468</v>
      </c>
      <c r="AH13" s="14">
        <v>0.36294199440029501</v>
      </c>
      <c r="AI13" s="14"/>
      <c r="AJ13" s="14">
        <v>0.378233231224195</v>
      </c>
      <c r="AK13" s="14">
        <v>0.325499465424408</v>
      </c>
      <c r="AL13" s="14"/>
      <c r="AM13" s="14">
        <v>0.37367853996533201</v>
      </c>
      <c r="AN13" s="14">
        <v>0.27242743541793701</v>
      </c>
      <c r="AO13" s="14">
        <v>0.45426016839626099</v>
      </c>
      <c r="AP13" s="14">
        <v>0.28416002076020402</v>
      </c>
      <c r="AQ13" s="14">
        <v>0.44877557136764201</v>
      </c>
      <c r="AR13" s="14">
        <v>0.39140934640723601</v>
      </c>
      <c r="AS13" s="14">
        <v>0.40158814471552301</v>
      </c>
      <c r="AT13" s="14">
        <v>0.28890192495014599</v>
      </c>
      <c r="AU13" s="14">
        <v>0.26634165168649698</v>
      </c>
      <c r="AV13" s="14"/>
      <c r="AW13" s="14">
        <v>0.39427101844372803</v>
      </c>
      <c r="AX13" s="14">
        <v>0.25581996550635</v>
      </c>
      <c r="AY13" s="14">
        <v>0.43127785164659199</v>
      </c>
      <c r="AZ13" s="14">
        <v>0.20536184376477001</v>
      </c>
      <c r="BA13" s="14">
        <v>0.52279320737476898</v>
      </c>
      <c r="BB13" s="14">
        <v>0.39893704702066501</v>
      </c>
      <c r="BC13" s="14">
        <v>0.40464218020021198</v>
      </c>
      <c r="BD13" s="14">
        <v>0.35129821311647702</v>
      </c>
      <c r="BE13" s="14">
        <v>0.43305957778563098</v>
      </c>
      <c r="BF13" s="14">
        <v>0.17110550621426299</v>
      </c>
      <c r="BG13" s="14"/>
      <c r="BH13" s="14">
        <v>0.33822091298417201</v>
      </c>
      <c r="BI13" s="14">
        <v>0.36404122312958298</v>
      </c>
    </row>
    <row r="14" spans="2:61" ht="58" x14ac:dyDescent="0.35">
      <c r="B14" s="15" t="s">
        <v>345</v>
      </c>
      <c r="C14" s="14">
        <v>0.33465969763345799</v>
      </c>
      <c r="D14" s="14">
        <v>0.354764234340471</v>
      </c>
      <c r="E14" s="14">
        <v>0.31825866854481599</v>
      </c>
      <c r="F14" s="14"/>
      <c r="G14" s="14">
        <v>0.34503922180211399</v>
      </c>
      <c r="H14" s="14">
        <v>0.31376187486087498</v>
      </c>
      <c r="I14" s="14">
        <v>0.25362367157634103</v>
      </c>
      <c r="J14" s="14">
        <v>0.35175647068697102</v>
      </c>
      <c r="K14" s="14">
        <v>0.40572849364225</v>
      </c>
      <c r="L14" s="14">
        <v>0.35477830545070599</v>
      </c>
      <c r="M14" s="14"/>
      <c r="N14" s="14">
        <v>0.42064445832139302</v>
      </c>
      <c r="O14" s="14">
        <v>0.280269736849175</v>
      </c>
      <c r="P14" s="14"/>
      <c r="Q14" s="14">
        <v>0.36740412939267397</v>
      </c>
      <c r="R14" s="14">
        <v>0.31300574014315102</v>
      </c>
      <c r="S14" s="14">
        <v>0.286906848659844</v>
      </c>
      <c r="T14" s="14"/>
      <c r="U14" s="14">
        <v>0.34021067136263899</v>
      </c>
      <c r="V14" s="14">
        <v>0.30257579020188902</v>
      </c>
      <c r="W14" s="14"/>
      <c r="X14" s="14">
        <v>0.37458246876252299</v>
      </c>
      <c r="Y14" s="14">
        <v>0.34579440923175098</v>
      </c>
      <c r="Z14" s="14">
        <v>0.30799345711285298</v>
      </c>
      <c r="AA14" s="14"/>
      <c r="AB14" s="14">
        <v>0.35396258689347998</v>
      </c>
      <c r="AC14" s="14">
        <v>0.34351582176204098</v>
      </c>
      <c r="AD14" s="14">
        <v>0.22647965565355899</v>
      </c>
      <c r="AE14" s="14"/>
      <c r="AF14" s="14">
        <v>0.49377259564399301</v>
      </c>
      <c r="AG14" s="14">
        <v>0.32736111794859601</v>
      </c>
      <c r="AH14" s="14">
        <v>0.29014559816125401</v>
      </c>
      <c r="AI14" s="14"/>
      <c r="AJ14" s="14">
        <v>0.39646654295275202</v>
      </c>
      <c r="AK14" s="14">
        <v>0.30204295399544701</v>
      </c>
      <c r="AL14" s="14"/>
      <c r="AM14" s="14">
        <v>0.33617552833721898</v>
      </c>
      <c r="AN14" s="14">
        <v>0.30185067374904201</v>
      </c>
      <c r="AO14" s="14">
        <v>0.50117086731142002</v>
      </c>
      <c r="AP14" s="14">
        <v>0.292141783285495</v>
      </c>
      <c r="AQ14" s="14">
        <v>0.39276887297260399</v>
      </c>
      <c r="AR14" s="14">
        <v>0.31163335831867101</v>
      </c>
      <c r="AS14" s="14">
        <v>0.43572295701199498</v>
      </c>
      <c r="AT14" s="14">
        <v>0.39033958608205199</v>
      </c>
      <c r="AU14" s="14">
        <v>0.34452645627193301</v>
      </c>
      <c r="AV14" s="14"/>
      <c r="AW14" s="14">
        <v>0.29169563997002301</v>
      </c>
      <c r="AX14" s="14">
        <v>0.28026543168309298</v>
      </c>
      <c r="AY14" s="14">
        <v>0.45555783925761001</v>
      </c>
      <c r="AZ14" s="14">
        <v>0.29211986596655098</v>
      </c>
      <c r="BA14" s="14">
        <v>0.343028236978284</v>
      </c>
      <c r="BB14" s="14">
        <v>0.31371259074962599</v>
      </c>
      <c r="BC14" s="14">
        <v>0.449228356178904</v>
      </c>
      <c r="BD14" s="14">
        <v>0.30803823163091998</v>
      </c>
      <c r="BE14" s="14">
        <v>0.55023883905680904</v>
      </c>
      <c r="BF14" s="14">
        <v>0.31143760042187402</v>
      </c>
      <c r="BG14" s="14"/>
      <c r="BH14" s="14">
        <v>0.318771473083794</v>
      </c>
      <c r="BI14" s="14">
        <v>0.352248223745528</v>
      </c>
    </row>
    <row r="15" spans="2:61" ht="43.5" x14ac:dyDescent="0.35">
      <c r="B15" s="15" t="s">
        <v>346</v>
      </c>
      <c r="C15" s="14">
        <v>0.32720039538332002</v>
      </c>
      <c r="D15" s="14">
        <v>0.35049568206313098</v>
      </c>
      <c r="E15" s="14">
        <v>0.30762468455411102</v>
      </c>
      <c r="F15" s="14"/>
      <c r="G15" s="14">
        <v>0.174959570825299</v>
      </c>
      <c r="H15" s="14">
        <v>0.34114116236397402</v>
      </c>
      <c r="I15" s="14">
        <v>0.29962968478291502</v>
      </c>
      <c r="J15" s="14">
        <v>0.32130899229286503</v>
      </c>
      <c r="K15" s="14">
        <v>0.46431556858406697</v>
      </c>
      <c r="L15" s="14">
        <v>0.337933945100655</v>
      </c>
      <c r="M15" s="14"/>
      <c r="N15" s="14">
        <v>0.37160734864058298</v>
      </c>
      <c r="O15" s="14">
        <v>0.29911062195267801</v>
      </c>
      <c r="P15" s="14"/>
      <c r="Q15" s="14">
        <v>0.30848035064898799</v>
      </c>
      <c r="R15" s="14">
        <v>0.34183958319799201</v>
      </c>
      <c r="S15" s="14">
        <v>0.33805234365167702</v>
      </c>
      <c r="T15" s="14"/>
      <c r="U15" s="14">
        <v>0.334418723458689</v>
      </c>
      <c r="V15" s="14">
        <v>0.28547939631545999</v>
      </c>
      <c r="W15" s="14"/>
      <c r="X15" s="14">
        <v>0.35027075310352301</v>
      </c>
      <c r="Y15" s="14">
        <v>0.32092231922838399</v>
      </c>
      <c r="Z15" s="14">
        <v>0.32420424618601001</v>
      </c>
      <c r="AA15" s="14"/>
      <c r="AB15" s="14">
        <v>0.321322869180513</v>
      </c>
      <c r="AC15" s="14">
        <v>0.30898504304692698</v>
      </c>
      <c r="AD15" s="14">
        <v>0.38631236173174999</v>
      </c>
      <c r="AE15" s="14"/>
      <c r="AF15" s="14">
        <v>0.32262968210529702</v>
      </c>
      <c r="AG15" s="14">
        <v>0.34017330300981302</v>
      </c>
      <c r="AH15" s="14">
        <v>0.30980152651512599</v>
      </c>
      <c r="AI15" s="14"/>
      <c r="AJ15" s="14">
        <v>0.34068737969101198</v>
      </c>
      <c r="AK15" s="14">
        <v>0.31631677779814898</v>
      </c>
      <c r="AL15" s="14"/>
      <c r="AM15" s="14">
        <v>0.40827518162235998</v>
      </c>
      <c r="AN15" s="14">
        <v>0.29129530761911598</v>
      </c>
      <c r="AO15" s="14">
        <v>0.24478143738130501</v>
      </c>
      <c r="AP15" s="14">
        <v>0.29546657022634398</v>
      </c>
      <c r="AQ15" s="14">
        <v>0.32899993083975199</v>
      </c>
      <c r="AR15" s="14">
        <v>0.32383016309809298</v>
      </c>
      <c r="AS15" s="14">
        <v>0.27161689363715702</v>
      </c>
      <c r="AT15" s="14">
        <v>0.29406353193235102</v>
      </c>
      <c r="AU15" s="14">
        <v>0.347280172958848</v>
      </c>
      <c r="AV15" s="14"/>
      <c r="AW15" s="14">
        <v>0.38832830551757502</v>
      </c>
      <c r="AX15" s="14">
        <v>0.30945868017664802</v>
      </c>
      <c r="AY15" s="14">
        <v>0.19783133957929799</v>
      </c>
      <c r="AZ15" s="14">
        <v>0.28113950811166</v>
      </c>
      <c r="BA15" s="14">
        <v>0.32088549509968001</v>
      </c>
      <c r="BB15" s="14">
        <v>0.28960550344659702</v>
      </c>
      <c r="BC15" s="14">
        <v>0.32400891045244501</v>
      </c>
      <c r="BD15" s="14">
        <v>0.23963835712168799</v>
      </c>
      <c r="BE15" s="14">
        <v>0.582099542993334</v>
      </c>
      <c r="BF15" s="14">
        <v>0.31169255848606697</v>
      </c>
      <c r="BG15" s="14"/>
      <c r="BH15" s="14">
        <v>0.319444425992506</v>
      </c>
      <c r="BI15" s="14">
        <v>0.345811222077404</v>
      </c>
    </row>
    <row r="16" spans="2:61" ht="43.5" x14ac:dyDescent="0.35">
      <c r="B16" s="15" t="s">
        <v>347</v>
      </c>
      <c r="C16" s="14">
        <v>0.32556207264789999</v>
      </c>
      <c r="D16" s="14">
        <v>0.33243249711526801</v>
      </c>
      <c r="E16" s="14">
        <v>0.321950632249488</v>
      </c>
      <c r="F16" s="14"/>
      <c r="G16" s="14">
        <v>0.174032697571428</v>
      </c>
      <c r="H16" s="14">
        <v>0.28277647111396798</v>
      </c>
      <c r="I16" s="14">
        <v>0.34338772219431501</v>
      </c>
      <c r="J16" s="14">
        <v>0.29121340630487902</v>
      </c>
      <c r="K16" s="14">
        <v>0.32968496343620501</v>
      </c>
      <c r="L16" s="14">
        <v>0.45831277107860102</v>
      </c>
      <c r="M16" s="14"/>
      <c r="N16" s="14">
        <v>0.33575748940595201</v>
      </c>
      <c r="O16" s="14">
        <v>0.31911292615713499</v>
      </c>
      <c r="P16" s="14"/>
      <c r="Q16" s="14">
        <v>0.33669884592222099</v>
      </c>
      <c r="R16" s="14">
        <v>0.32364149381941199</v>
      </c>
      <c r="S16" s="14">
        <v>0.29032685298153199</v>
      </c>
      <c r="T16" s="14"/>
      <c r="U16" s="14">
        <v>0.35869054036973802</v>
      </c>
      <c r="V16" s="14">
        <v>0.13408383052438799</v>
      </c>
      <c r="W16" s="14"/>
      <c r="X16" s="14">
        <v>0.38247569641046802</v>
      </c>
      <c r="Y16" s="14">
        <v>0.37029476211206902</v>
      </c>
      <c r="Z16" s="14">
        <v>0.22023871369241599</v>
      </c>
      <c r="AA16" s="14"/>
      <c r="AB16" s="14">
        <v>0.34715157465501401</v>
      </c>
      <c r="AC16" s="14">
        <v>0.35024705456511501</v>
      </c>
      <c r="AD16" s="14">
        <v>0.15975121314252499</v>
      </c>
      <c r="AE16" s="14"/>
      <c r="AF16" s="14">
        <v>0.37865424282047899</v>
      </c>
      <c r="AG16" s="14">
        <v>0.33155624889554702</v>
      </c>
      <c r="AH16" s="14">
        <v>0.26721267273346899</v>
      </c>
      <c r="AI16" s="14"/>
      <c r="AJ16" s="14">
        <v>0.31292912461320499</v>
      </c>
      <c r="AK16" s="14">
        <v>0.33671452153991699</v>
      </c>
      <c r="AL16" s="14"/>
      <c r="AM16" s="14">
        <v>0.382219618888546</v>
      </c>
      <c r="AN16" s="14">
        <v>0.31141690249566201</v>
      </c>
      <c r="AO16" s="14">
        <v>0.50461925020552001</v>
      </c>
      <c r="AP16" s="14">
        <v>0.225624529752394</v>
      </c>
      <c r="AQ16" s="14">
        <v>0.41570894456232699</v>
      </c>
      <c r="AR16" s="14">
        <v>0.30910449737927198</v>
      </c>
      <c r="AS16" s="14">
        <v>0.34767207997711402</v>
      </c>
      <c r="AT16" s="14">
        <v>0.27892245990924203</v>
      </c>
      <c r="AU16" s="14">
        <v>0.27934707349531201</v>
      </c>
      <c r="AV16" s="14"/>
      <c r="AW16" s="14">
        <v>0.41086133070657099</v>
      </c>
      <c r="AX16" s="14">
        <v>0.29737568329290098</v>
      </c>
      <c r="AY16" s="14">
        <v>0.40061748964278099</v>
      </c>
      <c r="AZ16" s="14">
        <v>0.26222195327993297</v>
      </c>
      <c r="BA16" s="14">
        <v>0.50211815270458804</v>
      </c>
      <c r="BB16" s="14">
        <v>0.30375739986112599</v>
      </c>
      <c r="BC16" s="14">
        <v>0.33512407281328999</v>
      </c>
      <c r="BD16" s="14">
        <v>0.28629721219966398</v>
      </c>
      <c r="BE16" s="14">
        <v>0.33501026815224499</v>
      </c>
      <c r="BF16" s="14">
        <v>0.19782382400954901</v>
      </c>
      <c r="BG16" s="14"/>
      <c r="BH16" s="14">
        <v>0.31030061247496699</v>
      </c>
      <c r="BI16" s="14">
        <v>0.35792845968814402</v>
      </c>
    </row>
    <row r="17" spans="2:61" ht="43.5" x14ac:dyDescent="0.35">
      <c r="B17" s="15" t="s">
        <v>348</v>
      </c>
      <c r="C17" s="14">
        <v>0.26169194337732299</v>
      </c>
      <c r="D17" s="14">
        <v>0.32512436141927098</v>
      </c>
      <c r="E17" s="14">
        <v>0.20244855789536001</v>
      </c>
      <c r="F17" s="14"/>
      <c r="G17" s="14">
        <v>0.232792658806039</v>
      </c>
      <c r="H17" s="14">
        <v>0.25474887841008698</v>
      </c>
      <c r="I17" s="14">
        <v>0.217484602482753</v>
      </c>
      <c r="J17" s="14">
        <v>0.25665113307280701</v>
      </c>
      <c r="K17" s="14">
        <v>0.29565515970024497</v>
      </c>
      <c r="L17" s="14">
        <v>0.30479602856023502</v>
      </c>
      <c r="M17" s="14"/>
      <c r="N17" s="14">
        <v>0.29958256112282899</v>
      </c>
      <c r="O17" s="14">
        <v>0.23772410074123301</v>
      </c>
      <c r="P17" s="14"/>
      <c r="Q17" s="14">
        <v>0.333364951453688</v>
      </c>
      <c r="R17" s="14">
        <v>0.23237011409391201</v>
      </c>
      <c r="S17" s="14">
        <v>0.18969316341832501</v>
      </c>
      <c r="T17" s="14"/>
      <c r="U17" s="14">
        <v>0.26268383847423699</v>
      </c>
      <c r="V17" s="14">
        <v>0.25595891850208102</v>
      </c>
      <c r="W17" s="14"/>
      <c r="X17" s="14">
        <v>0.26429411258222502</v>
      </c>
      <c r="Y17" s="14">
        <v>0.29698737974489497</v>
      </c>
      <c r="Z17" s="14">
        <v>0.21126554515507401</v>
      </c>
      <c r="AA17" s="14"/>
      <c r="AB17" s="14">
        <v>0.29306153960516901</v>
      </c>
      <c r="AC17" s="14">
        <v>0.23818170267154901</v>
      </c>
      <c r="AD17" s="14">
        <v>0.24489611805272399</v>
      </c>
      <c r="AE17" s="14"/>
      <c r="AF17" s="14">
        <v>0.24966315484124299</v>
      </c>
      <c r="AG17" s="14">
        <v>0.27751432300872397</v>
      </c>
      <c r="AH17" s="14">
        <v>0.24673290436881901</v>
      </c>
      <c r="AI17" s="14"/>
      <c r="AJ17" s="14">
        <v>0.29771391916671602</v>
      </c>
      <c r="AK17" s="14">
        <v>0.23830685280900099</v>
      </c>
      <c r="AL17" s="14"/>
      <c r="AM17" s="14">
        <v>0.18069329542839199</v>
      </c>
      <c r="AN17" s="14">
        <v>0.26728223881599</v>
      </c>
      <c r="AO17" s="14">
        <v>0.48215733377958298</v>
      </c>
      <c r="AP17" s="14">
        <v>0.27768956997415301</v>
      </c>
      <c r="AQ17" s="14">
        <v>0.32110886613046902</v>
      </c>
      <c r="AR17" s="14">
        <v>0.29038343540589101</v>
      </c>
      <c r="AS17" s="14">
        <v>0.29749283650490499</v>
      </c>
      <c r="AT17" s="14">
        <v>0.15418690312767</v>
      </c>
      <c r="AU17" s="14">
        <v>0.217452162587841</v>
      </c>
      <c r="AV17" s="14"/>
      <c r="AW17" s="14">
        <v>0.19703980983215499</v>
      </c>
      <c r="AX17" s="14">
        <v>0.272344533139177</v>
      </c>
      <c r="AY17" s="14">
        <v>0.443747701180847</v>
      </c>
      <c r="AZ17" s="14">
        <v>0.24450179493815699</v>
      </c>
      <c r="BA17" s="14">
        <v>0.35635289709863599</v>
      </c>
      <c r="BB17" s="14">
        <v>0.26512931931121803</v>
      </c>
      <c r="BC17" s="14">
        <v>0.34271109479742801</v>
      </c>
      <c r="BD17" s="14">
        <v>0.28629721219966398</v>
      </c>
      <c r="BE17" s="14">
        <v>0.38000449629662097</v>
      </c>
      <c r="BF17" s="14">
        <v>7.0409840521607106E-2</v>
      </c>
      <c r="BG17" s="14"/>
      <c r="BH17" s="14">
        <v>0.200708846031667</v>
      </c>
      <c r="BI17" s="14">
        <v>0.331103482295731</v>
      </c>
    </row>
    <row r="18" spans="2:61" ht="72.5" x14ac:dyDescent="0.35">
      <c r="B18" s="15" t="s">
        <v>349</v>
      </c>
      <c r="C18" s="14">
        <v>0.231488757098296</v>
      </c>
      <c r="D18" s="14">
        <v>0.27014305728641302</v>
      </c>
      <c r="E18" s="14">
        <v>0.19606690992460199</v>
      </c>
      <c r="F18" s="14"/>
      <c r="G18" s="14">
        <v>0.211352467276895</v>
      </c>
      <c r="H18" s="14">
        <v>0.27235880023848502</v>
      </c>
      <c r="I18" s="14">
        <v>0.25346674498407601</v>
      </c>
      <c r="J18" s="14">
        <v>0.21062970334381401</v>
      </c>
      <c r="K18" s="14">
        <v>0.210898971438298</v>
      </c>
      <c r="L18" s="14">
        <v>0.22250449722273299</v>
      </c>
      <c r="M18" s="14"/>
      <c r="N18" s="14">
        <v>0.24177115183536299</v>
      </c>
      <c r="O18" s="14">
        <v>0.22498459238302401</v>
      </c>
      <c r="P18" s="14"/>
      <c r="Q18" s="14">
        <v>0.25497088154826197</v>
      </c>
      <c r="R18" s="14">
        <v>0.208850616578975</v>
      </c>
      <c r="S18" s="14">
        <v>0.217232855514951</v>
      </c>
      <c r="T18" s="14"/>
      <c r="U18" s="14">
        <v>0.24295422719166199</v>
      </c>
      <c r="V18" s="14">
        <v>0.16521982860359699</v>
      </c>
      <c r="W18" s="14"/>
      <c r="X18" s="14">
        <v>0.225752692445264</v>
      </c>
      <c r="Y18" s="14">
        <v>0.26735230972388702</v>
      </c>
      <c r="Z18" s="14">
        <v>0.182250182926775</v>
      </c>
      <c r="AA18" s="14"/>
      <c r="AB18" s="14">
        <v>0.244358968574274</v>
      </c>
      <c r="AC18" s="14">
        <v>0.22868546510990501</v>
      </c>
      <c r="AD18" s="14">
        <v>0.19745517211462699</v>
      </c>
      <c r="AE18" s="14"/>
      <c r="AF18" s="14">
        <v>0.26873272294047501</v>
      </c>
      <c r="AG18" s="14">
        <v>0.23708439908717899</v>
      </c>
      <c r="AH18" s="14">
        <v>0.179642797081008</v>
      </c>
      <c r="AI18" s="14"/>
      <c r="AJ18" s="14">
        <v>0.28013288977791301</v>
      </c>
      <c r="AK18" s="14">
        <v>0.20214978524119101</v>
      </c>
      <c r="AL18" s="14"/>
      <c r="AM18" s="14">
        <v>0.23297014631410401</v>
      </c>
      <c r="AN18" s="14">
        <v>0.22624575659322299</v>
      </c>
      <c r="AO18" s="14">
        <v>0.32799346662684498</v>
      </c>
      <c r="AP18" s="14">
        <v>0.14914457145915599</v>
      </c>
      <c r="AQ18" s="14">
        <v>0.19412650954907501</v>
      </c>
      <c r="AR18" s="14">
        <v>0.236037701328914</v>
      </c>
      <c r="AS18" s="14">
        <v>0.294643218732416</v>
      </c>
      <c r="AT18" s="14">
        <v>0.10010339910925301</v>
      </c>
      <c r="AU18" s="14">
        <v>0.30841982137754398</v>
      </c>
      <c r="AV18" s="14"/>
      <c r="AW18" s="14">
        <v>0.24108333461464801</v>
      </c>
      <c r="AX18" s="14">
        <v>0.24804572314596399</v>
      </c>
      <c r="AY18" s="14">
        <v>0.25026932411528402</v>
      </c>
      <c r="AZ18" s="14">
        <v>0.21124025206549299</v>
      </c>
      <c r="BA18" s="14">
        <v>0.28078785127803102</v>
      </c>
      <c r="BB18" s="14">
        <v>0.26160118703173002</v>
      </c>
      <c r="BC18" s="14">
        <v>0.216791765494352</v>
      </c>
      <c r="BD18" s="14">
        <v>0.124900742699719</v>
      </c>
      <c r="BE18" s="14">
        <v>0.28137716355737702</v>
      </c>
      <c r="BF18" s="14">
        <v>0.17443141637356599</v>
      </c>
      <c r="BG18" s="14"/>
      <c r="BH18" s="14">
        <v>0.225037521691172</v>
      </c>
      <c r="BI18" s="14">
        <v>0.24819095580926201</v>
      </c>
    </row>
    <row r="19" spans="2:61" ht="29" x14ac:dyDescent="0.35">
      <c r="B19" s="15" t="s">
        <v>350</v>
      </c>
      <c r="C19" s="14">
        <v>0.22963184244744</v>
      </c>
      <c r="D19" s="14">
        <v>0.26498628678677499</v>
      </c>
      <c r="E19" s="14">
        <v>0.19365260203722701</v>
      </c>
      <c r="F19" s="14"/>
      <c r="G19" s="14">
        <v>0.172152459023029</v>
      </c>
      <c r="H19" s="14">
        <v>0.19026535942919601</v>
      </c>
      <c r="I19" s="14">
        <v>0.209641420976377</v>
      </c>
      <c r="J19" s="14">
        <v>0.28225543134193898</v>
      </c>
      <c r="K19" s="14">
        <v>0.312096248955754</v>
      </c>
      <c r="L19" s="14">
        <v>0.20853991048688</v>
      </c>
      <c r="M19" s="14"/>
      <c r="N19" s="14">
        <v>0.27124234218371801</v>
      </c>
      <c r="O19" s="14">
        <v>0.20331097546166799</v>
      </c>
      <c r="P19" s="14"/>
      <c r="Q19" s="14">
        <v>0.24792985643346999</v>
      </c>
      <c r="R19" s="14">
        <v>0.214119776175105</v>
      </c>
      <c r="S19" s="14">
        <v>0.22970457908860401</v>
      </c>
      <c r="T19" s="14"/>
      <c r="U19" s="14">
        <v>0.23707978041605199</v>
      </c>
      <c r="V19" s="14">
        <v>0.186583728008549</v>
      </c>
      <c r="W19" s="14"/>
      <c r="X19" s="14">
        <v>0.20500764110701</v>
      </c>
      <c r="Y19" s="14">
        <v>0.268611790615088</v>
      </c>
      <c r="Z19" s="14">
        <v>0.16564614298098701</v>
      </c>
      <c r="AA19" s="14"/>
      <c r="AB19" s="14">
        <v>0.25257001027396703</v>
      </c>
      <c r="AC19" s="14">
        <v>0.218421511444506</v>
      </c>
      <c r="AD19" s="14">
        <v>0.19538729736504901</v>
      </c>
      <c r="AE19" s="14"/>
      <c r="AF19" s="14">
        <v>0.21692004500791601</v>
      </c>
      <c r="AG19" s="14">
        <v>0.226164984879165</v>
      </c>
      <c r="AH19" s="14">
        <v>0.24317261735637999</v>
      </c>
      <c r="AI19" s="14"/>
      <c r="AJ19" s="14">
        <v>0.26014259990531702</v>
      </c>
      <c r="AK19" s="14">
        <v>0.208562801610889</v>
      </c>
      <c r="AL19" s="14"/>
      <c r="AM19" s="14">
        <v>0.264528169485162</v>
      </c>
      <c r="AN19" s="14">
        <v>0.223574409456409</v>
      </c>
      <c r="AO19" s="14">
        <v>0.25914073767255602</v>
      </c>
      <c r="AP19" s="14">
        <v>0.16910807918588699</v>
      </c>
      <c r="AQ19" s="14">
        <v>0.35079064721102499</v>
      </c>
      <c r="AR19" s="14">
        <v>0.25451640269043502</v>
      </c>
      <c r="AS19" s="14">
        <v>0.120883469643752</v>
      </c>
      <c r="AT19" s="14">
        <v>0.16221641082792601</v>
      </c>
      <c r="AU19" s="14">
        <v>0.18007662211127001</v>
      </c>
      <c r="AV19" s="14"/>
      <c r="AW19" s="14">
        <v>0.27980861692664599</v>
      </c>
      <c r="AX19" s="14">
        <v>0.23127980468718101</v>
      </c>
      <c r="AY19" s="14">
        <v>0.275854450390566</v>
      </c>
      <c r="AZ19" s="14">
        <v>0.229772003304752</v>
      </c>
      <c r="BA19" s="14">
        <v>0.375098173293619</v>
      </c>
      <c r="BB19" s="14">
        <v>0.22932303788724601</v>
      </c>
      <c r="BC19" s="14">
        <v>7.7338174890817901E-2</v>
      </c>
      <c r="BD19" s="14">
        <v>0.30120655678917002</v>
      </c>
      <c r="BE19" s="14">
        <v>0.32867080616468503</v>
      </c>
      <c r="BF19" s="14">
        <v>0.102572324599006</v>
      </c>
      <c r="BG19" s="14"/>
      <c r="BH19" s="14">
        <v>0.198534468029547</v>
      </c>
      <c r="BI19" s="14">
        <v>0.267143098326937</v>
      </c>
    </row>
    <row r="20" spans="2:61" ht="29" x14ac:dyDescent="0.35">
      <c r="B20" s="15" t="s">
        <v>351</v>
      </c>
      <c r="C20" s="14">
        <v>0.21634926162492099</v>
      </c>
      <c r="D20" s="14">
        <v>0.27302141797801399</v>
      </c>
      <c r="E20" s="14">
        <v>0.15950467198288801</v>
      </c>
      <c r="F20" s="14"/>
      <c r="G20" s="14">
        <v>0.18768718503958401</v>
      </c>
      <c r="H20" s="14">
        <v>0.114318167610459</v>
      </c>
      <c r="I20" s="14">
        <v>0.16527856953270001</v>
      </c>
      <c r="J20" s="14">
        <v>0.265810650725538</v>
      </c>
      <c r="K20" s="14">
        <v>0.211953998017269</v>
      </c>
      <c r="L20" s="14">
        <v>0.32079363058056198</v>
      </c>
      <c r="M20" s="14"/>
      <c r="N20" s="14">
        <v>0.26002478001993701</v>
      </c>
      <c r="O20" s="14">
        <v>0.18872215987186</v>
      </c>
      <c r="P20" s="14"/>
      <c r="Q20" s="14">
        <v>0.29420916017062998</v>
      </c>
      <c r="R20" s="14">
        <v>0.180154496942972</v>
      </c>
      <c r="S20" s="14">
        <v>0.15258830245602001</v>
      </c>
      <c r="T20" s="14"/>
      <c r="U20" s="14">
        <v>0.212557507623444</v>
      </c>
      <c r="V20" s="14">
        <v>0.23826510744259499</v>
      </c>
      <c r="W20" s="14"/>
      <c r="X20" s="14">
        <v>0.27013219691866602</v>
      </c>
      <c r="Y20" s="14">
        <v>0.21657895222247101</v>
      </c>
      <c r="Z20" s="14">
        <v>0.19415629132045101</v>
      </c>
      <c r="AA20" s="14"/>
      <c r="AB20" s="14">
        <v>0.25787820677745399</v>
      </c>
      <c r="AC20" s="14">
        <v>0.22129134130925901</v>
      </c>
      <c r="AD20" s="14">
        <v>0.100032103068505</v>
      </c>
      <c r="AE20" s="14"/>
      <c r="AF20" s="14">
        <v>0.216430061201146</v>
      </c>
      <c r="AG20" s="14">
        <v>0.23106458190271001</v>
      </c>
      <c r="AH20" s="14">
        <v>0.18151357056527301</v>
      </c>
      <c r="AI20" s="14"/>
      <c r="AJ20" s="14">
        <v>0.26856014475748302</v>
      </c>
      <c r="AK20" s="14">
        <v>0.18255799728297201</v>
      </c>
      <c r="AL20" s="14"/>
      <c r="AM20" s="14">
        <v>0.17666520121673299</v>
      </c>
      <c r="AN20" s="14">
        <v>0.18036521344696901</v>
      </c>
      <c r="AO20" s="14">
        <v>0.42963228640055501</v>
      </c>
      <c r="AP20" s="14">
        <v>0.16487094127207699</v>
      </c>
      <c r="AQ20" s="14">
        <v>0.39449055408718098</v>
      </c>
      <c r="AR20" s="14">
        <v>0.25302707273332697</v>
      </c>
      <c r="AS20" s="14">
        <v>0.24122797340375801</v>
      </c>
      <c r="AT20" s="14">
        <v>0.12937897832468101</v>
      </c>
      <c r="AU20" s="14">
        <v>0.15593265584874999</v>
      </c>
      <c r="AV20" s="14"/>
      <c r="AW20" s="14">
        <v>0.231188457069608</v>
      </c>
      <c r="AX20" s="14">
        <v>0.16112078748126399</v>
      </c>
      <c r="AY20" s="14">
        <v>0.290296274837406</v>
      </c>
      <c r="AZ20" s="14">
        <v>0.15646010323447301</v>
      </c>
      <c r="BA20" s="14">
        <v>0.39753092409683199</v>
      </c>
      <c r="BB20" s="14">
        <v>0.23717668576916401</v>
      </c>
      <c r="BC20" s="14">
        <v>0.29754919491771598</v>
      </c>
      <c r="BD20" s="14">
        <v>0.24023337949090501</v>
      </c>
      <c r="BE20" s="14">
        <v>0.51797857169542405</v>
      </c>
      <c r="BF20" s="14">
        <v>0</v>
      </c>
      <c r="BG20" s="14"/>
      <c r="BH20" s="14">
        <v>0.189873646788149</v>
      </c>
      <c r="BI20" s="14">
        <v>0.24038099255683401</v>
      </c>
    </row>
    <row r="21" spans="2:61" ht="43.5" x14ac:dyDescent="0.35">
      <c r="B21" s="15" t="s">
        <v>352</v>
      </c>
      <c r="C21" s="14">
        <v>0.19607999974050999</v>
      </c>
      <c r="D21" s="14">
        <v>0.23378643399705401</v>
      </c>
      <c r="E21" s="14">
        <v>0.16124612799288701</v>
      </c>
      <c r="F21" s="14"/>
      <c r="G21" s="14">
        <v>0.11957987913325201</v>
      </c>
      <c r="H21" s="14">
        <v>0.23542720812936199</v>
      </c>
      <c r="I21" s="14">
        <v>0.17536719441052301</v>
      </c>
      <c r="J21" s="14">
        <v>0.196947626510901</v>
      </c>
      <c r="K21" s="14">
        <v>0.186816479062693</v>
      </c>
      <c r="L21" s="14">
        <v>0.23152309861168099</v>
      </c>
      <c r="M21" s="14"/>
      <c r="N21" s="14">
        <v>0.203732847769591</v>
      </c>
      <c r="O21" s="14">
        <v>0.19123916398241</v>
      </c>
      <c r="P21" s="14"/>
      <c r="Q21" s="14">
        <v>0.21345268536679701</v>
      </c>
      <c r="R21" s="14">
        <v>0.17740607416443699</v>
      </c>
      <c r="S21" s="14">
        <v>0.23330717611030399</v>
      </c>
      <c r="T21" s="14"/>
      <c r="U21" s="14">
        <v>0.20590714108630501</v>
      </c>
      <c r="V21" s="14">
        <v>0.139280398690692</v>
      </c>
      <c r="W21" s="14"/>
      <c r="X21" s="14">
        <v>0.216271737077121</v>
      </c>
      <c r="Y21" s="14">
        <v>0.20891111830505099</v>
      </c>
      <c r="Z21" s="14">
        <v>0.16463375627045801</v>
      </c>
      <c r="AA21" s="14"/>
      <c r="AB21" s="14">
        <v>0.248785633849468</v>
      </c>
      <c r="AC21" s="14">
        <v>0.18088960218217601</v>
      </c>
      <c r="AD21" s="14">
        <v>9.9858364874182204E-2</v>
      </c>
      <c r="AE21" s="14"/>
      <c r="AF21" s="14">
        <v>0.26349140932742299</v>
      </c>
      <c r="AG21" s="14">
        <v>0.17529720025691001</v>
      </c>
      <c r="AH21" s="14">
        <v>0.233675329203412</v>
      </c>
      <c r="AI21" s="14"/>
      <c r="AJ21" s="14">
        <v>0.21834022566040201</v>
      </c>
      <c r="AK21" s="14">
        <v>0.178336654548261</v>
      </c>
      <c r="AL21" s="14"/>
      <c r="AM21" s="14">
        <v>0.21786706109503801</v>
      </c>
      <c r="AN21" s="14">
        <v>0.18276041302436</v>
      </c>
      <c r="AO21" s="14">
        <v>0.168858657534111</v>
      </c>
      <c r="AP21" s="14">
        <v>0.20254525129426201</v>
      </c>
      <c r="AQ21" s="14">
        <v>0.22216876117551301</v>
      </c>
      <c r="AR21" s="14">
        <v>0.25359895699590401</v>
      </c>
      <c r="AS21" s="14">
        <v>0.18785618794870601</v>
      </c>
      <c r="AT21" s="14">
        <v>6.7265966606007394E-2</v>
      </c>
      <c r="AU21" s="14">
        <v>0.118424643774638</v>
      </c>
      <c r="AV21" s="14"/>
      <c r="AW21" s="14">
        <v>0.18917463624259101</v>
      </c>
      <c r="AX21" s="14">
        <v>0.18646673212856699</v>
      </c>
      <c r="AY21" s="14">
        <v>0.150312999994556</v>
      </c>
      <c r="AZ21" s="14">
        <v>0.25317000889510899</v>
      </c>
      <c r="BA21" s="14">
        <v>0.245543850804257</v>
      </c>
      <c r="BB21" s="14">
        <v>0.25434479059291998</v>
      </c>
      <c r="BC21" s="14">
        <v>0.155458048968279</v>
      </c>
      <c r="BD21" s="14">
        <v>0.124900742699719</v>
      </c>
      <c r="BE21" s="14">
        <v>4.7293642607307701E-2</v>
      </c>
      <c r="BF21" s="14">
        <v>0.133602554432705</v>
      </c>
      <c r="BG21" s="14"/>
      <c r="BH21" s="14">
        <v>0.189575013556424</v>
      </c>
      <c r="BI21" s="14">
        <v>0.21422233406805399</v>
      </c>
    </row>
    <row r="22" spans="2:61" ht="43.5" x14ac:dyDescent="0.35">
      <c r="B22" s="15" t="s">
        <v>353</v>
      </c>
      <c r="C22" s="14">
        <v>0.18396014241849801</v>
      </c>
      <c r="D22" s="14">
        <v>0.20460149132257599</v>
      </c>
      <c r="E22" s="14">
        <v>0.16561448456170699</v>
      </c>
      <c r="F22" s="14"/>
      <c r="G22" s="14">
        <v>0.12533790529733299</v>
      </c>
      <c r="H22" s="14">
        <v>0.19041883278869701</v>
      </c>
      <c r="I22" s="14">
        <v>0.167211515813905</v>
      </c>
      <c r="J22" s="14">
        <v>0.16038585231990399</v>
      </c>
      <c r="K22" s="14">
        <v>0.17099770415756699</v>
      </c>
      <c r="L22" s="14">
        <v>0.25706143486249999</v>
      </c>
      <c r="M22" s="14"/>
      <c r="N22" s="14">
        <v>0.204624742221483</v>
      </c>
      <c r="O22" s="14">
        <v>0.17088867761572399</v>
      </c>
      <c r="P22" s="14"/>
      <c r="Q22" s="14">
        <v>0.25601144065291898</v>
      </c>
      <c r="R22" s="14">
        <v>0.137736285421246</v>
      </c>
      <c r="S22" s="14">
        <v>0.15488753324121601</v>
      </c>
      <c r="T22" s="14"/>
      <c r="U22" s="14">
        <v>0.19577940312814199</v>
      </c>
      <c r="V22" s="14">
        <v>0.115646350096912</v>
      </c>
      <c r="W22" s="14"/>
      <c r="X22" s="14">
        <v>0.23445042658652199</v>
      </c>
      <c r="Y22" s="14">
        <v>0.205966182729516</v>
      </c>
      <c r="Z22" s="14">
        <v>0.122689343565292</v>
      </c>
      <c r="AA22" s="14"/>
      <c r="AB22" s="14">
        <v>0.21399606326689999</v>
      </c>
      <c r="AC22" s="14">
        <v>0.19050074676308701</v>
      </c>
      <c r="AD22" s="14">
        <v>5.7862220026701897E-2</v>
      </c>
      <c r="AE22" s="14"/>
      <c r="AF22" s="14">
        <v>0.20239268670638899</v>
      </c>
      <c r="AG22" s="14">
        <v>0.18828271786499201</v>
      </c>
      <c r="AH22" s="14">
        <v>0.14990519731738799</v>
      </c>
      <c r="AI22" s="14"/>
      <c r="AJ22" s="14">
        <v>0.218043030323709</v>
      </c>
      <c r="AK22" s="14">
        <v>0.15974636843679699</v>
      </c>
      <c r="AL22" s="14"/>
      <c r="AM22" s="14">
        <v>0.20243784945999199</v>
      </c>
      <c r="AN22" s="14">
        <v>0.14959485388539101</v>
      </c>
      <c r="AO22" s="14">
        <v>0.452364302996768</v>
      </c>
      <c r="AP22" s="14">
        <v>0.13625614011242601</v>
      </c>
      <c r="AQ22" s="14">
        <v>0.242343043320875</v>
      </c>
      <c r="AR22" s="14">
        <v>0.17294197706651299</v>
      </c>
      <c r="AS22" s="14">
        <v>0.21707067462020199</v>
      </c>
      <c r="AT22" s="14">
        <v>0.13294083161249901</v>
      </c>
      <c r="AU22" s="14">
        <v>0.13960979850486599</v>
      </c>
      <c r="AV22" s="14"/>
      <c r="AW22" s="14">
        <v>0.221075426439482</v>
      </c>
      <c r="AX22" s="14">
        <v>0.14933664977817601</v>
      </c>
      <c r="AY22" s="14">
        <v>0.22854702105185301</v>
      </c>
      <c r="AZ22" s="14">
        <v>0.178954221608605</v>
      </c>
      <c r="BA22" s="14">
        <v>0.25907093574774098</v>
      </c>
      <c r="BB22" s="14">
        <v>0.17945755163575799</v>
      </c>
      <c r="BC22" s="14">
        <v>0.27835784907043598</v>
      </c>
      <c r="BD22" s="14">
        <v>0.185873919997985</v>
      </c>
      <c r="BE22" s="14">
        <v>0.22775220610698499</v>
      </c>
      <c r="BF22" s="14">
        <v>7.6515917525591504E-2</v>
      </c>
      <c r="BG22" s="14"/>
      <c r="BH22" s="14">
        <v>0.16740919019065001</v>
      </c>
      <c r="BI22" s="14">
        <v>0.21006833819270701</v>
      </c>
    </row>
    <row r="23" spans="2:61" x14ac:dyDescent="0.35">
      <c r="B23" s="15" t="s">
        <v>77</v>
      </c>
      <c r="C23" s="14">
        <v>7.8054013227936304E-3</v>
      </c>
      <c r="D23" s="14">
        <v>5.6833402343448997E-3</v>
      </c>
      <c r="E23" s="14">
        <v>9.9436232399643994E-3</v>
      </c>
      <c r="F23" s="14"/>
      <c r="G23" s="14">
        <v>1.53842560598809E-2</v>
      </c>
      <c r="H23" s="14">
        <v>2.3480894938670501E-2</v>
      </c>
      <c r="I23" s="14">
        <v>0</v>
      </c>
      <c r="J23" s="14">
        <v>0</v>
      </c>
      <c r="K23" s="14">
        <v>0</v>
      </c>
      <c r="L23" s="14">
        <v>1.00975084545862E-2</v>
      </c>
      <c r="M23" s="14"/>
      <c r="N23" s="14">
        <v>7.9299069137638394E-3</v>
      </c>
      <c r="O23" s="14">
        <v>7.7266448762312997E-3</v>
      </c>
      <c r="P23" s="14"/>
      <c r="Q23" s="14">
        <v>4.2436673968427102E-3</v>
      </c>
      <c r="R23" s="14">
        <v>1.2868570900324E-2</v>
      </c>
      <c r="S23" s="14">
        <v>0</v>
      </c>
      <c r="T23" s="14"/>
      <c r="U23" s="14">
        <v>7.5123072261555502E-3</v>
      </c>
      <c r="V23" s="14">
        <v>9.4994471468340703E-3</v>
      </c>
      <c r="W23" s="14"/>
      <c r="X23" s="14">
        <v>0</v>
      </c>
      <c r="Y23" s="14">
        <v>0</v>
      </c>
      <c r="Z23" s="14">
        <v>2.0764737240691399E-2</v>
      </c>
      <c r="AA23" s="14"/>
      <c r="AB23" s="14">
        <v>0</v>
      </c>
      <c r="AC23" s="14">
        <v>4.3384525090266997E-3</v>
      </c>
      <c r="AD23" s="14">
        <v>3.6197687101492598E-2</v>
      </c>
      <c r="AE23" s="14"/>
      <c r="AF23" s="14">
        <v>0</v>
      </c>
      <c r="AG23" s="14">
        <v>2.6544091522646401E-3</v>
      </c>
      <c r="AH23" s="14">
        <v>2.4105874953355099E-2</v>
      </c>
      <c r="AI23" s="14"/>
      <c r="AJ23" s="14">
        <v>0</v>
      </c>
      <c r="AK23" s="14">
        <v>1.33177890962046E-2</v>
      </c>
      <c r="AL23" s="14"/>
      <c r="AM23" s="14">
        <v>0</v>
      </c>
      <c r="AN23" s="14">
        <v>0</v>
      </c>
      <c r="AO23" s="14">
        <v>0</v>
      </c>
      <c r="AP23" s="14">
        <v>2.9102370933206799E-2</v>
      </c>
      <c r="AQ23" s="14">
        <v>0</v>
      </c>
      <c r="AR23" s="14">
        <v>0</v>
      </c>
      <c r="AS23" s="14">
        <v>0</v>
      </c>
      <c r="AT23" s="14">
        <v>0</v>
      </c>
      <c r="AU23" s="14">
        <v>4.93749668282365E-2</v>
      </c>
      <c r="AV23" s="14"/>
      <c r="AW23" s="14">
        <v>0</v>
      </c>
      <c r="AX23" s="14">
        <v>0</v>
      </c>
      <c r="AY23" s="14">
        <v>0</v>
      </c>
      <c r="AZ23" s="14">
        <v>2.5225910708129101E-2</v>
      </c>
      <c r="BA23" s="14">
        <v>0</v>
      </c>
      <c r="BB23" s="14">
        <v>0</v>
      </c>
      <c r="BC23" s="14">
        <v>0</v>
      </c>
      <c r="BD23" s="14">
        <v>0</v>
      </c>
      <c r="BE23" s="14">
        <v>0</v>
      </c>
      <c r="BF23" s="14">
        <v>4.8102350279861303E-2</v>
      </c>
      <c r="BG23" s="14"/>
      <c r="BH23" s="14">
        <v>1.2439427555747101E-2</v>
      </c>
      <c r="BI23" s="14">
        <v>0</v>
      </c>
    </row>
    <row r="24" spans="2:61" x14ac:dyDescent="0.35">
      <c r="B24" s="15" t="s">
        <v>354</v>
      </c>
      <c r="C24" s="20">
        <v>3.1617478444671198E-3</v>
      </c>
      <c r="D24" s="20">
        <v>2.7381659506423798E-3</v>
      </c>
      <c r="E24" s="20">
        <v>3.6036921685335499E-3</v>
      </c>
      <c r="F24" s="20"/>
      <c r="G24" s="20">
        <v>0</v>
      </c>
      <c r="H24" s="20">
        <v>0</v>
      </c>
      <c r="I24" s="20">
        <v>0</v>
      </c>
      <c r="J24" s="20">
        <v>0</v>
      </c>
      <c r="K24" s="20">
        <v>2.23971819290525E-2</v>
      </c>
      <c r="L24" s="20">
        <v>0</v>
      </c>
      <c r="M24" s="20"/>
      <c r="N24" s="20">
        <v>3.4683277343969402E-3</v>
      </c>
      <c r="O24" s="20">
        <v>2.9678196639718402E-3</v>
      </c>
      <c r="P24" s="20"/>
      <c r="Q24" s="20">
        <v>3.69803339478302E-3</v>
      </c>
      <c r="R24" s="20">
        <v>3.7350726703391699E-3</v>
      </c>
      <c r="S24" s="20">
        <v>0</v>
      </c>
      <c r="T24" s="20"/>
      <c r="U24" s="20">
        <v>3.7087753304540401E-3</v>
      </c>
      <c r="V24" s="20">
        <v>0</v>
      </c>
      <c r="W24" s="20"/>
      <c r="X24" s="20">
        <v>0</v>
      </c>
      <c r="Y24" s="20">
        <v>6.2595450980470297E-3</v>
      </c>
      <c r="Z24" s="20">
        <v>0</v>
      </c>
      <c r="AA24" s="20"/>
      <c r="AB24" s="20">
        <v>3.5991374017085402E-3</v>
      </c>
      <c r="AC24" s="20">
        <v>3.8048334928267799E-3</v>
      </c>
      <c r="AD24" s="20">
        <v>0</v>
      </c>
      <c r="AE24" s="20"/>
      <c r="AF24" s="20">
        <v>1.1626762196144501E-2</v>
      </c>
      <c r="AG24" s="20">
        <v>3.1290858389114002E-3</v>
      </c>
      <c r="AH24" s="20">
        <v>0</v>
      </c>
      <c r="AI24" s="20"/>
      <c r="AJ24" s="20">
        <v>3.4151432372625501E-3</v>
      </c>
      <c r="AK24" s="20">
        <v>3.1017513697460699E-3</v>
      </c>
      <c r="AL24" s="20"/>
      <c r="AM24" s="20">
        <v>0</v>
      </c>
      <c r="AN24" s="20">
        <v>0</v>
      </c>
      <c r="AO24" s="20">
        <v>0</v>
      </c>
      <c r="AP24" s="20">
        <v>0</v>
      </c>
      <c r="AQ24" s="20">
        <v>2.2415949509915802E-2</v>
      </c>
      <c r="AR24" s="20">
        <v>0</v>
      </c>
      <c r="AS24" s="20">
        <v>0</v>
      </c>
      <c r="AT24" s="20">
        <v>6.2096286701398599E-2</v>
      </c>
      <c r="AU24" s="20">
        <v>0</v>
      </c>
      <c r="AV24" s="20"/>
      <c r="AW24" s="20">
        <v>0</v>
      </c>
      <c r="AX24" s="20">
        <v>0</v>
      </c>
      <c r="AY24" s="20">
        <v>0</v>
      </c>
      <c r="AZ24" s="20">
        <v>0</v>
      </c>
      <c r="BA24" s="20">
        <v>2.4437947823678498E-2</v>
      </c>
      <c r="BB24" s="20">
        <v>0</v>
      </c>
      <c r="BC24" s="20">
        <v>0</v>
      </c>
      <c r="BD24" s="20">
        <v>0</v>
      </c>
      <c r="BE24" s="20">
        <v>0</v>
      </c>
      <c r="BF24" s="20">
        <v>0</v>
      </c>
      <c r="BG24" s="20"/>
      <c r="BH24" s="20">
        <v>0</v>
      </c>
      <c r="BI24" s="20">
        <v>6.91652889889946E-3</v>
      </c>
    </row>
    <row r="25" spans="2:61" x14ac:dyDescent="0.35">
      <c r="B25" s="16" t="s">
        <v>356</v>
      </c>
    </row>
    <row r="26" spans="2:61" x14ac:dyDescent="0.35">
      <c r="B26" t="s">
        <v>79</v>
      </c>
    </row>
    <row r="27" spans="2:61" x14ac:dyDescent="0.35">
      <c r="B27" t="s">
        <v>80</v>
      </c>
    </row>
    <row r="29" spans="2:61" x14ac:dyDescent="0.35">
      <c r="B2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I19"/>
  <sheetViews>
    <sheetView showGridLines="0" workbookViewId="0">
      <pane xSplit="2" topLeftCell="AN1" activePane="topRight" state="frozen"/>
      <selection activeCell="B18" sqref="B18"/>
      <selection pane="topRight" activeCell="AU11" sqref="AU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362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43.5" x14ac:dyDescent="0.35">
      <c r="B9" s="15" t="s">
        <v>357</v>
      </c>
      <c r="C9" s="14">
        <v>0.194934707061277</v>
      </c>
      <c r="D9" s="14">
        <v>0.16107838207118699</v>
      </c>
      <c r="E9" s="14">
        <v>0.228353245274902</v>
      </c>
      <c r="F9" s="14"/>
      <c r="G9" s="14">
        <v>0.141383908018755</v>
      </c>
      <c r="H9" s="14">
        <v>0.18880869323480101</v>
      </c>
      <c r="I9" s="14">
        <v>0.22299745331403101</v>
      </c>
      <c r="J9" s="14">
        <v>0.17132628154698701</v>
      </c>
      <c r="K9" s="14">
        <v>0.174780969861283</v>
      </c>
      <c r="L9" s="14">
        <v>0.23877483006084299</v>
      </c>
      <c r="M9" s="14"/>
      <c r="N9" s="14">
        <v>0.144642878959653</v>
      </c>
      <c r="O9" s="14">
        <v>0.22328243004402501</v>
      </c>
      <c r="P9" s="14"/>
      <c r="Q9" s="14">
        <v>0.124157391023123</v>
      </c>
      <c r="R9" s="14">
        <v>0.18028243428139901</v>
      </c>
      <c r="S9" s="14">
        <v>0.37615714416103102</v>
      </c>
      <c r="T9" s="14"/>
      <c r="U9" s="14">
        <v>0.19917099913330299</v>
      </c>
      <c r="V9" s="14">
        <v>0.17673420663830799</v>
      </c>
      <c r="W9" s="14"/>
      <c r="X9" s="14">
        <v>0.165257187199708</v>
      </c>
      <c r="Y9" s="14">
        <v>0.111087375017389</v>
      </c>
      <c r="Z9" s="14">
        <v>0.32561727147000202</v>
      </c>
      <c r="AA9" s="14"/>
      <c r="AB9" s="14">
        <v>0.10157859998350199</v>
      </c>
      <c r="AC9" s="14">
        <v>0.19060169693420301</v>
      </c>
      <c r="AD9" s="14">
        <v>0.38901906082364501</v>
      </c>
      <c r="AE9" s="14"/>
      <c r="AF9" s="14">
        <v>0.13839444336526699</v>
      </c>
      <c r="AG9" s="14">
        <v>0.157650289240857</v>
      </c>
      <c r="AH9" s="14">
        <v>0.29440236741775599</v>
      </c>
      <c r="AI9" s="14"/>
      <c r="AJ9" s="14">
        <v>0.16513610971966999</v>
      </c>
      <c r="AK9" s="14">
        <v>0.20705062019387799</v>
      </c>
      <c r="AL9" s="14"/>
      <c r="AM9" s="14">
        <v>0.116257146091818</v>
      </c>
      <c r="AN9" s="14">
        <v>0.22937014473488901</v>
      </c>
      <c r="AO9" s="14">
        <v>0.14503070203332799</v>
      </c>
      <c r="AP9" s="14">
        <v>0.33191722720196098</v>
      </c>
      <c r="AQ9" s="14">
        <v>9.1701663690965995E-2</v>
      </c>
      <c r="AR9" s="14">
        <v>0.19631545099669401</v>
      </c>
      <c r="AS9" s="14">
        <v>4.5304308911284299E-2</v>
      </c>
      <c r="AT9" s="14">
        <v>0.29017384199679902</v>
      </c>
      <c r="AU9" s="14">
        <v>0.19842582437540501</v>
      </c>
      <c r="AV9" s="14"/>
      <c r="AW9" s="14">
        <v>0.13151150480877299</v>
      </c>
      <c r="AX9" s="14">
        <v>0.23460338442218001</v>
      </c>
      <c r="AY9" s="14">
        <v>3.8061828276438003E-2</v>
      </c>
      <c r="AZ9" s="14">
        <v>0.28422023815131497</v>
      </c>
      <c r="BA9" s="14">
        <v>9.0142927462254704E-2</v>
      </c>
      <c r="BB9" s="14">
        <v>0.19500234609172401</v>
      </c>
      <c r="BC9" s="14">
        <v>0.102239666738382</v>
      </c>
      <c r="BD9" s="14">
        <v>0.28099921214110701</v>
      </c>
      <c r="BE9" s="14">
        <v>9.3569850079607497E-2</v>
      </c>
      <c r="BF9" s="14">
        <v>0.31960103387682098</v>
      </c>
      <c r="BG9" s="14"/>
      <c r="BH9" s="14">
        <v>0.225507855085849</v>
      </c>
      <c r="BI9" s="14">
        <v>0.165449931808997</v>
      </c>
    </row>
    <row r="10" spans="2:61" ht="43.5" x14ac:dyDescent="0.35">
      <c r="B10" s="15" t="s">
        <v>358</v>
      </c>
      <c r="C10" s="14">
        <v>0.16532331910245501</v>
      </c>
      <c r="D10" s="14">
        <v>0.15927629896745599</v>
      </c>
      <c r="E10" s="14">
        <v>0.170854980456113</v>
      </c>
      <c r="F10" s="14"/>
      <c r="G10" s="14">
        <v>0.17794032636291901</v>
      </c>
      <c r="H10" s="14">
        <v>0.24096392133802999</v>
      </c>
      <c r="I10" s="14">
        <v>0.20278503624864</v>
      </c>
      <c r="J10" s="14">
        <v>0.16557840322095699</v>
      </c>
      <c r="K10" s="14">
        <v>0.15126081565494301</v>
      </c>
      <c r="L10" s="14">
        <v>7.1518120756254702E-2</v>
      </c>
      <c r="M10" s="14"/>
      <c r="N10" s="14">
        <v>0.204833232476338</v>
      </c>
      <c r="O10" s="14">
        <v>0.143052979731773</v>
      </c>
      <c r="P10" s="14"/>
      <c r="Q10" s="14">
        <v>0.176641038483906</v>
      </c>
      <c r="R10" s="14">
        <v>0.154351460530707</v>
      </c>
      <c r="S10" s="14">
        <v>0.165253445663852</v>
      </c>
      <c r="T10" s="14"/>
      <c r="U10" s="14">
        <v>0.17421365094357899</v>
      </c>
      <c r="V10" s="14">
        <v>0.12712753711112301</v>
      </c>
      <c r="W10" s="14"/>
      <c r="X10" s="14">
        <v>0.146319370082066</v>
      </c>
      <c r="Y10" s="14">
        <v>0.16241969755496899</v>
      </c>
      <c r="Z10" s="14">
        <v>0.17388865335182699</v>
      </c>
      <c r="AA10" s="14"/>
      <c r="AB10" s="14">
        <v>0.12372137355741</v>
      </c>
      <c r="AC10" s="14">
        <v>0.18747365001760599</v>
      </c>
      <c r="AD10" s="14">
        <v>0.17898581107122399</v>
      </c>
      <c r="AE10" s="14"/>
      <c r="AF10" s="14">
        <v>0.175623737547772</v>
      </c>
      <c r="AG10" s="14">
        <v>0.16888814021210299</v>
      </c>
      <c r="AH10" s="14">
        <v>0.162500777914834</v>
      </c>
      <c r="AI10" s="14"/>
      <c r="AJ10" s="14">
        <v>0.195246762556267</v>
      </c>
      <c r="AK10" s="14">
        <v>0.15037216036359699</v>
      </c>
      <c r="AL10" s="14"/>
      <c r="AM10" s="14">
        <v>0.13488710044254401</v>
      </c>
      <c r="AN10" s="14">
        <v>0.13032496723281201</v>
      </c>
      <c r="AO10" s="14">
        <v>0.17455200327824599</v>
      </c>
      <c r="AP10" s="14">
        <v>0.16553966513310001</v>
      </c>
      <c r="AQ10" s="14">
        <v>0.212708562025891</v>
      </c>
      <c r="AR10" s="14">
        <v>0.23422572876957501</v>
      </c>
      <c r="AS10" s="14">
        <v>5.8858019057125698E-2</v>
      </c>
      <c r="AT10" s="14">
        <v>7.5536896563639794E-2</v>
      </c>
      <c r="AU10" s="14">
        <v>0.15514208261916501</v>
      </c>
      <c r="AV10" s="14"/>
      <c r="AW10" s="14">
        <v>0.14674858270156399</v>
      </c>
      <c r="AX10" s="14">
        <v>0.13285711592103899</v>
      </c>
      <c r="AY10" s="14">
        <v>0.156476564330152</v>
      </c>
      <c r="AZ10" s="14">
        <v>0.21893241883969899</v>
      </c>
      <c r="BA10" s="14">
        <v>0.15858207817197001</v>
      </c>
      <c r="BB10" s="14">
        <v>0.23219052739607801</v>
      </c>
      <c r="BC10" s="14">
        <v>6.0838080095833698E-2</v>
      </c>
      <c r="BD10" s="14">
        <v>0.121892357675395</v>
      </c>
      <c r="BE10" s="14">
        <v>3.0351853290809E-2</v>
      </c>
      <c r="BF10" s="14">
        <v>0.14112533239148101</v>
      </c>
      <c r="BG10" s="14"/>
      <c r="BH10" s="14">
        <v>0.155057953406634</v>
      </c>
      <c r="BI10" s="14">
        <v>0.177750042415138</v>
      </c>
    </row>
    <row r="11" spans="2:61" ht="43.5" x14ac:dyDescent="0.35">
      <c r="B11" s="15" t="s">
        <v>359</v>
      </c>
      <c r="C11" s="14">
        <v>0.31422000927418398</v>
      </c>
      <c r="D11" s="14">
        <v>0.36609987038782699</v>
      </c>
      <c r="E11" s="14">
        <v>0.26659293565346298</v>
      </c>
      <c r="F11" s="14"/>
      <c r="G11" s="14">
        <v>0.25060602929613601</v>
      </c>
      <c r="H11" s="14">
        <v>0.244987110051195</v>
      </c>
      <c r="I11" s="14">
        <v>0.24459845991302701</v>
      </c>
      <c r="J11" s="14">
        <v>0.34808378507450299</v>
      </c>
      <c r="K11" s="14">
        <v>0.36576390156229599</v>
      </c>
      <c r="L11" s="14">
        <v>0.40475972082040901</v>
      </c>
      <c r="M11" s="14"/>
      <c r="N11" s="14">
        <v>0.28998006611906402</v>
      </c>
      <c r="O11" s="14">
        <v>0.327883207046402</v>
      </c>
      <c r="P11" s="14"/>
      <c r="Q11" s="14">
        <v>0.28475480245335399</v>
      </c>
      <c r="R11" s="14">
        <v>0.35729292911763799</v>
      </c>
      <c r="S11" s="14">
        <v>0.279575992058058</v>
      </c>
      <c r="T11" s="14"/>
      <c r="U11" s="14">
        <v>0.31761205839865297</v>
      </c>
      <c r="V11" s="14">
        <v>0.29964665350102998</v>
      </c>
      <c r="W11" s="14"/>
      <c r="X11" s="14">
        <v>0.40443547498454102</v>
      </c>
      <c r="Y11" s="14">
        <v>0.400645571596221</v>
      </c>
      <c r="Z11" s="14">
        <v>0.18484880165495499</v>
      </c>
      <c r="AA11" s="14"/>
      <c r="AB11" s="14">
        <v>0.42038361625440801</v>
      </c>
      <c r="AC11" s="14">
        <v>0.29830027557290101</v>
      </c>
      <c r="AD11" s="14">
        <v>0.214178282951974</v>
      </c>
      <c r="AE11" s="14"/>
      <c r="AF11" s="14">
        <v>0.36355034072890202</v>
      </c>
      <c r="AG11" s="14">
        <v>0.34855452016619598</v>
      </c>
      <c r="AH11" s="14">
        <v>0.26050292346936299</v>
      </c>
      <c r="AI11" s="14"/>
      <c r="AJ11" s="14">
        <v>0.31875951262292301</v>
      </c>
      <c r="AK11" s="14">
        <v>0.31618111966668699</v>
      </c>
      <c r="AL11" s="14"/>
      <c r="AM11" s="14">
        <v>0.47934788175607501</v>
      </c>
      <c r="AN11" s="14">
        <v>0.44790653267554897</v>
      </c>
      <c r="AO11" s="14">
        <v>0.27814720709004698</v>
      </c>
      <c r="AP11" s="14">
        <v>0.29708901408274702</v>
      </c>
      <c r="AQ11" s="14">
        <v>0.381384213663017</v>
      </c>
      <c r="AR11" s="14">
        <v>0.27037930178055097</v>
      </c>
      <c r="AS11" s="14">
        <v>0.19801571519445799</v>
      </c>
      <c r="AT11" s="14">
        <v>0.103350320130965</v>
      </c>
      <c r="AU11" s="14">
        <v>0.18837569183521699</v>
      </c>
      <c r="AV11" s="14"/>
      <c r="AW11" s="14">
        <v>0.46908560520019199</v>
      </c>
      <c r="AX11" s="14">
        <v>0.46271363340781702</v>
      </c>
      <c r="AY11" s="14">
        <v>0.321591524687312</v>
      </c>
      <c r="AZ11" s="14">
        <v>0.25354126333898402</v>
      </c>
      <c r="BA11" s="14">
        <v>0.353941885107872</v>
      </c>
      <c r="BB11" s="14">
        <v>0.25873363030769397</v>
      </c>
      <c r="BC11" s="14">
        <v>0.347975672393945</v>
      </c>
      <c r="BD11" s="14">
        <v>0.147468761863152</v>
      </c>
      <c r="BE11" s="14">
        <v>0.218453845874023</v>
      </c>
      <c r="BF11" s="14">
        <v>0.21037967157319601</v>
      </c>
      <c r="BG11" s="14"/>
      <c r="BH11" s="14">
        <v>0.29611275738293702</v>
      </c>
      <c r="BI11" s="14">
        <v>0.35795757068597001</v>
      </c>
    </row>
    <row r="12" spans="2:61" ht="43.5" x14ac:dyDescent="0.35">
      <c r="B12" s="15" t="s">
        <v>360</v>
      </c>
      <c r="C12" s="14">
        <v>0.120895056017709</v>
      </c>
      <c r="D12" s="14">
        <v>0.144631438630315</v>
      </c>
      <c r="E12" s="14">
        <v>9.8970789540604398E-2</v>
      </c>
      <c r="F12" s="14"/>
      <c r="G12" s="14">
        <v>0.197801322992707</v>
      </c>
      <c r="H12" s="14">
        <v>8.5082704529781103E-2</v>
      </c>
      <c r="I12" s="14">
        <v>0.1245509001246</v>
      </c>
      <c r="J12" s="14">
        <v>0.12720607930634101</v>
      </c>
      <c r="K12" s="14">
        <v>0.121519849758288</v>
      </c>
      <c r="L12" s="14">
        <v>9.6157311044536203E-2</v>
      </c>
      <c r="M12" s="14"/>
      <c r="N12" s="14">
        <v>0.167996581347613</v>
      </c>
      <c r="O12" s="14">
        <v>9.4345593758773105E-2</v>
      </c>
      <c r="P12" s="14"/>
      <c r="Q12" s="14">
        <v>0.197950540317687</v>
      </c>
      <c r="R12" s="14">
        <v>9.8749997096100994E-2</v>
      </c>
      <c r="S12" s="14">
        <v>6.2368382175906401E-2</v>
      </c>
      <c r="T12" s="14"/>
      <c r="U12" s="14">
        <v>0.12568029660166499</v>
      </c>
      <c r="V12" s="14">
        <v>0.100336092709343</v>
      </c>
      <c r="W12" s="14"/>
      <c r="X12" s="14">
        <v>0.178242775867968</v>
      </c>
      <c r="Y12" s="14">
        <v>0.10492398839624301</v>
      </c>
      <c r="Z12" s="14">
        <v>0.126857965696968</v>
      </c>
      <c r="AA12" s="14"/>
      <c r="AB12" s="14">
        <v>0.163383777775854</v>
      </c>
      <c r="AC12" s="14">
        <v>0.13756294566374999</v>
      </c>
      <c r="AD12" s="14">
        <v>2.9170245691414701E-2</v>
      </c>
      <c r="AE12" s="14"/>
      <c r="AF12" s="14">
        <v>0.14905587060898301</v>
      </c>
      <c r="AG12" s="14">
        <v>0.12999066593897701</v>
      </c>
      <c r="AH12" s="14">
        <v>0.102793725747176</v>
      </c>
      <c r="AI12" s="14"/>
      <c r="AJ12" s="14">
        <v>0.151404144689396</v>
      </c>
      <c r="AK12" s="14">
        <v>0.106344160434869</v>
      </c>
      <c r="AL12" s="14"/>
      <c r="AM12" s="14">
        <v>0.128611359665984</v>
      </c>
      <c r="AN12" s="14">
        <v>9.0765944512996202E-2</v>
      </c>
      <c r="AO12" s="14">
        <v>0.15648557221067599</v>
      </c>
      <c r="AP12" s="14">
        <v>6.4950210894448301E-2</v>
      </c>
      <c r="AQ12" s="14">
        <v>0.164594752893824</v>
      </c>
      <c r="AR12" s="14">
        <v>0.145426228583938</v>
      </c>
      <c r="AS12" s="14">
        <v>0.20347315076696401</v>
      </c>
      <c r="AT12" s="14">
        <v>7.8668623326713996E-2</v>
      </c>
      <c r="AU12" s="14">
        <v>0.120054806190574</v>
      </c>
      <c r="AV12" s="14"/>
      <c r="AW12" s="14">
        <v>0.14874512290515701</v>
      </c>
      <c r="AX12" s="14">
        <v>7.2621427654075504E-2</v>
      </c>
      <c r="AY12" s="14">
        <v>0.19945323531413101</v>
      </c>
      <c r="AZ12" s="14">
        <v>0.10034237459336801</v>
      </c>
      <c r="BA12" s="14">
        <v>0.18552723554227599</v>
      </c>
      <c r="BB12" s="14">
        <v>0.16408762060752999</v>
      </c>
      <c r="BC12" s="14">
        <v>0.21004016396198599</v>
      </c>
      <c r="BD12" s="14">
        <v>9.4365777159886699E-2</v>
      </c>
      <c r="BE12" s="14">
        <v>4.0889533072413199E-2</v>
      </c>
      <c r="BF12" s="14">
        <v>2.2983628403706401E-2</v>
      </c>
      <c r="BG12" s="14"/>
      <c r="BH12" s="14">
        <v>0.12868466665004499</v>
      </c>
      <c r="BI12" s="14">
        <v>0.11367866240176901</v>
      </c>
    </row>
    <row r="13" spans="2:61" ht="43.5" x14ac:dyDescent="0.35">
      <c r="B13" s="15" t="s">
        <v>361</v>
      </c>
      <c r="C13" s="14">
        <v>3.1781091159314503E-2</v>
      </c>
      <c r="D13" s="14">
        <v>3.4439411362265797E-2</v>
      </c>
      <c r="E13" s="14">
        <v>2.7110252031417498E-2</v>
      </c>
      <c r="F13" s="14"/>
      <c r="G13" s="14">
        <v>4.30495249982542E-2</v>
      </c>
      <c r="H13" s="14">
        <v>4.6231876186688899E-2</v>
      </c>
      <c r="I13" s="14">
        <v>3.0278766014488499E-2</v>
      </c>
      <c r="J13" s="14">
        <v>2.60935042748788E-2</v>
      </c>
      <c r="K13" s="14">
        <v>2.0835905493819099E-2</v>
      </c>
      <c r="L13" s="14">
        <v>2.8612788137312498E-2</v>
      </c>
      <c r="M13" s="14"/>
      <c r="N13" s="14">
        <v>2.9706780571487599E-2</v>
      </c>
      <c r="O13" s="14">
        <v>3.29503065993473E-2</v>
      </c>
      <c r="P13" s="14"/>
      <c r="Q13" s="14">
        <v>4.1075722131803397E-2</v>
      </c>
      <c r="R13" s="14">
        <v>3.1090612249410701E-2</v>
      </c>
      <c r="S13" s="14">
        <v>2.00016357387316E-2</v>
      </c>
      <c r="T13" s="14"/>
      <c r="U13" s="14">
        <v>3.4539296742016203E-2</v>
      </c>
      <c r="V13" s="14">
        <v>1.9930935168867799E-2</v>
      </c>
      <c r="W13" s="14"/>
      <c r="X13" s="14">
        <v>9.0144872182089508E-3</v>
      </c>
      <c r="Y13" s="14">
        <v>4.3833080551147097E-2</v>
      </c>
      <c r="Z13" s="14">
        <v>2.8290415618831999E-2</v>
      </c>
      <c r="AA13" s="14"/>
      <c r="AB13" s="14">
        <v>3.8871812778132099E-2</v>
      </c>
      <c r="AC13" s="14">
        <v>3.3267598887009898E-2</v>
      </c>
      <c r="AD13" s="14">
        <v>2.0904646799383999E-2</v>
      </c>
      <c r="AE13" s="14"/>
      <c r="AF13" s="14">
        <v>3.73968532767869E-2</v>
      </c>
      <c r="AG13" s="14">
        <v>2.4093677875717999E-2</v>
      </c>
      <c r="AH13" s="14">
        <v>3.0632638736458901E-2</v>
      </c>
      <c r="AI13" s="14"/>
      <c r="AJ13" s="14">
        <v>3.7145354245074397E-2</v>
      </c>
      <c r="AK13" s="14">
        <v>2.9359360805127702E-2</v>
      </c>
      <c r="AL13" s="14"/>
      <c r="AM13" s="14">
        <v>2.05444228845863E-2</v>
      </c>
      <c r="AN13" s="14">
        <v>2.2252066648984301E-2</v>
      </c>
      <c r="AO13" s="14">
        <v>6.6318839185319403E-2</v>
      </c>
      <c r="AP13" s="14">
        <v>0</v>
      </c>
      <c r="AQ13" s="14">
        <v>6.68794640045004E-2</v>
      </c>
      <c r="AR13" s="14">
        <v>3.4697531293065603E-2</v>
      </c>
      <c r="AS13" s="14">
        <v>3.9465046721117003E-2</v>
      </c>
      <c r="AT13" s="14">
        <v>0.120792164392065</v>
      </c>
      <c r="AU13" s="14">
        <v>2.2300515194050699E-2</v>
      </c>
      <c r="AV13" s="14"/>
      <c r="AW13" s="14">
        <v>1.4850181088531001E-2</v>
      </c>
      <c r="AX13" s="14">
        <v>2.24875215521937E-2</v>
      </c>
      <c r="AY13" s="14">
        <v>3.1115931363040299E-2</v>
      </c>
      <c r="AZ13" s="14">
        <v>4.70551425071907E-2</v>
      </c>
      <c r="BA13" s="14">
        <v>8.8023580689400999E-2</v>
      </c>
      <c r="BB13" s="14">
        <v>2.3427578577911098E-2</v>
      </c>
      <c r="BC13" s="14">
        <v>4.5496192284346697E-2</v>
      </c>
      <c r="BD13" s="14">
        <v>0.175859240467447</v>
      </c>
      <c r="BE13" s="14">
        <v>3.0351853290809E-2</v>
      </c>
      <c r="BF13" s="14">
        <v>1.29569675633591E-2</v>
      </c>
      <c r="BG13" s="14"/>
      <c r="BH13" s="14">
        <v>4.32758196399071E-2</v>
      </c>
      <c r="BI13" s="14">
        <v>1.91717691583983E-2</v>
      </c>
    </row>
    <row r="14" spans="2:61" x14ac:dyDescent="0.35">
      <c r="B14" s="15" t="s">
        <v>77</v>
      </c>
      <c r="C14" s="20">
        <v>0.17284581738506</v>
      </c>
      <c r="D14" s="20">
        <v>0.13447459858094901</v>
      </c>
      <c r="E14" s="20">
        <v>0.208117797043501</v>
      </c>
      <c r="F14" s="20"/>
      <c r="G14" s="20">
        <v>0.18921888833122799</v>
      </c>
      <c r="H14" s="20">
        <v>0.19392569465950399</v>
      </c>
      <c r="I14" s="20">
        <v>0.17478938438521299</v>
      </c>
      <c r="J14" s="20">
        <v>0.161711946576333</v>
      </c>
      <c r="K14" s="20">
        <v>0.165838557669371</v>
      </c>
      <c r="L14" s="20">
        <v>0.160177229180645</v>
      </c>
      <c r="M14" s="20"/>
      <c r="N14" s="20">
        <v>0.162840460525844</v>
      </c>
      <c r="O14" s="20">
        <v>0.17848548281967999</v>
      </c>
      <c r="P14" s="20"/>
      <c r="Q14" s="20">
        <v>0.17542050559012701</v>
      </c>
      <c r="R14" s="20">
        <v>0.178232566724745</v>
      </c>
      <c r="S14" s="20">
        <v>9.6643400202420501E-2</v>
      </c>
      <c r="T14" s="20"/>
      <c r="U14" s="20">
        <v>0.14878369818078399</v>
      </c>
      <c r="V14" s="20">
        <v>0.27622457487132901</v>
      </c>
      <c r="W14" s="20"/>
      <c r="X14" s="20">
        <v>9.6730704647508298E-2</v>
      </c>
      <c r="Y14" s="20">
        <v>0.177090286884031</v>
      </c>
      <c r="Z14" s="20">
        <v>0.160496892207415</v>
      </c>
      <c r="AA14" s="20"/>
      <c r="AB14" s="20">
        <v>0.15206081965069501</v>
      </c>
      <c r="AC14" s="20">
        <v>0.152793832924531</v>
      </c>
      <c r="AD14" s="20">
        <v>0.167741952662358</v>
      </c>
      <c r="AE14" s="20"/>
      <c r="AF14" s="20">
        <v>0.13597875447228999</v>
      </c>
      <c r="AG14" s="20">
        <v>0.17082270656614801</v>
      </c>
      <c r="AH14" s="20">
        <v>0.149167566714412</v>
      </c>
      <c r="AI14" s="20"/>
      <c r="AJ14" s="20">
        <v>0.13230811616666999</v>
      </c>
      <c r="AK14" s="20">
        <v>0.19069257853584101</v>
      </c>
      <c r="AL14" s="20"/>
      <c r="AM14" s="20">
        <v>0.120352089158992</v>
      </c>
      <c r="AN14" s="20">
        <v>7.9380344194769303E-2</v>
      </c>
      <c r="AO14" s="20">
        <v>0.17946567620238399</v>
      </c>
      <c r="AP14" s="20">
        <v>0.140503882687744</v>
      </c>
      <c r="AQ14" s="20">
        <v>8.2731343721801701E-2</v>
      </c>
      <c r="AR14" s="20">
        <v>0.118955758576177</v>
      </c>
      <c r="AS14" s="20">
        <v>0.45488375934905201</v>
      </c>
      <c r="AT14" s="20">
        <v>0.33147815358981703</v>
      </c>
      <c r="AU14" s="20">
        <v>0.31570107978558798</v>
      </c>
      <c r="AV14" s="20"/>
      <c r="AW14" s="20">
        <v>8.9059003295782799E-2</v>
      </c>
      <c r="AX14" s="20">
        <v>7.4716917042694994E-2</v>
      </c>
      <c r="AY14" s="20">
        <v>0.25330091602892701</v>
      </c>
      <c r="AZ14" s="20">
        <v>9.5908562569444106E-2</v>
      </c>
      <c r="BA14" s="20">
        <v>0.12378229302622699</v>
      </c>
      <c r="BB14" s="20">
        <v>0.12655829701906299</v>
      </c>
      <c r="BC14" s="20">
        <v>0.233410224525506</v>
      </c>
      <c r="BD14" s="20">
        <v>0.17941465069301199</v>
      </c>
      <c r="BE14" s="20">
        <v>0.586383064392339</v>
      </c>
      <c r="BF14" s="20">
        <v>0.29295336619143703</v>
      </c>
      <c r="BG14" s="20"/>
      <c r="BH14" s="20">
        <v>0.151360947834628</v>
      </c>
      <c r="BI14" s="20">
        <v>0.165992023529727</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I20"/>
  <sheetViews>
    <sheetView showGridLines="0" workbookViewId="0">
      <pane xSplit="2" topLeftCell="AO1" activePane="topRight" state="frozen"/>
      <selection activeCell="B18" sqref="B18"/>
      <selection pane="topRight" activeCell="AQ10" sqref="AQ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369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363</v>
      </c>
      <c r="C9" s="14">
        <v>0.118029658667896</v>
      </c>
      <c r="D9" s="14">
        <v>0.135572228786843</v>
      </c>
      <c r="E9" s="14">
        <v>9.9671892270075099E-2</v>
      </c>
      <c r="F9" s="14"/>
      <c r="G9" s="14">
        <v>6.11095146216881E-2</v>
      </c>
      <c r="H9" s="14">
        <v>0.108845031508901</v>
      </c>
      <c r="I9" s="14">
        <v>0.130759206962209</v>
      </c>
      <c r="J9" s="14">
        <v>0.10285800098782701</v>
      </c>
      <c r="K9" s="14">
        <v>0.12845774089887399</v>
      </c>
      <c r="L9" s="14">
        <v>0.151059919532398</v>
      </c>
      <c r="M9" s="14"/>
      <c r="N9" s="14">
        <v>0.103449074030731</v>
      </c>
      <c r="O9" s="14">
        <v>0.126248218020832</v>
      </c>
      <c r="P9" s="14"/>
      <c r="Q9" s="14">
        <v>0.123966907025402</v>
      </c>
      <c r="R9" s="14">
        <v>9.2059077893742305E-2</v>
      </c>
      <c r="S9" s="14">
        <v>0.204983586074476</v>
      </c>
      <c r="T9" s="14"/>
      <c r="U9" s="14">
        <v>0.115501331690085</v>
      </c>
      <c r="V9" s="14">
        <v>0.12889218076190301</v>
      </c>
      <c r="W9" s="14"/>
      <c r="X9" s="14">
        <v>0.146066239299944</v>
      </c>
      <c r="Y9" s="14">
        <v>0.12565554608467</v>
      </c>
      <c r="Z9" s="14">
        <v>9.9920179750941598E-2</v>
      </c>
      <c r="AA9" s="14"/>
      <c r="AB9" s="14">
        <v>0.116552620638274</v>
      </c>
      <c r="AC9" s="14">
        <v>0.12047158817266999</v>
      </c>
      <c r="AD9" s="14">
        <v>0.136184646637592</v>
      </c>
      <c r="AE9" s="14"/>
      <c r="AF9" s="14">
        <v>0.144224806161316</v>
      </c>
      <c r="AG9" s="14">
        <v>0.127791892358494</v>
      </c>
      <c r="AH9" s="14">
        <v>9.9087275104827094E-2</v>
      </c>
      <c r="AI9" s="14"/>
      <c r="AJ9" s="14">
        <v>0.118604025182535</v>
      </c>
      <c r="AK9" s="14">
        <v>0.114276917255644</v>
      </c>
      <c r="AL9" s="14"/>
      <c r="AM9" s="14">
        <v>0.15389408481363701</v>
      </c>
      <c r="AN9" s="14">
        <v>0.145848979569172</v>
      </c>
      <c r="AO9" s="14">
        <v>0.162205721636833</v>
      </c>
      <c r="AP9" s="14">
        <v>8.4330745733860596E-2</v>
      </c>
      <c r="AQ9" s="14">
        <v>0.119093226895031</v>
      </c>
      <c r="AR9" s="14">
        <v>7.8885845510916194E-2</v>
      </c>
      <c r="AS9" s="14">
        <v>0.20170210588510401</v>
      </c>
      <c r="AT9" s="14">
        <v>9.4870807331384602E-2</v>
      </c>
      <c r="AU9" s="14">
        <v>0.12948175734579501</v>
      </c>
      <c r="AV9" s="14"/>
      <c r="AW9" s="14">
        <v>0.16794582660282401</v>
      </c>
      <c r="AX9" s="14">
        <v>0.143450918788321</v>
      </c>
      <c r="AY9" s="14">
        <v>0.14957629956726801</v>
      </c>
      <c r="AZ9" s="14">
        <v>7.8677726521633601E-2</v>
      </c>
      <c r="BA9" s="14">
        <v>0.111780962810466</v>
      </c>
      <c r="BB9" s="14">
        <v>8.3902732550962103E-2</v>
      </c>
      <c r="BC9" s="14">
        <v>0.18749503948780599</v>
      </c>
      <c r="BD9" s="14">
        <v>0.18531999714814201</v>
      </c>
      <c r="BE9" s="14">
        <v>7.4472500109700399E-2</v>
      </c>
      <c r="BF9" s="14">
        <v>0.12208908488122799</v>
      </c>
      <c r="BG9" s="14"/>
      <c r="BH9" s="14">
        <v>0.113882462268865</v>
      </c>
      <c r="BI9" s="14">
        <v>0.12910323355270201</v>
      </c>
    </row>
    <row r="10" spans="2:61" ht="29" x14ac:dyDescent="0.35">
      <c r="B10" s="15" t="s">
        <v>364</v>
      </c>
      <c r="C10" s="14">
        <v>0.27912474774402102</v>
      </c>
      <c r="D10" s="14">
        <v>0.31616960002426198</v>
      </c>
      <c r="E10" s="14">
        <v>0.24543659271269</v>
      </c>
      <c r="F10" s="14"/>
      <c r="G10" s="14">
        <v>0.24577302200593301</v>
      </c>
      <c r="H10" s="14">
        <v>0.24075970699327201</v>
      </c>
      <c r="I10" s="14">
        <v>0.27255223107091298</v>
      </c>
      <c r="J10" s="14">
        <v>0.28334866435105799</v>
      </c>
      <c r="K10" s="14">
        <v>0.31377980741176997</v>
      </c>
      <c r="L10" s="14">
        <v>0.30553970330726699</v>
      </c>
      <c r="M10" s="14"/>
      <c r="N10" s="14">
        <v>0.36067751028639999</v>
      </c>
      <c r="O10" s="14">
        <v>0.23315634277059899</v>
      </c>
      <c r="P10" s="14"/>
      <c r="Q10" s="14">
        <v>0.29794646139474101</v>
      </c>
      <c r="R10" s="14">
        <v>0.26067221019455</v>
      </c>
      <c r="S10" s="14">
        <v>0.33101092130904097</v>
      </c>
      <c r="T10" s="14"/>
      <c r="U10" s="14">
        <v>0.28973916398178101</v>
      </c>
      <c r="V10" s="14">
        <v>0.233521733612716</v>
      </c>
      <c r="W10" s="14"/>
      <c r="X10" s="14">
        <v>0.32717921748113399</v>
      </c>
      <c r="Y10" s="14">
        <v>0.30958718273540098</v>
      </c>
      <c r="Z10" s="14">
        <v>0.25126021885007399</v>
      </c>
      <c r="AA10" s="14"/>
      <c r="AB10" s="14">
        <v>0.31601264280769298</v>
      </c>
      <c r="AC10" s="14">
        <v>0.28893037133236499</v>
      </c>
      <c r="AD10" s="14">
        <v>0.23589625166247399</v>
      </c>
      <c r="AE10" s="14"/>
      <c r="AF10" s="14">
        <v>0.297416314788023</v>
      </c>
      <c r="AG10" s="14">
        <v>0.306415564951528</v>
      </c>
      <c r="AH10" s="14">
        <v>0.25550113895924298</v>
      </c>
      <c r="AI10" s="14"/>
      <c r="AJ10" s="14">
        <v>0.31614994053551898</v>
      </c>
      <c r="AK10" s="14">
        <v>0.26155495940630202</v>
      </c>
      <c r="AL10" s="14"/>
      <c r="AM10" s="14">
        <v>0.24145285558739199</v>
      </c>
      <c r="AN10" s="14">
        <v>0.35334793750989502</v>
      </c>
      <c r="AO10" s="14">
        <v>0.16697110464155801</v>
      </c>
      <c r="AP10" s="14">
        <v>0.228938910747711</v>
      </c>
      <c r="AQ10" s="14">
        <v>0.31874254799503499</v>
      </c>
      <c r="AR10" s="14">
        <v>0.33192690814898901</v>
      </c>
      <c r="AS10" s="14">
        <v>0.34380408446623201</v>
      </c>
      <c r="AT10" s="14">
        <v>0.207318322214636</v>
      </c>
      <c r="AU10" s="14">
        <v>0.160073822667228</v>
      </c>
      <c r="AV10" s="14"/>
      <c r="AW10" s="14">
        <v>0.25659013283036802</v>
      </c>
      <c r="AX10" s="14">
        <v>0.35490633972472801</v>
      </c>
      <c r="AY10" s="14">
        <v>0.28434612023469102</v>
      </c>
      <c r="AZ10" s="14">
        <v>0.30402875091154402</v>
      </c>
      <c r="BA10" s="14">
        <v>0.37563189083004001</v>
      </c>
      <c r="BB10" s="14">
        <v>0.315779041498916</v>
      </c>
      <c r="BC10" s="14">
        <v>0.35791123462591801</v>
      </c>
      <c r="BD10" s="14">
        <v>0.158669202515551</v>
      </c>
      <c r="BE10" s="14">
        <v>0.1109081784773</v>
      </c>
      <c r="BF10" s="14">
        <v>4.1430091088749697E-2</v>
      </c>
      <c r="BG10" s="14"/>
      <c r="BH10" s="14">
        <v>0.25808464662367703</v>
      </c>
      <c r="BI10" s="14">
        <v>0.327694215817873</v>
      </c>
    </row>
    <row r="11" spans="2:61" ht="29" x14ac:dyDescent="0.35">
      <c r="B11" s="15" t="s">
        <v>365</v>
      </c>
      <c r="C11" s="14">
        <v>0.185069276887562</v>
      </c>
      <c r="D11" s="14">
        <v>0.19761234622489299</v>
      </c>
      <c r="E11" s="14">
        <v>0.17299214449895001</v>
      </c>
      <c r="F11" s="14"/>
      <c r="G11" s="14">
        <v>0.26915119805507498</v>
      </c>
      <c r="H11" s="14">
        <v>0.229880742054903</v>
      </c>
      <c r="I11" s="14">
        <v>0.14960824360935199</v>
      </c>
      <c r="J11" s="14">
        <v>0.17847087987892199</v>
      </c>
      <c r="K11" s="14">
        <v>0.18449843443531699</v>
      </c>
      <c r="L11" s="14">
        <v>0.143085899291091</v>
      </c>
      <c r="M11" s="14"/>
      <c r="N11" s="14">
        <v>0.191853197360389</v>
      </c>
      <c r="O11" s="14">
        <v>0.18124542109309599</v>
      </c>
      <c r="P11" s="14"/>
      <c r="Q11" s="14">
        <v>0.230007009247814</v>
      </c>
      <c r="R11" s="14">
        <v>0.17637822744961501</v>
      </c>
      <c r="S11" s="14">
        <v>0.155965529870043</v>
      </c>
      <c r="T11" s="14"/>
      <c r="U11" s="14">
        <v>0.193187787465016</v>
      </c>
      <c r="V11" s="14">
        <v>0.150189492234716</v>
      </c>
      <c r="W11" s="14"/>
      <c r="X11" s="14">
        <v>0.20446236744776999</v>
      </c>
      <c r="Y11" s="14">
        <v>0.20898170926952001</v>
      </c>
      <c r="Z11" s="14">
        <v>0.16250992908675699</v>
      </c>
      <c r="AA11" s="14"/>
      <c r="AB11" s="14">
        <v>0.205435400216501</v>
      </c>
      <c r="AC11" s="14">
        <v>0.202366144195297</v>
      </c>
      <c r="AD11" s="14">
        <v>0.13938079582049101</v>
      </c>
      <c r="AE11" s="14"/>
      <c r="AF11" s="14">
        <v>0.20359030462577299</v>
      </c>
      <c r="AG11" s="14">
        <v>0.20601675663420099</v>
      </c>
      <c r="AH11" s="14">
        <v>0.151405039689437</v>
      </c>
      <c r="AI11" s="14"/>
      <c r="AJ11" s="14">
        <v>0.21669676173105401</v>
      </c>
      <c r="AK11" s="14">
        <v>0.169384575350672</v>
      </c>
      <c r="AL11" s="14"/>
      <c r="AM11" s="14">
        <v>0.25730313727229098</v>
      </c>
      <c r="AN11" s="14">
        <v>0.164886778565629</v>
      </c>
      <c r="AO11" s="14">
        <v>0.242435094317143</v>
      </c>
      <c r="AP11" s="14">
        <v>0.199566689692459</v>
      </c>
      <c r="AQ11" s="14">
        <v>0.286382422255472</v>
      </c>
      <c r="AR11" s="14">
        <v>0.187473622694867</v>
      </c>
      <c r="AS11" s="14">
        <v>0.16094522019121699</v>
      </c>
      <c r="AT11" s="14">
        <v>0.107821211995001</v>
      </c>
      <c r="AU11" s="14">
        <v>0.13825492983294399</v>
      </c>
      <c r="AV11" s="14"/>
      <c r="AW11" s="14">
        <v>0.23455170095927599</v>
      </c>
      <c r="AX11" s="14">
        <v>0.199290029458563</v>
      </c>
      <c r="AY11" s="14">
        <v>0.250295547894894</v>
      </c>
      <c r="AZ11" s="14">
        <v>0.25421781286518902</v>
      </c>
      <c r="BA11" s="14">
        <v>0.26294953084939299</v>
      </c>
      <c r="BB11" s="14">
        <v>0.16655685028501599</v>
      </c>
      <c r="BC11" s="14">
        <v>0.186051267729539</v>
      </c>
      <c r="BD11" s="14">
        <v>0.21058093390681101</v>
      </c>
      <c r="BE11" s="14">
        <v>0.126464015717031</v>
      </c>
      <c r="BF11" s="14">
        <v>9.8740946901458099E-2</v>
      </c>
      <c r="BG11" s="14"/>
      <c r="BH11" s="14">
        <v>0.18441783184678401</v>
      </c>
      <c r="BI11" s="14">
        <v>0.19021688470165099</v>
      </c>
    </row>
    <row r="12" spans="2:61" ht="29" x14ac:dyDescent="0.35">
      <c r="B12" s="15" t="s">
        <v>366</v>
      </c>
      <c r="C12" s="14">
        <v>0.118080432430701</v>
      </c>
      <c r="D12" s="14">
        <v>0.114228207463828</v>
      </c>
      <c r="E12" s="14">
        <v>0.122443285569523</v>
      </c>
      <c r="F12" s="14"/>
      <c r="G12" s="14">
        <v>0.14044252697760201</v>
      </c>
      <c r="H12" s="14">
        <v>0.17879596724800201</v>
      </c>
      <c r="I12" s="14">
        <v>0.102985804157106</v>
      </c>
      <c r="J12" s="14">
        <v>0.133597289440886</v>
      </c>
      <c r="K12" s="14">
        <v>9.7424300892933705E-2</v>
      </c>
      <c r="L12" s="14">
        <v>7.3160886963122507E-2</v>
      </c>
      <c r="M12" s="14"/>
      <c r="N12" s="14">
        <v>0.10432924655872899</v>
      </c>
      <c r="O12" s="14">
        <v>0.125831489063505</v>
      </c>
      <c r="P12" s="14"/>
      <c r="Q12" s="14">
        <v>0.12332850634739501</v>
      </c>
      <c r="R12" s="14">
        <v>0.13492523891153799</v>
      </c>
      <c r="S12" s="14">
        <v>8.0532856651526E-2</v>
      </c>
      <c r="T12" s="14"/>
      <c r="U12" s="14">
        <v>0.12271989475475401</v>
      </c>
      <c r="V12" s="14">
        <v>9.8147780348260896E-2</v>
      </c>
      <c r="W12" s="14"/>
      <c r="X12" s="14">
        <v>0.123104542288984</v>
      </c>
      <c r="Y12" s="14">
        <v>0.120333211871017</v>
      </c>
      <c r="Z12" s="14">
        <v>0.115219808899756</v>
      </c>
      <c r="AA12" s="14"/>
      <c r="AB12" s="14">
        <v>0.123330602749548</v>
      </c>
      <c r="AC12" s="14">
        <v>0.12504044147416901</v>
      </c>
      <c r="AD12" s="14">
        <v>9.8595699542899706E-2</v>
      </c>
      <c r="AE12" s="14"/>
      <c r="AF12" s="14">
        <v>0.11363816634530501</v>
      </c>
      <c r="AG12" s="14">
        <v>0.107614985995831</v>
      </c>
      <c r="AH12" s="14">
        <v>0.136611517687137</v>
      </c>
      <c r="AI12" s="14"/>
      <c r="AJ12" s="14">
        <v>0.113294566155832</v>
      </c>
      <c r="AK12" s="14">
        <v>0.12383615713603099</v>
      </c>
      <c r="AL12" s="14"/>
      <c r="AM12" s="14">
        <v>0.14619598822431401</v>
      </c>
      <c r="AN12" s="14">
        <v>0.112173541183445</v>
      </c>
      <c r="AO12" s="14">
        <v>0.29007729512423203</v>
      </c>
      <c r="AP12" s="14">
        <v>0.167260376428122</v>
      </c>
      <c r="AQ12" s="14">
        <v>0.13978486801555201</v>
      </c>
      <c r="AR12" s="14">
        <v>0.116035088804657</v>
      </c>
      <c r="AS12" s="14">
        <v>1.4134559389904501E-2</v>
      </c>
      <c r="AT12" s="14">
        <v>5.8099767300480498E-2</v>
      </c>
      <c r="AU12" s="14">
        <v>9.0105526165106406E-2</v>
      </c>
      <c r="AV12" s="14"/>
      <c r="AW12" s="14">
        <v>0.149488264947639</v>
      </c>
      <c r="AX12" s="14">
        <v>0.12862207418378999</v>
      </c>
      <c r="AY12" s="14">
        <v>0.18058953253635801</v>
      </c>
      <c r="AZ12" s="14">
        <v>0.13501267154135199</v>
      </c>
      <c r="BA12" s="14">
        <v>9.7122976694690305E-2</v>
      </c>
      <c r="BB12" s="14">
        <v>0.149032727745879</v>
      </c>
      <c r="BC12" s="14">
        <v>5.6021419751260799E-2</v>
      </c>
      <c r="BD12" s="14">
        <v>8.65987127598703E-2</v>
      </c>
      <c r="BE12" s="14">
        <v>2.88743253463178E-2</v>
      </c>
      <c r="BF12" s="14">
        <v>7.8132718527577499E-2</v>
      </c>
      <c r="BG12" s="14"/>
      <c r="BH12" s="14">
        <v>0.12641736760806699</v>
      </c>
      <c r="BI12" s="14">
        <v>0.116914435480875</v>
      </c>
    </row>
    <row r="13" spans="2:61" ht="29" x14ac:dyDescent="0.35">
      <c r="B13" s="15" t="s">
        <v>367</v>
      </c>
      <c r="C13" s="14">
        <v>3.8838808210670699E-2</v>
      </c>
      <c r="D13" s="14">
        <v>2.9726198098394399E-2</v>
      </c>
      <c r="E13" s="14">
        <v>4.7753938647976002E-2</v>
      </c>
      <c r="F13" s="14"/>
      <c r="G13" s="14">
        <v>7.1486026835398397E-2</v>
      </c>
      <c r="H13" s="14">
        <v>4.6896483155270903E-2</v>
      </c>
      <c r="I13" s="14">
        <v>5.3842364257176298E-2</v>
      </c>
      <c r="J13" s="14">
        <v>3.5644674739897401E-2</v>
      </c>
      <c r="K13" s="14">
        <v>2.7179131146156301E-2</v>
      </c>
      <c r="L13" s="14">
        <v>1.07755685083214E-2</v>
      </c>
      <c r="M13" s="14"/>
      <c r="N13" s="14">
        <v>1.9155729528107499E-2</v>
      </c>
      <c r="O13" s="14">
        <v>4.9933462809692998E-2</v>
      </c>
      <c r="P13" s="14"/>
      <c r="Q13" s="14">
        <v>2.74683019886105E-2</v>
      </c>
      <c r="R13" s="14">
        <v>4.1576495227081803E-2</v>
      </c>
      <c r="S13" s="14">
        <v>4.1462489215954301E-2</v>
      </c>
      <c r="T13" s="14"/>
      <c r="U13" s="14">
        <v>4.0754586387045502E-2</v>
      </c>
      <c r="V13" s="14">
        <v>3.0607996709340099E-2</v>
      </c>
      <c r="W13" s="14"/>
      <c r="X13" s="14">
        <v>1.6449543218340801E-2</v>
      </c>
      <c r="Y13" s="14">
        <v>2.6643046726872E-2</v>
      </c>
      <c r="Z13" s="14">
        <v>6.0393428828352698E-2</v>
      </c>
      <c r="AA13" s="14"/>
      <c r="AB13" s="14">
        <v>2.5767250950959102E-2</v>
      </c>
      <c r="AC13" s="14">
        <v>4.2152410990158803E-2</v>
      </c>
      <c r="AD13" s="14">
        <v>4.5950106462081697E-2</v>
      </c>
      <c r="AE13" s="14"/>
      <c r="AF13" s="14">
        <v>3.6984445602520601E-2</v>
      </c>
      <c r="AG13" s="14">
        <v>2.6938736254052201E-2</v>
      </c>
      <c r="AH13" s="14">
        <v>6.2129356749996797E-2</v>
      </c>
      <c r="AI13" s="14"/>
      <c r="AJ13" s="14">
        <v>1.884618964287E-2</v>
      </c>
      <c r="AK13" s="14">
        <v>4.98675469283179E-2</v>
      </c>
      <c r="AL13" s="14"/>
      <c r="AM13" s="14">
        <v>2.5274282006695899E-2</v>
      </c>
      <c r="AN13" s="14">
        <v>4.5451435193725402E-2</v>
      </c>
      <c r="AO13" s="14">
        <v>3.2674714386817898E-2</v>
      </c>
      <c r="AP13" s="14">
        <v>0.10075497380439399</v>
      </c>
      <c r="AQ13" s="14">
        <v>0</v>
      </c>
      <c r="AR13" s="14">
        <v>4.5570454514951897E-2</v>
      </c>
      <c r="AS13" s="14">
        <v>1.6646480419199399E-2</v>
      </c>
      <c r="AT13" s="14">
        <v>0</v>
      </c>
      <c r="AU13" s="14">
        <v>3.0234222595510899E-2</v>
      </c>
      <c r="AV13" s="14"/>
      <c r="AW13" s="14">
        <v>4.3798183507418299E-2</v>
      </c>
      <c r="AX13" s="14">
        <v>3.3520743341142099E-2</v>
      </c>
      <c r="AY13" s="14">
        <v>3.1938046914473703E-2</v>
      </c>
      <c r="AZ13" s="14">
        <v>7.3167235336633205E-2</v>
      </c>
      <c r="BA13" s="14">
        <v>0</v>
      </c>
      <c r="BB13" s="14">
        <v>5.0514332029775399E-2</v>
      </c>
      <c r="BC13" s="14">
        <v>1.00371131065375E-2</v>
      </c>
      <c r="BD13" s="14">
        <v>0</v>
      </c>
      <c r="BE13" s="14">
        <v>3.1094509682782601E-2</v>
      </c>
      <c r="BF13" s="14">
        <v>4.1950323767037098E-2</v>
      </c>
      <c r="BG13" s="14"/>
      <c r="BH13" s="14">
        <v>4.0465727283611898E-2</v>
      </c>
      <c r="BI13" s="14">
        <v>4.18123045955721E-2</v>
      </c>
    </row>
    <row r="14" spans="2:61" ht="29" x14ac:dyDescent="0.35">
      <c r="B14" s="15" t="s">
        <v>368</v>
      </c>
      <c r="C14" s="14">
        <v>5.3563415016852002E-2</v>
      </c>
      <c r="D14" s="14">
        <v>3.7227949644520898E-2</v>
      </c>
      <c r="E14" s="14">
        <v>6.9451020344413306E-2</v>
      </c>
      <c r="F14" s="14"/>
      <c r="G14" s="14">
        <v>5.8688094236778399E-2</v>
      </c>
      <c r="H14" s="14">
        <v>5.0289040743644202E-2</v>
      </c>
      <c r="I14" s="14">
        <v>7.60321949300274E-2</v>
      </c>
      <c r="J14" s="14">
        <v>6.7983753441550096E-2</v>
      </c>
      <c r="K14" s="14">
        <v>4.2377434960374501E-2</v>
      </c>
      <c r="L14" s="14">
        <v>2.6453727242437601E-2</v>
      </c>
      <c r="M14" s="14"/>
      <c r="N14" s="14">
        <v>2.7311400495253199E-2</v>
      </c>
      <c r="O14" s="14">
        <v>6.8360746183529594E-2</v>
      </c>
      <c r="P14" s="14"/>
      <c r="Q14" s="14">
        <v>3.9344643765008201E-2</v>
      </c>
      <c r="R14" s="14">
        <v>6.3311537991352501E-2</v>
      </c>
      <c r="S14" s="14">
        <v>3.2924181337212199E-2</v>
      </c>
      <c r="T14" s="14"/>
      <c r="U14" s="14">
        <v>5.3243530134295398E-2</v>
      </c>
      <c r="V14" s="14">
        <v>5.4937745407978397E-2</v>
      </c>
      <c r="W14" s="14"/>
      <c r="X14" s="14">
        <v>2.5996170826486899E-2</v>
      </c>
      <c r="Y14" s="14">
        <v>2.33651502450253E-2</v>
      </c>
      <c r="Z14" s="14">
        <v>0.107397619665222</v>
      </c>
      <c r="AA14" s="14"/>
      <c r="AB14" s="14">
        <v>3.7993626596002798E-2</v>
      </c>
      <c r="AC14" s="14">
        <v>4.6211492653228402E-2</v>
      </c>
      <c r="AD14" s="14">
        <v>9.7147693403552296E-2</v>
      </c>
      <c r="AE14" s="14"/>
      <c r="AF14" s="14">
        <v>2.3303530797805401E-2</v>
      </c>
      <c r="AG14" s="14">
        <v>3.52990809827817E-2</v>
      </c>
      <c r="AH14" s="14">
        <v>9.7710310731819294E-2</v>
      </c>
      <c r="AI14" s="14"/>
      <c r="AJ14" s="14">
        <v>4.5867282794613502E-2</v>
      </c>
      <c r="AK14" s="14">
        <v>5.5311913597207198E-2</v>
      </c>
      <c r="AL14" s="14"/>
      <c r="AM14" s="14">
        <v>7.94106390043951E-2</v>
      </c>
      <c r="AN14" s="14">
        <v>1.48253285682388E-2</v>
      </c>
      <c r="AO14" s="14">
        <v>0</v>
      </c>
      <c r="AP14" s="14">
        <v>7.6340598356666706E-2</v>
      </c>
      <c r="AQ14" s="14">
        <v>5.1098285592765399E-2</v>
      </c>
      <c r="AR14" s="14">
        <v>7.11185398886197E-2</v>
      </c>
      <c r="AS14" s="14">
        <v>0</v>
      </c>
      <c r="AT14" s="14">
        <v>6.5740648487017606E-2</v>
      </c>
      <c r="AU14" s="14">
        <v>6.5237492546418904E-2</v>
      </c>
      <c r="AV14" s="14"/>
      <c r="AW14" s="14">
        <v>3.9842951267625E-2</v>
      </c>
      <c r="AX14" s="14">
        <v>2.14895291974284E-2</v>
      </c>
      <c r="AY14" s="14">
        <v>0</v>
      </c>
      <c r="AZ14" s="14">
        <v>3.4493505164642599E-2</v>
      </c>
      <c r="BA14" s="14">
        <v>5.4384474240196101E-2</v>
      </c>
      <c r="BB14" s="14">
        <v>5.7619031329726803E-2</v>
      </c>
      <c r="BC14" s="14">
        <v>3.11989940585779E-2</v>
      </c>
      <c r="BD14" s="14">
        <v>0.125984338286831</v>
      </c>
      <c r="BE14" s="14">
        <v>0</v>
      </c>
      <c r="BF14" s="14">
        <v>0.224830448387874</v>
      </c>
      <c r="BG14" s="14"/>
      <c r="BH14" s="14">
        <v>6.5990264861885195E-2</v>
      </c>
      <c r="BI14" s="14">
        <v>3.7169985707963399E-2</v>
      </c>
    </row>
    <row r="15" spans="2:61" x14ac:dyDescent="0.35">
      <c r="B15" s="15" t="s">
        <v>77</v>
      </c>
      <c r="C15" s="20">
        <v>0.20729366104229799</v>
      </c>
      <c r="D15" s="20">
        <v>0.16946346975725901</v>
      </c>
      <c r="E15" s="20">
        <v>0.24225112595637299</v>
      </c>
      <c r="F15" s="20"/>
      <c r="G15" s="20">
        <v>0.15334961726752599</v>
      </c>
      <c r="H15" s="20">
        <v>0.144533028296007</v>
      </c>
      <c r="I15" s="20">
        <v>0.214219955013216</v>
      </c>
      <c r="J15" s="20">
        <v>0.19809673715986001</v>
      </c>
      <c r="K15" s="20">
        <v>0.206283150254575</v>
      </c>
      <c r="L15" s="20">
        <v>0.289924295155363</v>
      </c>
      <c r="M15" s="20"/>
      <c r="N15" s="20">
        <v>0.19322384174039001</v>
      </c>
      <c r="O15" s="20">
        <v>0.215224320058746</v>
      </c>
      <c r="P15" s="20"/>
      <c r="Q15" s="20">
        <v>0.15793817023102999</v>
      </c>
      <c r="R15" s="20">
        <v>0.231077212332121</v>
      </c>
      <c r="S15" s="20">
        <v>0.15312043554174701</v>
      </c>
      <c r="T15" s="20"/>
      <c r="U15" s="20">
        <v>0.18485370558702299</v>
      </c>
      <c r="V15" s="20">
        <v>0.30370307092508603</v>
      </c>
      <c r="W15" s="20"/>
      <c r="X15" s="20">
        <v>0.15674191943733901</v>
      </c>
      <c r="Y15" s="20">
        <v>0.185434153067496</v>
      </c>
      <c r="Z15" s="20">
        <v>0.20329881491889701</v>
      </c>
      <c r="AA15" s="20"/>
      <c r="AB15" s="20">
        <v>0.17490785604102199</v>
      </c>
      <c r="AC15" s="20">
        <v>0.17482755118211199</v>
      </c>
      <c r="AD15" s="20">
        <v>0.24684480647090901</v>
      </c>
      <c r="AE15" s="20"/>
      <c r="AF15" s="20">
        <v>0.18084243167925801</v>
      </c>
      <c r="AG15" s="20">
        <v>0.18992298282311201</v>
      </c>
      <c r="AH15" s="20">
        <v>0.19755536107753999</v>
      </c>
      <c r="AI15" s="20"/>
      <c r="AJ15" s="20">
        <v>0.170541233957577</v>
      </c>
      <c r="AK15" s="20">
        <v>0.22576793032582601</v>
      </c>
      <c r="AL15" s="20"/>
      <c r="AM15" s="20">
        <v>9.64690130912748E-2</v>
      </c>
      <c r="AN15" s="20">
        <v>0.16346599940989401</v>
      </c>
      <c r="AO15" s="20">
        <v>0.10563606989341599</v>
      </c>
      <c r="AP15" s="20">
        <v>0.14280770523678599</v>
      </c>
      <c r="AQ15" s="20">
        <v>8.4898649246144098E-2</v>
      </c>
      <c r="AR15" s="20">
        <v>0.16898954043699899</v>
      </c>
      <c r="AS15" s="20">
        <v>0.26276754964834298</v>
      </c>
      <c r="AT15" s="20">
        <v>0.46614924267148</v>
      </c>
      <c r="AU15" s="20">
        <v>0.38661224884699702</v>
      </c>
      <c r="AV15" s="20"/>
      <c r="AW15" s="20">
        <v>0.10778293988484999</v>
      </c>
      <c r="AX15" s="20">
        <v>0.118720365306027</v>
      </c>
      <c r="AY15" s="20">
        <v>0.10325445285231501</v>
      </c>
      <c r="AZ15" s="20">
        <v>0.12040229765900499</v>
      </c>
      <c r="BA15" s="20">
        <v>9.8130164575215797E-2</v>
      </c>
      <c r="BB15" s="20">
        <v>0.17659528455972501</v>
      </c>
      <c r="BC15" s="20">
        <v>0.17128493124036101</v>
      </c>
      <c r="BD15" s="20">
        <v>0.232846815382796</v>
      </c>
      <c r="BE15" s="20">
        <v>0.62818647066686795</v>
      </c>
      <c r="BF15" s="20">
        <v>0.39282638644607598</v>
      </c>
      <c r="BG15" s="20"/>
      <c r="BH15" s="20">
        <v>0.210741699507109</v>
      </c>
      <c r="BI15" s="20">
        <v>0.157088940143364</v>
      </c>
    </row>
    <row r="16" spans="2:61" x14ac:dyDescent="0.35">
      <c r="B16" s="16"/>
    </row>
    <row r="17" spans="2:2" x14ac:dyDescent="0.35">
      <c r="B17" t="s">
        <v>79</v>
      </c>
    </row>
    <row r="18" spans="2:2" x14ac:dyDescent="0.35">
      <c r="B18" t="s">
        <v>80</v>
      </c>
    </row>
    <row r="20" spans="2:2" x14ac:dyDescent="0.35">
      <c r="B20"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I19"/>
  <sheetViews>
    <sheetView showGridLines="0" workbookViewId="0">
      <pane xSplit="2" topLeftCell="C1" activePane="topRight" state="frozen"/>
      <selection activeCell="B18" sqref="B18"/>
      <selection pane="topRight" activeCell="AX11" sqref="AX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375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370</v>
      </c>
      <c r="C9" s="14">
        <v>0.19535788547464</v>
      </c>
      <c r="D9" s="14">
        <v>0.183585069978488</v>
      </c>
      <c r="E9" s="14">
        <v>0.20420209604942</v>
      </c>
      <c r="F9" s="14"/>
      <c r="G9" s="14">
        <v>0.111605921364075</v>
      </c>
      <c r="H9" s="14">
        <v>0.24561823403821401</v>
      </c>
      <c r="I9" s="14">
        <v>0.184766077971559</v>
      </c>
      <c r="J9" s="14">
        <v>0.19368283934225999</v>
      </c>
      <c r="K9" s="14">
        <v>0.19313377147000399</v>
      </c>
      <c r="L9" s="14">
        <v>0.21625877218031</v>
      </c>
      <c r="M9" s="14"/>
      <c r="N9" s="14">
        <v>0.15683496274615499</v>
      </c>
      <c r="O9" s="14">
        <v>0.21707189316165901</v>
      </c>
      <c r="P9" s="14"/>
      <c r="Q9" s="14">
        <v>0.15635208480028301</v>
      </c>
      <c r="R9" s="14">
        <v>0.181470384749057</v>
      </c>
      <c r="S9" s="14">
        <v>0.31087959451931502</v>
      </c>
      <c r="T9" s="14"/>
      <c r="U9" s="14">
        <v>0.21212745357913501</v>
      </c>
      <c r="V9" s="14">
        <v>0.123310319775771</v>
      </c>
      <c r="W9" s="14"/>
      <c r="X9" s="14">
        <v>0.24362342953751101</v>
      </c>
      <c r="Y9" s="14">
        <v>0.154307866851393</v>
      </c>
      <c r="Z9" s="14">
        <v>0.24782519622624</v>
      </c>
      <c r="AA9" s="14"/>
      <c r="AB9" s="14">
        <v>0.14349124857794901</v>
      </c>
      <c r="AC9" s="14">
        <v>0.18717901999134801</v>
      </c>
      <c r="AD9" s="14">
        <v>0.33266066406206901</v>
      </c>
      <c r="AE9" s="14"/>
      <c r="AF9" s="14">
        <v>0.184050179045501</v>
      </c>
      <c r="AG9" s="14">
        <v>0.18212064843295001</v>
      </c>
      <c r="AH9" s="14">
        <v>0.24221291797122599</v>
      </c>
      <c r="AI9" s="14"/>
      <c r="AJ9" s="14">
        <v>0.180281208683643</v>
      </c>
      <c r="AK9" s="14">
        <v>0.20297811974070901</v>
      </c>
      <c r="AL9" s="14"/>
      <c r="AM9" s="14">
        <v>0.24210799467701499</v>
      </c>
      <c r="AN9" s="14">
        <v>0.21210693457288801</v>
      </c>
      <c r="AO9" s="14">
        <v>8.7328860889225396E-2</v>
      </c>
      <c r="AP9" s="14">
        <v>0.29230639748084603</v>
      </c>
      <c r="AQ9" s="14">
        <v>0.23880991716201999</v>
      </c>
      <c r="AR9" s="14">
        <v>0.17791201739558599</v>
      </c>
      <c r="AS9" s="14">
        <v>0.14544968288719301</v>
      </c>
      <c r="AT9" s="14">
        <v>0.121161997348656</v>
      </c>
      <c r="AU9" s="14">
        <v>0.157947971742774</v>
      </c>
      <c r="AV9" s="14"/>
      <c r="AW9" s="14">
        <v>0.23927950756737501</v>
      </c>
      <c r="AX9" s="14">
        <v>0.23729833123022001</v>
      </c>
      <c r="AY9" s="14">
        <v>0.10371296908232</v>
      </c>
      <c r="AZ9" s="14">
        <v>0.22237692657355401</v>
      </c>
      <c r="BA9" s="14">
        <v>0.220195637706638</v>
      </c>
      <c r="BB9" s="14">
        <v>0.17292215517041601</v>
      </c>
      <c r="BC9" s="14">
        <v>0.13606888603213099</v>
      </c>
      <c r="BD9" s="14">
        <v>0.18396061588569201</v>
      </c>
      <c r="BE9" s="14">
        <v>0</v>
      </c>
      <c r="BF9" s="14">
        <v>0.37128863557908198</v>
      </c>
      <c r="BG9" s="14"/>
      <c r="BH9" s="14">
        <v>0.20610086361413599</v>
      </c>
      <c r="BI9" s="14">
        <v>0.19037048790835401</v>
      </c>
    </row>
    <row r="10" spans="2:61" ht="29" x14ac:dyDescent="0.35">
      <c r="B10" s="15" t="s">
        <v>371</v>
      </c>
      <c r="C10" s="14">
        <v>0.227987210469938</v>
      </c>
      <c r="D10" s="14">
        <v>0.24271623424459601</v>
      </c>
      <c r="E10" s="14">
        <v>0.215276596703108</v>
      </c>
      <c r="F10" s="14"/>
      <c r="G10" s="14">
        <v>0.23989445292956499</v>
      </c>
      <c r="H10" s="14">
        <v>0.201266946515398</v>
      </c>
      <c r="I10" s="14">
        <v>0.24459899757272299</v>
      </c>
      <c r="J10" s="14">
        <v>0.20455419702417199</v>
      </c>
      <c r="K10" s="14">
        <v>0.21975188624558101</v>
      </c>
      <c r="L10" s="14">
        <v>0.25349286829708201</v>
      </c>
      <c r="M10" s="14"/>
      <c r="N10" s="14">
        <v>0.239194120191763</v>
      </c>
      <c r="O10" s="14">
        <v>0.22167027222611499</v>
      </c>
      <c r="P10" s="14"/>
      <c r="Q10" s="14">
        <v>0.276279236907231</v>
      </c>
      <c r="R10" s="14">
        <v>0.17305175026580299</v>
      </c>
      <c r="S10" s="14">
        <v>0.297392683735904</v>
      </c>
      <c r="T10" s="14"/>
      <c r="U10" s="14">
        <v>0.242896563464607</v>
      </c>
      <c r="V10" s="14">
        <v>0.163931739111493</v>
      </c>
      <c r="W10" s="14"/>
      <c r="X10" s="14">
        <v>0.26073440547542698</v>
      </c>
      <c r="Y10" s="14">
        <v>0.269278020331293</v>
      </c>
      <c r="Z10" s="14">
        <v>0.175027296927319</v>
      </c>
      <c r="AA10" s="14"/>
      <c r="AB10" s="14">
        <v>0.235191729448087</v>
      </c>
      <c r="AC10" s="14">
        <v>0.25446026090979301</v>
      </c>
      <c r="AD10" s="14">
        <v>0.165402112090347</v>
      </c>
      <c r="AE10" s="14"/>
      <c r="AF10" s="14">
        <v>0.26132562213143401</v>
      </c>
      <c r="AG10" s="14">
        <v>0.25399033065439702</v>
      </c>
      <c r="AH10" s="14">
        <v>0.191911843023294</v>
      </c>
      <c r="AI10" s="14"/>
      <c r="AJ10" s="14">
        <v>0.26599381323910398</v>
      </c>
      <c r="AK10" s="14">
        <v>0.209583170170561</v>
      </c>
      <c r="AL10" s="14"/>
      <c r="AM10" s="14">
        <v>0.21930818511170999</v>
      </c>
      <c r="AN10" s="14">
        <v>0.26008981755515598</v>
      </c>
      <c r="AO10" s="14">
        <v>0.290368920384175</v>
      </c>
      <c r="AP10" s="14">
        <v>0.27269171444242102</v>
      </c>
      <c r="AQ10" s="14">
        <v>0.216402593515157</v>
      </c>
      <c r="AR10" s="14">
        <v>0.246599265279529</v>
      </c>
      <c r="AS10" s="14">
        <v>0.20907455896152199</v>
      </c>
      <c r="AT10" s="14">
        <v>0.157249477183661</v>
      </c>
      <c r="AU10" s="14">
        <v>0.17118773548396801</v>
      </c>
      <c r="AV10" s="14"/>
      <c r="AW10" s="14">
        <v>0.266337544782491</v>
      </c>
      <c r="AX10" s="14">
        <v>0.22537960128405399</v>
      </c>
      <c r="AY10" s="14">
        <v>0.297162543935374</v>
      </c>
      <c r="AZ10" s="14">
        <v>0.30484409285025599</v>
      </c>
      <c r="BA10" s="14">
        <v>0.23031968951621701</v>
      </c>
      <c r="BB10" s="14">
        <v>0.22293379956072601</v>
      </c>
      <c r="BC10" s="14">
        <v>0.251975760694849</v>
      </c>
      <c r="BD10" s="14">
        <v>0.15215361651222201</v>
      </c>
      <c r="BE10" s="14">
        <v>8.3390106807669798E-2</v>
      </c>
      <c r="BF10" s="14">
        <v>0.105971171181949</v>
      </c>
      <c r="BG10" s="14"/>
      <c r="BH10" s="14">
        <v>0.23959937397000999</v>
      </c>
      <c r="BI10" s="14">
        <v>0.224095001331335</v>
      </c>
    </row>
    <row r="11" spans="2:61" ht="29" x14ac:dyDescent="0.35">
      <c r="B11" s="15" t="s">
        <v>372</v>
      </c>
      <c r="C11" s="14">
        <v>0.24805990327236599</v>
      </c>
      <c r="D11" s="14">
        <v>0.25088262040576098</v>
      </c>
      <c r="E11" s="14">
        <v>0.246818321158253</v>
      </c>
      <c r="F11" s="14"/>
      <c r="G11" s="14">
        <v>0.28950686284719701</v>
      </c>
      <c r="H11" s="14">
        <v>0.24341669696323801</v>
      </c>
      <c r="I11" s="14">
        <v>0.23028483191961799</v>
      </c>
      <c r="J11" s="14">
        <v>0.27286531755399601</v>
      </c>
      <c r="K11" s="14">
        <v>0.26497384826333398</v>
      </c>
      <c r="L11" s="14">
        <v>0.210841956152516</v>
      </c>
      <c r="M11" s="14"/>
      <c r="N11" s="14">
        <v>0.265684209373798</v>
      </c>
      <c r="O11" s="14">
        <v>0.238125705889105</v>
      </c>
      <c r="P11" s="14"/>
      <c r="Q11" s="14">
        <v>0.227160684953677</v>
      </c>
      <c r="R11" s="14">
        <v>0.27544031702437799</v>
      </c>
      <c r="S11" s="14">
        <v>0.230852647905084</v>
      </c>
      <c r="T11" s="14"/>
      <c r="U11" s="14">
        <v>0.24718656389000401</v>
      </c>
      <c r="V11" s="14">
        <v>0.251812055750953</v>
      </c>
      <c r="W11" s="14"/>
      <c r="X11" s="14">
        <v>0.247241696280562</v>
      </c>
      <c r="Y11" s="14">
        <v>0.273199281710516</v>
      </c>
      <c r="Z11" s="14">
        <v>0.22479343804235699</v>
      </c>
      <c r="AA11" s="14"/>
      <c r="AB11" s="14">
        <v>0.28479426913107297</v>
      </c>
      <c r="AC11" s="14">
        <v>0.26334481669495002</v>
      </c>
      <c r="AD11" s="14">
        <v>0.16790370374699201</v>
      </c>
      <c r="AE11" s="14"/>
      <c r="AF11" s="14">
        <v>0.235400659360787</v>
      </c>
      <c r="AG11" s="14">
        <v>0.24634706561372699</v>
      </c>
      <c r="AH11" s="14">
        <v>0.26156072795448998</v>
      </c>
      <c r="AI11" s="14"/>
      <c r="AJ11" s="14">
        <v>0.280024855426872</v>
      </c>
      <c r="AK11" s="14">
        <v>0.23143673883572899</v>
      </c>
      <c r="AL11" s="14"/>
      <c r="AM11" s="14">
        <v>0.29192846691899199</v>
      </c>
      <c r="AN11" s="14">
        <v>0.31047088836786102</v>
      </c>
      <c r="AO11" s="14">
        <v>0.48417092754935198</v>
      </c>
      <c r="AP11" s="14">
        <v>0.168705571018154</v>
      </c>
      <c r="AQ11" s="14">
        <v>0.22893178600457201</v>
      </c>
      <c r="AR11" s="14">
        <v>0.23602640362518201</v>
      </c>
      <c r="AS11" s="14">
        <v>0.16818736196256701</v>
      </c>
      <c r="AT11" s="14">
        <v>0.18503637101079801</v>
      </c>
      <c r="AU11" s="14">
        <v>0.21252032417383901</v>
      </c>
      <c r="AV11" s="14"/>
      <c r="AW11" s="14">
        <v>0.28161984518230199</v>
      </c>
      <c r="AX11" s="14">
        <v>0.31150951056753001</v>
      </c>
      <c r="AY11" s="14">
        <v>0.38667567521593599</v>
      </c>
      <c r="AZ11" s="14">
        <v>0.25732123516198802</v>
      </c>
      <c r="BA11" s="14">
        <v>0.228683364117621</v>
      </c>
      <c r="BB11" s="14">
        <v>0.24126207447412801</v>
      </c>
      <c r="BC11" s="14">
        <v>0.240957579014875</v>
      </c>
      <c r="BD11" s="14">
        <v>0.183237961646918</v>
      </c>
      <c r="BE11" s="14">
        <v>0.19936793539204301</v>
      </c>
      <c r="BF11" s="14">
        <v>0.127117871715268</v>
      </c>
      <c r="BG11" s="14"/>
      <c r="BH11" s="14">
        <v>0.21537333486406701</v>
      </c>
      <c r="BI11" s="14">
        <v>0.30984870729965402</v>
      </c>
    </row>
    <row r="12" spans="2:61" ht="29" x14ac:dyDescent="0.35">
      <c r="B12" s="15" t="s">
        <v>373</v>
      </c>
      <c r="C12" s="14">
        <v>0.118263367114843</v>
      </c>
      <c r="D12" s="14">
        <v>0.132585506245263</v>
      </c>
      <c r="E12" s="14">
        <v>0.105299462084382</v>
      </c>
      <c r="F12" s="14"/>
      <c r="G12" s="14">
        <v>0.138143749373001</v>
      </c>
      <c r="H12" s="14">
        <v>0.13093181926696801</v>
      </c>
      <c r="I12" s="14">
        <v>0.116845043641652</v>
      </c>
      <c r="J12" s="14">
        <v>0.128465380552576</v>
      </c>
      <c r="K12" s="14">
        <v>8.8627540685732503E-2</v>
      </c>
      <c r="L12" s="14">
        <v>0.110956068424515</v>
      </c>
      <c r="M12" s="14"/>
      <c r="N12" s="14">
        <v>0.15899998947821101</v>
      </c>
      <c r="O12" s="14">
        <v>9.5301575316857803E-2</v>
      </c>
      <c r="P12" s="14"/>
      <c r="Q12" s="14">
        <v>0.13898664951049799</v>
      </c>
      <c r="R12" s="14">
        <v>0.133100126286056</v>
      </c>
      <c r="S12" s="14">
        <v>6.2176216866347903E-2</v>
      </c>
      <c r="T12" s="14"/>
      <c r="U12" s="14">
        <v>0.112689921167754</v>
      </c>
      <c r="V12" s="14">
        <v>0.14220871922766001</v>
      </c>
      <c r="W12" s="14"/>
      <c r="X12" s="14">
        <v>0.15539793251929801</v>
      </c>
      <c r="Y12" s="14">
        <v>0.124368574587175</v>
      </c>
      <c r="Z12" s="14">
        <v>0.102107209117983</v>
      </c>
      <c r="AA12" s="14"/>
      <c r="AB12" s="14">
        <v>0.14834662524318701</v>
      </c>
      <c r="AC12" s="14">
        <v>0.12823073817997899</v>
      </c>
      <c r="AD12" s="14">
        <v>6.3437725951879895E-2</v>
      </c>
      <c r="AE12" s="14"/>
      <c r="AF12" s="14">
        <v>0.15650562576483601</v>
      </c>
      <c r="AG12" s="14">
        <v>0.13514969222661899</v>
      </c>
      <c r="AH12" s="14">
        <v>9.1155822295656205E-2</v>
      </c>
      <c r="AI12" s="14"/>
      <c r="AJ12" s="14">
        <v>0.1350981028314</v>
      </c>
      <c r="AK12" s="14">
        <v>0.113691838022624</v>
      </c>
      <c r="AL12" s="14"/>
      <c r="AM12" s="14">
        <v>0.143342817380361</v>
      </c>
      <c r="AN12" s="14">
        <v>0.111999297783101</v>
      </c>
      <c r="AO12" s="14">
        <v>3.4485202867801899E-2</v>
      </c>
      <c r="AP12" s="14">
        <v>0.106652171429767</v>
      </c>
      <c r="AQ12" s="14">
        <v>0.109107403016271</v>
      </c>
      <c r="AR12" s="14">
        <v>0.13803091765747399</v>
      </c>
      <c r="AS12" s="14">
        <v>0.23898980744415499</v>
      </c>
      <c r="AT12" s="14">
        <v>3.1275143243656198E-2</v>
      </c>
      <c r="AU12" s="14">
        <v>8.51562008310323E-2</v>
      </c>
      <c r="AV12" s="14"/>
      <c r="AW12" s="14">
        <v>0.12984892034120099</v>
      </c>
      <c r="AX12" s="14">
        <v>0.142743903651007</v>
      </c>
      <c r="AY12" s="14">
        <v>9.1236909721036694E-2</v>
      </c>
      <c r="AZ12" s="14">
        <v>9.7043801432569701E-2</v>
      </c>
      <c r="BA12" s="14">
        <v>9.0617321879545298E-2</v>
      </c>
      <c r="BB12" s="14">
        <v>0.134410549334783</v>
      </c>
      <c r="BC12" s="14">
        <v>0.20129956441032201</v>
      </c>
      <c r="BD12" s="14">
        <v>6.4645457833457598E-2</v>
      </c>
      <c r="BE12" s="14">
        <v>8.7678924066391106E-2</v>
      </c>
      <c r="BF12" s="14">
        <v>6.1018566395560997E-2</v>
      </c>
      <c r="BG12" s="14"/>
      <c r="BH12" s="14">
        <v>0.118682042743151</v>
      </c>
      <c r="BI12" s="14">
        <v>0.11318545760917</v>
      </c>
    </row>
    <row r="13" spans="2:61" ht="29" x14ac:dyDescent="0.35">
      <c r="B13" s="15" t="s">
        <v>374</v>
      </c>
      <c r="C13" s="14">
        <v>2.7865419584273601E-2</v>
      </c>
      <c r="D13" s="14">
        <v>3.1409928823937401E-2</v>
      </c>
      <c r="E13" s="14">
        <v>2.46488536186594E-2</v>
      </c>
      <c r="F13" s="14"/>
      <c r="G13" s="14">
        <v>3.7178039036922503E-2</v>
      </c>
      <c r="H13" s="14">
        <v>8.2323373513443106E-3</v>
      </c>
      <c r="I13" s="14">
        <v>4.1926625014356199E-2</v>
      </c>
      <c r="J13" s="14">
        <v>2.18306478144502E-2</v>
      </c>
      <c r="K13" s="14">
        <v>3.9807317687724601E-2</v>
      </c>
      <c r="L13" s="14">
        <v>2.1095905953824899E-2</v>
      </c>
      <c r="M13" s="14"/>
      <c r="N13" s="14">
        <v>2.8136272708560499E-2</v>
      </c>
      <c r="O13" s="14">
        <v>2.7712749267322999E-2</v>
      </c>
      <c r="P13" s="14"/>
      <c r="Q13" s="14">
        <v>3.7653053498111301E-2</v>
      </c>
      <c r="R13" s="14">
        <v>2.8649666785825201E-2</v>
      </c>
      <c r="S13" s="14">
        <v>4.0482708928210398E-3</v>
      </c>
      <c r="T13" s="14"/>
      <c r="U13" s="14">
        <v>2.4561836270759502E-2</v>
      </c>
      <c r="V13" s="14">
        <v>4.2058697213068701E-2</v>
      </c>
      <c r="W13" s="14"/>
      <c r="X13" s="14">
        <v>1.66188685257696E-2</v>
      </c>
      <c r="Y13" s="14">
        <v>2.2357512166842598E-2</v>
      </c>
      <c r="Z13" s="14">
        <v>4.0422759466526598E-2</v>
      </c>
      <c r="AA13" s="14"/>
      <c r="AB13" s="14">
        <v>3.6745061382647E-2</v>
      </c>
      <c r="AC13" s="14">
        <v>2.6242669260918901E-2</v>
      </c>
      <c r="AD13" s="14">
        <v>2.1158188529636902E-2</v>
      </c>
      <c r="AE13" s="14"/>
      <c r="AF13" s="14">
        <v>2.6337913044478699E-2</v>
      </c>
      <c r="AG13" s="14">
        <v>3.39797524151274E-2</v>
      </c>
      <c r="AH13" s="14">
        <v>1.7023315508070801E-2</v>
      </c>
      <c r="AI13" s="14"/>
      <c r="AJ13" s="14">
        <v>2.98165739595244E-2</v>
      </c>
      <c r="AK13" s="14">
        <v>2.5384156467459E-2</v>
      </c>
      <c r="AL13" s="14"/>
      <c r="AM13" s="14">
        <v>2.0902989696290699E-2</v>
      </c>
      <c r="AN13" s="14">
        <v>1.57381135829671E-2</v>
      </c>
      <c r="AO13" s="14">
        <v>0</v>
      </c>
      <c r="AP13" s="14">
        <v>8.9585566424846708E-3</v>
      </c>
      <c r="AQ13" s="14">
        <v>7.5890200859443493E-2</v>
      </c>
      <c r="AR13" s="14">
        <v>3.5159941412870002E-2</v>
      </c>
      <c r="AS13" s="14">
        <v>1.7769105511090202E-2</v>
      </c>
      <c r="AT13" s="14">
        <v>0.13009851394954899</v>
      </c>
      <c r="AU13" s="14">
        <v>1.3824032987804999E-2</v>
      </c>
      <c r="AV13" s="14"/>
      <c r="AW13" s="14">
        <v>2.6794308220905099E-2</v>
      </c>
      <c r="AX13" s="14">
        <v>1.36558439678456E-2</v>
      </c>
      <c r="AY13" s="14">
        <v>1.9902565665510501E-2</v>
      </c>
      <c r="AZ13" s="14">
        <v>8.1632445592039696E-3</v>
      </c>
      <c r="BA13" s="14">
        <v>5.0497125527602001E-2</v>
      </c>
      <c r="BB13" s="14">
        <v>4.0481177683775002E-2</v>
      </c>
      <c r="BC13" s="14">
        <v>1.20421343164012E-2</v>
      </c>
      <c r="BD13" s="14">
        <v>0.16938219639271099</v>
      </c>
      <c r="BE13" s="14">
        <v>3.0351853290809E-2</v>
      </c>
      <c r="BF13" s="14">
        <v>3.3785122035019197E-2</v>
      </c>
      <c r="BG13" s="14"/>
      <c r="BH13" s="14">
        <v>2.5879259096846401E-2</v>
      </c>
      <c r="BI13" s="14">
        <v>3.1178139092997801E-2</v>
      </c>
    </row>
    <row r="14" spans="2:61" x14ac:dyDescent="0.35">
      <c r="B14" s="15" t="s">
        <v>77</v>
      </c>
      <c r="C14" s="20">
        <v>0.18246621408393901</v>
      </c>
      <c r="D14" s="20">
        <v>0.158820640301955</v>
      </c>
      <c r="E14" s="20">
        <v>0.20375467038617801</v>
      </c>
      <c r="F14" s="20"/>
      <c r="G14" s="20">
        <v>0.18367097444923999</v>
      </c>
      <c r="H14" s="20">
        <v>0.17053396586483799</v>
      </c>
      <c r="I14" s="20">
        <v>0.18157842388009099</v>
      </c>
      <c r="J14" s="20">
        <v>0.17860161771254601</v>
      </c>
      <c r="K14" s="20">
        <v>0.193705635647624</v>
      </c>
      <c r="L14" s="20">
        <v>0.187354428991752</v>
      </c>
      <c r="M14" s="20"/>
      <c r="N14" s="20">
        <v>0.15115044550151299</v>
      </c>
      <c r="O14" s="20">
        <v>0.20011780413894001</v>
      </c>
      <c r="P14" s="20"/>
      <c r="Q14" s="20">
        <v>0.16356829033019901</v>
      </c>
      <c r="R14" s="20">
        <v>0.20828775488888099</v>
      </c>
      <c r="S14" s="20">
        <v>9.4650586080528495E-2</v>
      </c>
      <c r="T14" s="20"/>
      <c r="U14" s="20">
        <v>0.160537661627741</v>
      </c>
      <c r="V14" s="20">
        <v>0.27667846892105402</v>
      </c>
      <c r="W14" s="20"/>
      <c r="X14" s="20">
        <v>7.6383667661432106E-2</v>
      </c>
      <c r="Y14" s="20">
        <v>0.15648874435278001</v>
      </c>
      <c r="Z14" s="20">
        <v>0.20982410021957501</v>
      </c>
      <c r="AA14" s="20"/>
      <c r="AB14" s="20">
        <v>0.15143106621705699</v>
      </c>
      <c r="AC14" s="20">
        <v>0.14054249496301</v>
      </c>
      <c r="AD14" s="20">
        <v>0.24943760561907599</v>
      </c>
      <c r="AE14" s="20"/>
      <c r="AF14" s="20">
        <v>0.13638000065296299</v>
      </c>
      <c r="AG14" s="20">
        <v>0.148412510657181</v>
      </c>
      <c r="AH14" s="20">
        <v>0.19613537324726199</v>
      </c>
      <c r="AI14" s="20"/>
      <c r="AJ14" s="20">
        <v>0.108785445859457</v>
      </c>
      <c r="AK14" s="20">
        <v>0.216925976762918</v>
      </c>
      <c r="AL14" s="20"/>
      <c r="AM14" s="20">
        <v>8.2409546215632706E-2</v>
      </c>
      <c r="AN14" s="20">
        <v>8.9594948138027403E-2</v>
      </c>
      <c r="AO14" s="20">
        <v>0.10364608830944499</v>
      </c>
      <c r="AP14" s="20">
        <v>0.150685588986326</v>
      </c>
      <c r="AQ14" s="20">
        <v>0.13085809944253601</v>
      </c>
      <c r="AR14" s="20">
        <v>0.16627145462935999</v>
      </c>
      <c r="AS14" s="20">
        <v>0.22052948323347299</v>
      </c>
      <c r="AT14" s="20">
        <v>0.37517849726367902</v>
      </c>
      <c r="AU14" s="20">
        <v>0.35936373478058298</v>
      </c>
      <c r="AV14" s="20"/>
      <c r="AW14" s="20">
        <v>5.6119873905725502E-2</v>
      </c>
      <c r="AX14" s="20">
        <v>6.9412809299342695E-2</v>
      </c>
      <c r="AY14" s="20">
        <v>0.10130933637982199</v>
      </c>
      <c r="AZ14" s="20">
        <v>0.110250699422427</v>
      </c>
      <c r="BA14" s="20">
        <v>0.17968686125237701</v>
      </c>
      <c r="BB14" s="20">
        <v>0.18799024377617299</v>
      </c>
      <c r="BC14" s="20">
        <v>0.157656075531421</v>
      </c>
      <c r="BD14" s="20">
        <v>0.24662015172899901</v>
      </c>
      <c r="BE14" s="20">
        <v>0.59921118044308697</v>
      </c>
      <c r="BF14" s="20">
        <v>0.30081863309312101</v>
      </c>
      <c r="BG14" s="20"/>
      <c r="BH14" s="20">
        <v>0.19436512571178999</v>
      </c>
      <c r="BI14" s="20">
        <v>0.13132220675848899</v>
      </c>
    </row>
    <row r="15" spans="2:61" x14ac:dyDescent="0.35">
      <c r="B15" s="16"/>
    </row>
    <row r="16" spans="2:61" x14ac:dyDescent="0.35">
      <c r="B16" t="s">
        <v>79</v>
      </c>
      <c r="G16" s="26"/>
      <c r="H16" s="26"/>
      <c r="I16" s="26"/>
      <c r="J16" s="26"/>
      <c r="K16" s="26"/>
      <c r="L16" s="26"/>
      <c r="AM16" s="26"/>
      <c r="AN16" s="26"/>
      <c r="AO16" s="26"/>
      <c r="AP16" s="26"/>
      <c r="AQ16" s="26"/>
      <c r="AR16" s="26"/>
      <c r="AU16" s="26"/>
      <c r="AV16" s="26"/>
      <c r="AW16" s="26"/>
      <c r="AX16" s="26"/>
      <c r="AY16" s="26"/>
      <c r="AZ16" s="26"/>
    </row>
    <row r="17" spans="2:52" x14ac:dyDescent="0.35">
      <c r="B17" t="s">
        <v>80</v>
      </c>
      <c r="G17" s="26"/>
      <c r="H17" s="26"/>
      <c r="I17" s="26"/>
      <c r="J17" s="26"/>
      <c r="K17" s="26"/>
      <c r="L17" s="26"/>
      <c r="AM17" s="26"/>
      <c r="AN17" s="26"/>
      <c r="AO17" s="26"/>
      <c r="AP17" s="26"/>
      <c r="AQ17" s="26"/>
      <c r="AR17" s="26"/>
      <c r="AU17" s="26"/>
      <c r="AV17" s="26"/>
      <c r="AW17" s="26"/>
      <c r="AX17" s="26"/>
      <c r="AY17" s="26"/>
      <c r="AZ17" s="26"/>
    </row>
    <row r="18" spans="2:52" x14ac:dyDescent="0.35">
      <c r="G18" s="26"/>
      <c r="H18" s="26"/>
      <c r="I18" s="26"/>
      <c r="J18" s="26"/>
      <c r="K18" s="26"/>
      <c r="L18" s="26"/>
      <c r="AM18" s="26"/>
      <c r="AN18" s="26"/>
      <c r="AO18" s="26"/>
      <c r="AP18" s="26"/>
      <c r="AQ18" s="26"/>
      <c r="AR18" s="26"/>
      <c r="AU18" s="26"/>
      <c r="AV18" s="26"/>
      <c r="AW18" s="26"/>
      <c r="AX18" s="26"/>
      <c r="AY18" s="26"/>
      <c r="AZ18" s="26"/>
    </row>
    <row r="19" spans="2:5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I18"/>
  <sheetViews>
    <sheetView showGridLines="0" workbookViewId="0">
      <pane xSplit="2" topLeftCell="C1" activePane="topRight" state="frozen"/>
      <selection activeCell="B18" sqref="B18"/>
      <selection pane="topRight" activeCell="AS9" sqref="AS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58" x14ac:dyDescent="0.35">
      <c r="B9" s="15" t="s">
        <v>376</v>
      </c>
      <c r="C9" s="14">
        <v>0.102398974087945</v>
      </c>
      <c r="D9" s="14">
        <v>0.112864347888122</v>
      </c>
      <c r="E9" s="14">
        <v>9.0697412561926205E-2</v>
      </c>
      <c r="F9" s="14"/>
      <c r="G9" s="14">
        <v>0.103007803735708</v>
      </c>
      <c r="H9" s="14">
        <v>0.11386781907721</v>
      </c>
      <c r="I9" s="14">
        <v>0.10003892416671301</v>
      </c>
      <c r="J9" s="14">
        <v>0.10795024982199999</v>
      </c>
      <c r="K9" s="14">
        <v>0.10631371627248</v>
      </c>
      <c r="L9" s="14">
        <v>8.7345642013645003E-2</v>
      </c>
      <c r="M9" s="14"/>
      <c r="N9" s="14">
        <v>0.14743448438248</v>
      </c>
      <c r="O9" s="14">
        <v>7.7014051359814997E-2</v>
      </c>
      <c r="P9" s="14"/>
      <c r="Q9" s="14">
        <v>0.13767507067896401</v>
      </c>
      <c r="R9" s="14">
        <v>9.2450970110684899E-2</v>
      </c>
      <c r="S9" s="14">
        <v>7.81664321253423E-2</v>
      </c>
      <c r="T9" s="14"/>
      <c r="U9" s="14">
        <v>0.106262243862458</v>
      </c>
      <c r="V9" s="14">
        <v>8.58010998220569E-2</v>
      </c>
      <c r="W9" s="14"/>
      <c r="X9" s="14">
        <v>9.3502316279578307E-2</v>
      </c>
      <c r="Y9" s="14">
        <v>0.110035963405019</v>
      </c>
      <c r="Z9" s="14">
        <v>0.104490054702966</v>
      </c>
      <c r="AA9" s="14"/>
      <c r="AB9" s="14">
        <v>0.11703294027052</v>
      </c>
      <c r="AC9" s="14">
        <v>0.10892759511408601</v>
      </c>
      <c r="AD9" s="14">
        <v>8.9425036225689897E-2</v>
      </c>
      <c r="AE9" s="14"/>
      <c r="AF9" s="14">
        <v>0.11640146090130001</v>
      </c>
      <c r="AG9" s="14">
        <v>0.118647013013745</v>
      </c>
      <c r="AH9" s="14">
        <v>7.0144885890882594E-2</v>
      </c>
      <c r="AI9" s="14"/>
      <c r="AJ9" s="14">
        <v>0.134992672227813</v>
      </c>
      <c r="AK9" s="14">
        <v>8.2431256509115397E-2</v>
      </c>
      <c r="AL9" s="14"/>
      <c r="AM9" s="14">
        <v>0.123127523704449</v>
      </c>
      <c r="AN9" s="14">
        <v>5.8972382910241997E-2</v>
      </c>
      <c r="AO9" s="14">
        <v>0.15380408009854499</v>
      </c>
      <c r="AP9" s="14">
        <v>0.119633594926603</v>
      </c>
      <c r="AQ9" s="14">
        <v>0.14846097357076901</v>
      </c>
      <c r="AR9" s="14">
        <v>0.12176122840503099</v>
      </c>
      <c r="AS9" s="14">
        <v>0.22193917419894599</v>
      </c>
      <c r="AT9" s="14">
        <v>0.101254517548425</v>
      </c>
      <c r="AU9" s="14">
        <v>5.04519023114137E-2</v>
      </c>
      <c r="AV9" s="14"/>
      <c r="AW9" s="14">
        <v>0.122783645645118</v>
      </c>
      <c r="AX9" s="14">
        <v>6.9252288031616704E-2</v>
      </c>
      <c r="AY9" s="14">
        <v>0.192470873224034</v>
      </c>
      <c r="AZ9" s="14">
        <v>9.7027833347077597E-2</v>
      </c>
      <c r="BA9" s="14">
        <v>0.15173636623342901</v>
      </c>
      <c r="BB9" s="14">
        <v>0.122404746798287</v>
      </c>
      <c r="BC9" s="14">
        <v>0.106046697729514</v>
      </c>
      <c r="BD9" s="14">
        <v>0.216404518984499</v>
      </c>
      <c r="BE9" s="14">
        <v>5.10561794370121E-2</v>
      </c>
      <c r="BF9" s="14">
        <v>3.78130622784889E-2</v>
      </c>
      <c r="BG9" s="14"/>
      <c r="BH9" s="14">
        <v>9.9781640843211103E-2</v>
      </c>
      <c r="BI9" s="14">
        <v>0.110185359488034</v>
      </c>
    </row>
    <row r="10" spans="2:61" ht="72.5" x14ac:dyDescent="0.35">
      <c r="B10" s="15" t="s">
        <v>377</v>
      </c>
      <c r="C10" s="14">
        <v>0.36327784180138301</v>
      </c>
      <c r="D10" s="14">
        <v>0.42505850570507098</v>
      </c>
      <c r="E10" s="14">
        <v>0.30529798124452101</v>
      </c>
      <c r="F10" s="14"/>
      <c r="G10" s="14">
        <v>0.352332135400935</v>
      </c>
      <c r="H10" s="14">
        <v>0.31829375531354098</v>
      </c>
      <c r="I10" s="14">
        <v>0.31709385146426999</v>
      </c>
      <c r="J10" s="14">
        <v>0.39108841844375097</v>
      </c>
      <c r="K10" s="14">
        <v>0.33424702851032001</v>
      </c>
      <c r="L10" s="14">
        <v>0.44667248673881099</v>
      </c>
      <c r="M10" s="14"/>
      <c r="N10" s="14">
        <v>0.41848971562823201</v>
      </c>
      <c r="O10" s="14">
        <v>0.33215686323128002</v>
      </c>
      <c r="P10" s="14"/>
      <c r="Q10" s="14">
        <v>0.48658169373863103</v>
      </c>
      <c r="R10" s="14">
        <v>0.34107467794021401</v>
      </c>
      <c r="S10" s="14">
        <v>0.25139086845173703</v>
      </c>
      <c r="T10" s="14"/>
      <c r="U10" s="14">
        <v>0.384362432013646</v>
      </c>
      <c r="V10" s="14">
        <v>0.27269152561924098</v>
      </c>
      <c r="W10" s="14"/>
      <c r="X10" s="14">
        <v>0.54729738513278103</v>
      </c>
      <c r="Y10" s="14">
        <v>0.42541740556672297</v>
      </c>
      <c r="Z10" s="14">
        <v>0.23601468393111</v>
      </c>
      <c r="AA10" s="14"/>
      <c r="AB10" s="14">
        <v>0.51877935147047005</v>
      </c>
      <c r="AC10" s="14">
        <v>0.348520268405971</v>
      </c>
      <c r="AD10" s="14">
        <v>0.19201749223374201</v>
      </c>
      <c r="AE10" s="14"/>
      <c r="AF10" s="14">
        <v>0.432935895761344</v>
      </c>
      <c r="AG10" s="14">
        <v>0.41070802888392499</v>
      </c>
      <c r="AH10" s="14">
        <v>0.26957808215753398</v>
      </c>
      <c r="AI10" s="14"/>
      <c r="AJ10" s="14">
        <v>0.42746867075918699</v>
      </c>
      <c r="AK10" s="14">
        <v>0.33086974422187598</v>
      </c>
      <c r="AL10" s="14"/>
      <c r="AM10" s="14">
        <v>0.49880817336580602</v>
      </c>
      <c r="AN10" s="14">
        <v>0.45231621705803798</v>
      </c>
      <c r="AO10" s="14">
        <v>0.47036815120457298</v>
      </c>
      <c r="AP10" s="14">
        <v>0.26257156712528601</v>
      </c>
      <c r="AQ10" s="14">
        <v>0.62264812831868699</v>
      </c>
      <c r="AR10" s="14">
        <v>0.33875097941626198</v>
      </c>
      <c r="AS10" s="14">
        <v>0.37393300128307699</v>
      </c>
      <c r="AT10" s="14">
        <v>0.12012661340488399</v>
      </c>
      <c r="AU10" s="14">
        <v>0.22457667252543301</v>
      </c>
      <c r="AV10" s="14"/>
      <c r="AW10" s="14">
        <v>0.52535373914610395</v>
      </c>
      <c r="AX10" s="14">
        <v>0.44365855920686098</v>
      </c>
      <c r="AY10" s="14">
        <v>0.518667374585004</v>
      </c>
      <c r="AZ10" s="14">
        <v>0.27130475421953398</v>
      </c>
      <c r="BA10" s="14">
        <v>0.63520757017025498</v>
      </c>
      <c r="BB10" s="14">
        <v>0.32618131010616402</v>
      </c>
      <c r="BC10" s="14">
        <v>0.50482550704776297</v>
      </c>
      <c r="BD10" s="14">
        <v>0.12678564796566699</v>
      </c>
      <c r="BE10" s="14">
        <v>0.31399544374851301</v>
      </c>
      <c r="BF10" s="14">
        <v>0.124512836322947</v>
      </c>
      <c r="BG10" s="14"/>
      <c r="BH10" s="14">
        <v>0.333191596113316</v>
      </c>
      <c r="BI10" s="14">
        <v>0.41997437799679699</v>
      </c>
    </row>
    <row r="11" spans="2:61" ht="72.5" x14ac:dyDescent="0.35">
      <c r="B11" s="15" t="s">
        <v>378</v>
      </c>
      <c r="C11" s="14">
        <v>0.35713849730929398</v>
      </c>
      <c r="D11" s="14">
        <v>0.30727389362073299</v>
      </c>
      <c r="E11" s="14">
        <v>0.40676758609831498</v>
      </c>
      <c r="F11" s="14"/>
      <c r="G11" s="14">
        <v>0.34412538714331398</v>
      </c>
      <c r="H11" s="14">
        <v>0.37369097497269099</v>
      </c>
      <c r="I11" s="14">
        <v>0.36929700842344199</v>
      </c>
      <c r="J11" s="14">
        <v>0.32047364851879101</v>
      </c>
      <c r="K11" s="14">
        <v>0.452175454316043</v>
      </c>
      <c r="L11" s="14">
        <v>0.30258754407370603</v>
      </c>
      <c r="M11" s="14"/>
      <c r="N11" s="14">
        <v>0.28663899281330901</v>
      </c>
      <c r="O11" s="14">
        <v>0.39687657204848997</v>
      </c>
      <c r="P11" s="14"/>
      <c r="Q11" s="14">
        <v>0.197006488595696</v>
      </c>
      <c r="R11" s="14">
        <v>0.40692597301255801</v>
      </c>
      <c r="S11" s="14">
        <v>0.46393348714208099</v>
      </c>
      <c r="T11" s="14"/>
      <c r="U11" s="14">
        <v>0.357304753477727</v>
      </c>
      <c r="V11" s="14">
        <v>0.35642420627070498</v>
      </c>
      <c r="W11" s="14"/>
      <c r="X11" s="14">
        <v>0.259866250545852</v>
      </c>
      <c r="Y11" s="14">
        <v>0.32135883588568898</v>
      </c>
      <c r="Z11" s="14">
        <v>0.44970355304892601</v>
      </c>
      <c r="AA11" s="14"/>
      <c r="AB11" s="14">
        <v>0.23375301825146699</v>
      </c>
      <c r="AC11" s="14">
        <v>0.41514793166166802</v>
      </c>
      <c r="AD11" s="14">
        <v>0.40228253890450399</v>
      </c>
      <c r="AE11" s="14"/>
      <c r="AF11" s="14">
        <v>0.260862411417215</v>
      </c>
      <c r="AG11" s="14">
        <v>0.32728257030589097</v>
      </c>
      <c r="AH11" s="14">
        <v>0.44650659610776</v>
      </c>
      <c r="AI11" s="14"/>
      <c r="AJ11" s="14">
        <v>0.31253521268746698</v>
      </c>
      <c r="AK11" s="14">
        <v>0.392554474835488</v>
      </c>
      <c r="AL11" s="14"/>
      <c r="AM11" s="14">
        <v>0.31580609362424</v>
      </c>
      <c r="AN11" s="14">
        <v>0.39114348594200499</v>
      </c>
      <c r="AO11" s="14">
        <v>0.17217850459811301</v>
      </c>
      <c r="AP11" s="14">
        <v>0.460958425581389</v>
      </c>
      <c r="AQ11" s="14">
        <v>0.199892915726015</v>
      </c>
      <c r="AR11" s="14">
        <v>0.372209086085104</v>
      </c>
      <c r="AS11" s="14">
        <v>0.19704087720073901</v>
      </c>
      <c r="AT11" s="14">
        <v>0.413152920219438</v>
      </c>
      <c r="AU11" s="14">
        <v>0.38089099335787702</v>
      </c>
      <c r="AV11" s="14"/>
      <c r="AW11" s="14">
        <v>0.28118083904892399</v>
      </c>
      <c r="AX11" s="14">
        <v>0.41685923509828199</v>
      </c>
      <c r="AY11" s="14">
        <v>7.2085153253185694E-2</v>
      </c>
      <c r="AZ11" s="14">
        <v>0.49700777474716601</v>
      </c>
      <c r="BA11" s="14">
        <v>0.15870506255094799</v>
      </c>
      <c r="BB11" s="14">
        <v>0.385075179761662</v>
      </c>
      <c r="BC11" s="14">
        <v>0.18722535020276501</v>
      </c>
      <c r="BD11" s="14">
        <v>0.48711707537541499</v>
      </c>
      <c r="BE11" s="14">
        <v>0.15914415425777101</v>
      </c>
      <c r="BF11" s="14">
        <v>0.42910212938616399</v>
      </c>
      <c r="BG11" s="14"/>
      <c r="BH11" s="14">
        <v>0.37061135526926697</v>
      </c>
      <c r="BI11" s="14">
        <v>0.34373075336273001</v>
      </c>
    </row>
    <row r="12" spans="2:61" ht="43.5" x14ac:dyDescent="0.35">
      <c r="B12" s="15" t="s">
        <v>379</v>
      </c>
      <c r="C12" s="14">
        <v>7.7441871827493E-2</v>
      </c>
      <c r="D12" s="14">
        <v>7.0626100838291406E-2</v>
      </c>
      <c r="E12" s="14">
        <v>8.4392742220069206E-2</v>
      </c>
      <c r="F12" s="14"/>
      <c r="G12" s="14">
        <v>6.9475664633442999E-2</v>
      </c>
      <c r="H12" s="14">
        <v>0.112526153253334</v>
      </c>
      <c r="I12" s="14">
        <v>8.3044437769352594E-2</v>
      </c>
      <c r="J12" s="14">
        <v>8.8528386222646693E-2</v>
      </c>
      <c r="K12" s="14">
        <v>4.1432558657835503E-2</v>
      </c>
      <c r="L12" s="14">
        <v>6.5069606290982296E-2</v>
      </c>
      <c r="M12" s="14"/>
      <c r="N12" s="14">
        <v>6.4582301484837304E-2</v>
      </c>
      <c r="O12" s="14">
        <v>8.4690356352933899E-2</v>
      </c>
      <c r="P12" s="14"/>
      <c r="Q12" s="14">
        <v>6.5358054328694598E-2</v>
      </c>
      <c r="R12" s="14">
        <v>5.7087176505574197E-2</v>
      </c>
      <c r="S12" s="14">
        <v>0.14780972973462</v>
      </c>
      <c r="T12" s="14"/>
      <c r="U12" s="14">
        <v>6.9695000858540496E-2</v>
      </c>
      <c r="V12" s="14">
        <v>0.11072497080883401</v>
      </c>
      <c r="W12" s="14"/>
      <c r="X12" s="14">
        <v>4.1699378885747998E-2</v>
      </c>
      <c r="Y12" s="14">
        <v>4.0553799771541298E-2</v>
      </c>
      <c r="Z12" s="14">
        <v>0.14355169587034999</v>
      </c>
      <c r="AA12" s="14"/>
      <c r="AB12" s="14">
        <v>2.1687782418520301E-2</v>
      </c>
      <c r="AC12" s="14">
        <v>5.5648954483226799E-2</v>
      </c>
      <c r="AD12" s="14">
        <v>0.23566894505945299</v>
      </c>
      <c r="AE12" s="14"/>
      <c r="AF12" s="14">
        <v>5.7802481999343701E-2</v>
      </c>
      <c r="AG12" s="14">
        <v>6.3221587006550298E-2</v>
      </c>
      <c r="AH12" s="14">
        <v>0.121495703629832</v>
      </c>
      <c r="AI12" s="14"/>
      <c r="AJ12" s="14">
        <v>5.33924857879342E-2</v>
      </c>
      <c r="AK12" s="14">
        <v>8.3560964197877702E-2</v>
      </c>
      <c r="AL12" s="14"/>
      <c r="AM12" s="14">
        <v>3.1585238242362097E-2</v>
      </c>
      <c r="AN12" s="14">
        <v>5.4572683097318303E-2</v>
      </c>
      <c r="AO12" s="14">
        <v>0.101780783604328</v>
      </c>
      <c r="AP12" s="14">
        <v>8.5470731924855006E-2</v>
      </c>
      <c r="AQ12" s="14">
        <v>1.32719194774136E-2</v>
      </c>
      <c r="AR12" s="14">
        <v>9.0412108865754001E-2</v>
      </c>
      <c r="AS12" s="14">
        <v>0</v>
      </c>
      <c r="AT12" s="14">
        <v>0.16643114698817699</v>
      </c>
      <c r="AU12" s="14">
        <v>0.10974068587923699</v>
      </c>
      <c r="AV12" s="14"/>
      <c r="AW12" s="14">
        <v>3.3797990607267202E-2</v>
      </c>
      <c r="AX12" s="14">
        <v>4.0533272235414003E-2</v>
      </c>
      <c r="AY12" s="14">
        <v>9.9486085884758602E-2</v>
      </c>
      <c r="AZ12" s="14">
        <v>8.4912291541676496E-2</v>
      </c>
      <c r="BA12" s="14">
        <v>1.4125451657805699E-2</v>
      </c>
      <c r="BB12" s="14">
        <v>8.2144470049930196E-2</v>
      </c>
      <c r="BC12" s="14">
        <v>8.1643048080938502E-2</v>
      </c>
      <c r="BD12" s="14">
        <v>0.12280124525659999</v>
      </c>
      <c r="BE12" s="14">
        <v>9.3569850079607497E-2</v>
      </c>
      <c r="BF12" s="14">
        <v>0.25828215394987802</v>
      </c>
      <c r="BG12" s="14"/>
      <c r="BH12" s="14">
        <v>9.89025429876048E-2</v>
      </c>
      <c r="BI12" s="14">
        <v>4.4150168672898497E-2</v>
      </c>
    </row>
    <row r="13" spans="2:61" x14ac:dyDescent="0.35">
      <c r="B13" s="15" t="s">
        <v>77</v>
      </c>
      <c r="C13" s="20">
        <v>9.9742814973885E-2</v>
      </c>
      <c r="D13" s="20">
        <v>8.4177151947782802E-2</v>
      </c>
      <c r="E13" s="20">
        <v>0.112844277875168</v>
      </c>
      <c r="F13" s="20"/>
      <c r="G13" s="20">
        <v>0.13105900908660001</v>
      </c>
      <c r="H13" s="20">
        <v>8.1621297383223601E-2</v>
      </c>
      <c r="I13" s="20">
        <v>0.13052577817622199</v>
      </c>
      <c r="J13" s="20">
        <v>9.1959296992811898E-2</v>
      </c>
      <c r="K13" s="20">
        <v>6.5831242243321098E-2</v>
      </c>
      <c r="L13" s="20">
        <v>9.8324720882856001E-2</v>
      </c>
      <c r="M13" s="20"/>
      <c r="N13" s="20">
        <v>8.2854505691141694E-2</v>
      </c>
      <c r="O13" s="20">
        <v>0.109262157007481</v>
      </c>
      <c r="P13" s="20"/>
      <c r="Q13" s="20">
        <v>0.11337869265801501</v>
      </c>
      <c r="R13" s="20">
        <v>0.102461202430969</v>
      </c>
      <c r="S13" s="20">
        <v>5.8699482546218901E-2</v>
      </c>
      <c r="T13" s="20"/>
      <c r="U13" s="20">
        <v>8.2375569787628097E-2</v>
      </c>
      <c r="V13" s="20">
        <v>0.17435819747916201</v>
      </c>
      <c r="W13" s="20"/>
      <c r="X13" s="20">
        <v>5.7634669156040499E-2</v>
      </c>
      <c r="Y13" s="20">
        <v>0.10263399537102701</v>
      </c>
      <c r="Z13" s="20">
        <v>6.6240012446647997E-2</v>
      </c>
      <c r="AA13" s="20"/>
      <c r="AB13" s="20">
        <v>0.108746907589022</v>
      </c>
      <c r="AC13" s="20">
        <v>7.1755250335048995E-2</v>
      </c>
      <c r="AD13" s="20">
        <v>8.0605987576610194E-2</v>
      </c>
      <c r="AE13" s="20"/>
      <c r="AF13" s="20">
        <v>0.13199774992079699</v>
      </c>
      <c r="AG13" s="20">
        <v>8.0140800789887598E-2</v>
      </c>
      <c r="AH13" s="20">
        <v>9.2274732213991004E-2</v>
      </c>
      <c r="AI13" s="20"/>
      <c r="AJ13" s="20">
        <v>7.1610958537597899E-2</v>
      </c>
      <c r="AK13" s="20">
        <v>0.110583560235642</v>
      </c>
      <c r="AL13" s="20"/>
      <c r="AM13" s="20">
        <v>3.06729710631434E-2</v>
      </c>
      <c r="AN13" s="20">
        <v>4.2995230992396501E-2</v>
      </c>
      <c r="AO13" s="20">
        <v>0.101868480494442</v>
      </c>
      <c r="AP13" s="20">
        <v>7.1365680441866294E-2</v>
      </c>
      <c r="AQ13" s="20">
        <v>1.5726062907116201E-2</v>
      </c>
      <c r="AR13" s="20">
        <v>7.6866597227849207E-2</v>
      </c>
      <c r="AS13" s="20">
        <v>0.20708694731723801</v>
      </c>
      <c r="AT13" s="20">
        <v>0.19903480183907701</v>
      </c>
      <c r="AU13" s="20">
        <v>0.23433974592603901</v>
      </c>
      <c r="AV13" s="20"/>
      <c r="AW13" s="20">
        <v>3.6883785552586902E-2</v>
      </c>
      <c r="AX13" s="20">
        <v>2.96966454278259E-2</v>
      </c>
      <c r="AY13" s="20">
        <v>0.11729051305301801</v>
      </c>
      <c r="AZ13" s="20">
        <v>4.9747346144545602E-2</v>
      </c>
      <c r="BA13" s="20">
        <v>4.0225549387561198E-2</v>
      </c>
      <c r="BB13" s="20">
        <v>8.4194293283957403E-2</v>
      </c>
      <c r="BC13" s="20">
        <v>0.12025939693901901</v>
      </c>
      <c r="BD13" s="20">
        <v>4.6891512417819498E-2</v>
      </c>
      <c r="BE13" s="20">
        <v>0.38223437247709602</v>
      </c>
      <c r="BF13" s="20">
        <v>0.15028981806252301</v>
      </c>
      <c r="BG13" s="20"/>
      <c r="BH13" s="20">
        <v>9.7512864786601594E-2</v>
      </c>
      <c r="BI13" s="20">
        <v>8.1959340479540496E-2</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I18"/>
  <sheetViews>
    <sheetView showGridLines="0" workbookViewId="0">
      <pane xSplit="2" topLeftCell="AM1" activePane="topRight" state="frozen"/>
      <selection activeCell="B18" sqref="B18"/>
      <selection pane="topRight" activeCell="AU10" sqref="AU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380</v>
      </c>
      <c r="C9" s="14">
        <v>7.0522091388037694E-2</v>
      </c>
      <c r="D9" s="14">
        <v>9.08120613925813E-2</v>
      </c>
      <c r="E9" s="14">
        <v>5.1589329841731403E-2</v>
      </c>
      <c r="F9" s="14"/>
      <c r="G9" s="14">
        <v>6.4387871248489104E-2</v>
      </c>
      <c r="H9" s="14">
        <v>8.31166060672162E-2</v>
      </c>
      <c r="I9" s="14">
        <v>9.5537318492900994E-2</v>
      </c>
      <c r="J9" s="14">
        <v>5.9397004282437903E-2</v>
      </c>
      <c r="K9" s="14">
        <v>5.71144226661464E-2</v>
      </c>
      <c r="L9" s="14">
        <v>5.9418735240764603E-2</v>
      </c>
      <c r="M9" s="14"/>
      <c r="N9" s="14">
        <v>7.1281478381494304E-2</v>
      </c>
      <c r="O9" s="14">
        <v>7.00940518249559E-2</v>
      </c>
      <c r="P9" s="14"/>
      <c r="Q9" s="14">
        <v>0.102903476293327</v>
      </c>
      <c r="R9" s="14">
        <v>6.01718662225635E-2</v>
      </c>
      <c r="S9" s="14">
        <v>5.8512580475689302E-2</v>
      </c>
      <c r="T9" s="14"/>
      <c r="U9" s="14">
        <v>7.9458717555091402E-2</v>
      </c>
      <c r="V9" s="14">
        <v>3.2127413786028701E-2</v>
      </c>
      <c r="W9" s="14"/>
      <c r="X9" s="14">
        <v>0.13991930733559399</v>
      </c>
      <c r="Y9" s="14">
        <v>7.5759317984512298E-2</v>
      </c>
      <c r="Z9" s="14">
        <v>3.9612690672214498E-2</v>
      </c>
      <c r="AA9" s="14"/>
      <c r="AB9" s="14">
        <v>0.116895188735834</v>
      </c>
      <c r="AC9" s="14">
        <v>5.6983286895456502E-2</v>
      </c>
      <c r="AD9" s="14">
        <v>4.1021663937136001E-2</v>
      </c>
      <c r="AE9" s="14"/>
      <c r="AF9" s="14">
        <v>0.153508244332793</v>
      </c>
      <c r="AG9" s="14">
        <v>7.4445772582967501E-2</v>
      </c>
      <c r="AH9" s="14">
        <v>3.9325087773774602E-2</v>
      </c>
      <c r="AI9" s="14"/>
      <c r="AJ9" s="14">
        <v>8.7347815026228307E-2</v>
      </c>
      <c r="AK9" s="14">
        <v>6.2809831367659497E-2</v>
      </c>
      <c r="AL9" s="14"/>
      <c r="AM9" s="14">
        <v>9.9875113205580193E-2</v>
      </c>
      <c r="AN9" s="14">
        <v>7.7621522186354194E-2</v>
      </c>
      <c r="AO9" s="14">
        <v>0.213590100676434</v>
      </c>
      <c r="AP9" s="14">
        <v>2.6568199616378602E-2</v>
      </c>
      <c r="AQ9" s="14">
        <v>0.11492310672909301</v>
      </c>
      <c r="AR9" s="14">
        <v>5.52063828643986E-2</v>
      </c>
      <c r="AS9" s="14">
        <v>8.9558922924814294E-2</v>
      </c>
      <c r="AT9" s="14">
        <v>4.7009324812975699E-2</v>
      </c>
      <c r="AU9" s="14">
        <v>4.4064473054831299E-2</v>
      </c>
      <c r="AV9" s="14"/>
      <c r="AW9" s="14">
        <v>0.10511786237642</v>
      </c>
      <c r="AX9" s="14">
        <v>6.7371675819266494E-2</v>
      </c>
      <c r="AY9" s="14">
        <v>0.19391443168825001</v>
      </c>
      <c r="AZ9" s="14">
        <v>3.5263110563694203E-2</v>
      </c>
      <c r="BA9" s="14">
        <v>0.11485776781505901</v>
      </c>
      <c r="BB9" s="14">
        <v>5.9758765620041801E-2</v>
      </c>
      <c r="BC9" s="14">
        <v>5.28020419581339E-2</v>
      </c>
      <c r="BD9" s="14">
        <v>8.7201107521748297E-2</v>
      </c>
      <c r="BE9" s="14">
        <v>0</v>
      </c>
      <c r="BF9" s="14">
        <v>0.105592226590479</v>
      </c>
      <c r="BG9" s="14"/>
      <c r="BH9" s="14">
        <v>6.1042080666394202E-2</v>
      </c>
      <c r="BI9" s="14">
        <v>8.2193132574549799E-2</v>
      </c>
    </row>
    <row r="10" spans="2:61" x14ac:dyDescent="0.35">
      <c r="B10" s="15" t="s">
        <v>381</v>
      </c>
      <c r="C10" s="14">
        <v>0.45347706802079202</v>
      </c>
      <c r="D10" s="14">
        <v>0.43929550011207003</v>
      </c>
      <c r="E10" s="14">
        <v>0.463804209755112</v>
      </c>
      <c r="F10" s="14"/>
      <c r="G10" s="14">
        <v>0.49908489505904902</v>
      </c>
      <c r="H10" s="14">
        <v>0.39147488603070901</v>
      </c>
      <c r="I10" s="14">
        <v>0.39282555235677702</v>
      </c>
      <c r="J10" s="14">
        <v>0.50413842828059596</v>
      </c>
      <c r="K10" s="14">
        <v>0.38174267171292903</v>
      </c>
      <c r="L10" s="14">
        <v>0.54340314221114305</v>
      </c>
      <c r="M10" s="14"/>
      <c r="N10" s="14">
        <v>0.461735318442834</v>
      </c>
      <c r="O10" s="14">
        <v>0.44882218463072798</v>
      </c>
      <c r="P10" s="14"/>
      <c r="Q10" s="14">
        <v>0.54096139708202395</v>
      </c>
      <c r="R10" s="14">
        <v>0.43889644459572702</v>
      </c>
      <c r="S10" s="14">
        <v>0.36096710552984002</v>
      </c>
      <c r="T10" s="14"/>
      <c r="U10" s="14">
        <v>0.46261429585304897</v>
      </c>
      <c r="V10" s="14">
        <v>0.41422053985930701</v>
      </c>
      <c r="W10" s="14"/>
      <c r="X10" s="14">
        <v>0.55892827586528404</v>
      </c>
      <c r="Y10" s="14">
        <v>0.54154458185898302</v>
      </c>
      <c r="Z10" s="14">
        <v>0.32025566596034</v>
      </c>
      <c r="AA10" s="14"/>
      <c r="AB10" s="14">
        <v>0.57810657176394598</v>
      </c>
      <c r="AC10" s="14">
        <v>0.48479411538290101</v>
      </c>
      <c r="AD10" s="14">
        <v>0.20450013549291299</v>
      </c>
      <c r="AE10" s="14"/>
      <c r="AF10" s="14">
        <v>0.441703506473483</v>
      </c>
      <c r="AG10" s="14">
        <v>0.52811701151268198</v>
      </c>
      <c r="AH10" s="14">
        <v>0.34259302850123402</v>
      </c>
      <c r="AI10" s="14"/>
      <c r="AJ10" s="14">
        <v>0.44559740627477201</v>
      </c>
      <c r="AK10" s="14">
        <v>0.47290386397881301</v>
      </c>
      <c r="AL10" s="14"/>
      <c r="AM10" s="14">
        <v>0.52993673316517398</v>
      </c>
      <c r="AN10" s="14">
        <v>0.520495404521784</v>
      </c>
      <c r="AO10" s="14">
        <v>0.51416334619449799</v>
      </c>
      <c r="AP10" s="14">
        <v>0.36497016708080199</v>
      </c>
      <c r="AQ10" s="14">
        <v>0.57835595716557797</v>
      </c>
      <c r="AR10" s="14">
        <v>0.430268981008673</v>
      </c>
      <c r="AS10" s="14">
        <v>0.54866099888324005</v>
      </c>
      <c r="AT10" s="14">
        <v>0.41520241138895803</v>
      </c>
      <c r="AU10" s="14">
        <v>0.36558482511442197</v>
      </c>
      <c r="AV10" s="14"/>
      <c r="AW10" s="14">
        <v>0.57024230761605199</v>
      </c>
      <c r="AX10" s="14">
        <v>0.51051521788584497</v>
      </c>
      <c r="AY10" s="14">
        <v>0.51635478448170802</v>
      </c>
      <c r="AZ10" s="14">
        <v>0.35653784952824202</v>
      </c>
      <c r="BA10" s="14">
        <v>0.59393225887636503</v>
      </c>
      <c r="BB10" s="14">
        <v>0.46397849251406498</v>
      </c>
      <c r="BC10" s="14">
        <v>0.50046270980483099</v>
      </c>
      <c r="BD10" s="14">
        <v>0.39925967753113401</v>
      </c>
      <c r="BE10" s="14">
        <v>0.33509750549508599</v>
      </c>
      <c r="BF10" s="14">
        <v>0.25571503855973499</v>
      </c>
      <c r="BG10" s="14"/>
      <c r="BH10" s="14">
        <v>0.44986999374534198</v>
      </c>
      <c r="BI10" s="14">
        <v>0.48169251526894402</v>
      </c>
    </row>
    <row r="11" spans="2:61" x14ac:dyDescent="0.35">
      <c r="B11" s="15" t="s">
        <v>382</v>
      </c>
      <c r="C11" s="14">
        <v>0.232461417857103</v>
      </c>
      <c r="D11" s="14">
        <v>0.23332125360192901</v>
      </c>
      <c r="E11" s="14">
        <v>0.233000131605131</v>
      </c>
      <c r="F11" s="14"/>
      <c r="G11" s="14">
        <v>0.27039540157057501</v>
      </c>
      <c r="H11" s="14">
        <v>0.27311947183992602</v>
      </c>
      <c r="I11" s="14">
        <v>0.26822472557628602</v>
      </c>
      <c r="J11" s="14">
        <v>0.17980015010757699</v>
      </c>
      <c r="K11" s="14">
        <v>0.30460739058976299</v>
      </c>
      <c r="L11" s="14">
        <v>0.138188964604468</v>
      </c>
      <c r="M11" s="14"/>
      <c r="N11" s="14">
        <v>0.25483590762480401</v>
      </c>
      <c r="O11" s="14">
        <v>0.21984971011537099</v>
      </c>
      <c r="P11" s="14"/>
      <c r="Q11" s="14">
        <v>0.160009266878884</v>
      </c>
      <c r="R11" s="14">
        <v>0.27184528062087698</v>
      </c>
      <c r="S11" s="14">
        <v>0.28688777511011598</v>
      </c>
      <c r="T11" s="14"/>
      <c r="U11" s="14">
        <v>0.23649988248213499</v>
      </c>
      <c r="V11" s="14">
        <v>0.21511084904212099</v>
      </c>
      <c r="W11" s="14"/>
      <c r="X11" s="14">
        <v>0.186899594903048</v>
      </c>
      <c r="Y11" s="14">
        <v>0.21665673830403601</v>
      </c>
      <c r="Z11" s="14">
        <v>0.27218420520240999</v>
      </c>
      <c r="AA11" s="14"/>
      <c r="AB11" s="14">
        <v>0.176974173008417</v>
      </c>
      <c r="AC11" s="14">
        <v>0.25320674121576098</v>
      </c>
      <c r="AD11" s="14">
        <v>0.27451903992187698</v>
      </c>
      <c r="AE11" s="14"/>
      <c r="AF11" s="14">
        <v>0.20437485030600899</v>
      </c>
      <c r="AG11" s="14">
        <v>0.199753387650802</v>
      </c>
      <c r="AH11" s="14">
        <v>0.30609392065744001</v>
      </c>
      <c r="AI11" s="14"/>
      <c r="AJ11" s="14">
        <v>0.23706361941804599</v>
      </c>
      <c r="AK11" s="14">
        <v>0.227541845209322</v>
      </c>
      <c r="AL11" s="14"/>
      <c r="AM11" s="14">
        <v>0.22758179907901899</v>
      </c>
      <c r="AN11" s="14">
        <v>0.22818925127808101</v>
      </c>
      <c r="AO11" s="14">
        <v>0.10041696798180701</v>
      </c>
      <c r="AP11" s="14">
        <v>0.33400393123663003</v>
      </c>
      <c r="AQ11" s="14">
        <v>0.223775370699515</v>
      </c>
      <c r="AR11" s="14">
        <v>0.23513888017331</v>
      </c>
      <c r="AS11" s="14">
        <v>0.15862132685364599</v>
      </c>
      <c r="AT11" s="14">
        <v>0.167184282948735</v>
      </c>
      <c r="AU11" s="14">
        <v>0.26310470979712802</v>
      </c>
      <c r="AV11" s="14"/>
      <c r="AW11" s="14">
        <v>0.23714964091426</v>
      </c>
      <c r="AX11" s="14">
        <v>0.238957472043964</v>
      </c>
      <c r="AY11" s="14">
        <v>0.159235390346494</v>
      </c>
      <c r="AZ11" s="14">
        <v>0.38680376077697398</v>
      </c>
      <c r="BA11" s="14">
        <v>0.179441959048243</v>
      </c>
      <c r="BB11" s="14">
        <v>0.23504972699760801</v>
      </c>
      <c r="BC11" s="14">
        <v>0.17131249677416899</v>
      </c>
      <c r="BD11" s="14">
        <v>0.16000108490204101</v>
      </c>
      <c r="BE11" s="14">
        <v>0.14397473723903001</v>
      </c>
      <c r="BF11" s="14">
        <v>0.27399246121793103</v>
      </c>
      <c r="BG11" s="14"/>
      <c r="BH11" s="14">
        <v>0.25448822211779898</v>
      </c>
      <c r="BI11" s="14">
        <v>0.22309055238175399</v>
      </c>
    </row>
    <row r="12" spans="2:61" x14ac:dyDescent="0.35">
      <c r="B12" s="15" t="s">
        <v>383</v>
      </c>
      <c r="C12" s="14">
        <v>0.124334301488079</v>
      </c>
      <c r="D12" s="14">
        <v>0.12838738021945301</v>
      </c>
      <c r="E12" s="14">
        <v>0.121196616569136</v>
      </c>
      <c r="F12" s="14"/>
      <c r="G12" s="14">
        <v>7.3574407294692404E-2</v>
      </c>
      <c r="H12" s="14">
        <v>0.142856098092498</v>
      </c>
      <c r="I12" s="14">
        <v>0.12824836524507999</v>
      </c>
      <c r="J12" s="14">
        <v>0.110800765567912</v>
      </c>
      <c r="K12" s="14">
        <v>0.13236165860125901</v>
      </c>
      <c r="L12" s="14">
        <v>0.14078816027873201</v>
      </c>
      <c r="M12" s="14"/>
      <c r="N12" s="14">
        <v>0.11264126337324</v>
      </c>
      <c r="O12" s="14">
        <v>0.130925253096289</v>
      </c>
      <c r="P12" s="14"/>
      <c r="Q12" s="14">
        <v>9.0709361206529601E-2</v>
      </c>
      <c r="R12" s="14">
        <v>0.10326227195052699</v>
      </c>
      <c r="S12" s="14">
        <v>0.24530910984759799</v>
      </c>
      <c r="T12" s="14"/>
      <c r="U12" s="14">
        <v>0.119313486048304</v>
      </c>
      <c r="V12" s="14">
        <v>0.14590537165548301</v>
      </c>
      <c r="W12" s="14"/>
      <c r="X12" s="14">
        <v>3.8585356061818302E-2</v>
      </c>
      <c r="Y12" s="14">
        <v>9.1620234711651996E-2</v>
      </c>
      <c r="Z12" s="14">
        <v>0.21527447427225899</v>
      </c>
      <c r="AA12" s="14"/>
      <c r="AB12" s="14">
        <v>4.7283837296527E-2</v>
      </c>
      <c r="AC12" s="14">
        <v>8.9330556603140196E-2</v>
      </c>
      <c r="AD12" s="14">
        <v>0.36102544868328701</v>
      </c>
      <c r="AE12" s="14"/>
      <c r="AF12" s="14">
        <v>0.113681595676989</v>
      </c>
      <c r="AG12" s="14">
        <v>8.7145556440252403E-2</v>
      </c>
      <c r="AH12" s="14">
        <v>0.21146883722456999</v>
      </c>
      <c r="AI12" s="14"/>
      <c r="AJ12" s="14">
        <v>0.138413578752937</v>
      </c>
      <c r="AK12" s="14">
        <v>0.109445701600865</v>
      </c>
      <c r="AL12" s="14"/>
      <c r="AM12" s="14">
        <v>7.0194285327278602E-2</v>
      </c>
      <c r="AN12" s="14">
        <v>0.101468298169362</v>
      </c>
      <c r="AO12" s="14">
        <v>0.116689798127591</v>
      </c>
      <c r="AP12" s="14">
        <v>0.14294335786475501</v>
      </c>
      <c r="AQ12" s="14">
        <v>0</v>
      </c>
      <c r="AR12" s="14">
        <v>0.16789808689170099</v>
      </c>
      <c r="AS12" s="14">
        <v>5.6276479151053299E-2</v>
      </c>
      <c r="AT12" s="14">
        <v>0.23052597642657699</v>
      </c>
      <c r="AU12" s="14">
        <v>0.136656167194559</v>
      </c>
      <c r="AV12" s="14"/>
      <c r="AW12" s="14">
        <v>4.5272218605778902E-2</v>
      </c>
      <c r="AX12" s="14">
        <v>0.10397512727441301</v>
      </c>
      <c r="AY12" s="14">
        <v>7.6598760024411294E-2</v>
      </c>
      <c r="AZ12" s="14">
        <v>0.15159613435923799</v>
      </c>
      <c r="BA12" s="14">
        <v>0</v>
      </c>
      <c r="BB12" s="14">
        <v>0.13159313364240799</v>
      </c>
      <c r="BC12" s="14">
        <v>9.8685499232880503E-2</v>
      </c>
      <c r="BD12" s="14">
        <v>0.245617256553956</v>
      </c>
      <c r="BE12" s="14">
        <v>0.21494306840517299</v>
      </c>
      <c r="BF12" s="14">
        <v>0.21536992957887999</v>
      </c>
      <c r="BG12" s="14"/>
      <c r="BH12" s="14">
        <v>0.116637339550119</v>
      </c>
      <c r="BI12" s="14">
        <v>0.12895663366283</v>
      </c>
    </row>
    <row r="13" spans="2:61" x14ac:dyDescent="0.35">
      <c r="B13" s="15" t="s">
        <v>77</v>
      </c>
      <c r="C13" s="20">
        <v>0.119205121245988</v>
      </c>
      <c r="D13" s="20">
        <v>0.108183804673967</v>
      </c>
      <c r="E13" s="20">
        <v>0.130409712228889</v>
      </c>
      <c r="F13" s="20"/>
      <c r="G13" s="20">
        <v>9.2557424827195506E-2</v>
      </c>
      <c r="H13" s="20">
        <v>0.10943293796965101</v>
      </c>
      <c r="I13" s="20">
        <v>0.115164038328956</v>
      </c>
      <c r="J13" s="20">
        <v>0.145863651761476</v>
      </c>
      <c r="K13" s="20">
        <v>0.124173856429902</v>
      </c>
      <c r="L13" s="20">
        <v>0.118200997664893</v>
      </c>
      <c r="M13" s="20"/>
      <c r="N13" s="20">
        <v>9.9506032177628004E-2</v>
      </c>
      <c r="O13" s="20">
        <v>0.13030880033265699</v>
      </c>
      <c r="P13" s="20"/>
      <c r="Q13" s="20">
        <v>0.105416498539235</v>
      </c>
      <c r="R13" s="20">
        <v>0.125824136610306</v>
      </c>
      <c r="S13" s="20">
        <v>4.8323429036757203E-2</v>
      </c>
      <c r="T13" s="20"/>
      <c r="U13" s="20">
        <v>0.102113618061421</v>
      </c>
      <c r="V13" s="20">
        <v>0.19263582565706</v>
      </c>
      <c r="W13" s="20"/>
      <c r="X13" s="20">
        <v>7.5667465834255904E-2</v>
      </c>
      <c r="Y13" s="20">
        <v>7.4419127140816194E-2</v>
      </c>
      <c r="Z13" s="20">
        <v>0.15267296389277599</v>
      </c>
      <c r="AA13" s="20"/>
      <c r="AB13" s="20">
        <v>8.0740229195276597E-2</v>
      </c>
      <c r="AC13" s="20">
        <v>0.115685299902741</v>
      </c>
      <c r="AD13" s="20">
        <v>0.118933711964787</v>
      </c>
      <c r="AE13" s="20"/>
      <c r="AF13" s="20">
        <v>8.6731803210725794E-2</v>
      </c>
      <c r="AG13" s="20">
        <v>0.11053827181329701</v>
      </c>
      <c r="AH13" s="20">
        <v>0.10051912584298101</v>
      </c>
      <c r="AI13" s="20"/>
      <c r="AJ13" s="20">
        <v>9.1577580528017496E-2</v>
      </c>
      <c r="AK13" s="20">
        <v>0.12729875784333899</v>
      </c>
      <c r="AL13" s="20"/>
      <c r="AM13" s="20">
        <v>7.2412069222948003E-2</v>
      </c>
      <c r="AN13" s="20">
        <v>7.2225523844419201E-2</v>
      </c>
      <c r="AO13" s="20">
        <v>5.5139787019669997E-2</v>
      </c>
      <c r="AP13" s="20">
        <v>0.13151434420143401</v>
      </c>
      <c r="AQ13" s="20">
        <v>8.2945565405814603E-2</v>
      </c>
      <c r="AR13" s="20">
        <v>0.111487669061917</v>
      </c>
      <c r="AS13" s="20">
        <v>0.146882272187246</v>
      </c>
      <c r="AT13" s="20">
        <v>0.140078004422755</v>
      </c>
      <c r="AU13" s="20">
        <v>0.19058982483906001</v>
      </c>
      <c r="AV13" s="20"/>
      <c r="AW13" s="20">
        <v>4.2217970487488897E-2</v>
      </c>
      <c r="AX13" s="20">
        <v>7.9180506976511703E-2</v>
      </c>
      <c r="AY13" s="20">
        <v>5.3896633459136901E-2</v>
      </c>
      <c r="AZ13" s="20">
        <v>6.9799144771851604E-2</v>
      </c>
      <c r="BA13" s="20">
        <v>0.111768014260333</v>
      </c>
      <c r="BB13" s="20">
        <v>0.109619881225877</v>
      </c>
      <c r="BC13" s="20">
        <v>0.17673725222998499</v>
      </c>
      <c r="BD13" s="20">
        <v>0.10792087349112101</v>
      </c>
      <c r="BE13" s="20">
        <v>0.30598468886071201</v>
      </c>
      <c r="BF13" s="20">
        <v>0.14933034405297499</v>
      </c>
      <c r="BG13" s="20"/>
      <c r="BH13" s="20">
        <v>0.11796236392034599</v>
      </c>
      <c r="BI13" s="20">
        <v>8.4067166111922303E-2</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I19"/>
  <sheetViews>
    <sheetView showGridLines="0" workbookViewId="0">
      <pane xSplit="2" topLeftCell="C1" activePane="topRight" state="frozen"/>
      <selection activeCell="B18" sqref="B18"/>
      <selection pane="topRight" activeCell="AU9" sqref="AU9"/>
    </sheetView>
  </sheetViews>
  <sheetFormatPr defaultColWidth="11.54296875" defaultRowHeight="14.5" x14ac:dyDescent="0.35"/>
  <cols>
    <col min="2" max="2" width="25.6328125" customWidth="1"/>
    <col min="3" max="9" width="20.6328125" customWidth="1"/>
  </cols>
  <sheetData>
    <row r="2" spans="2:61" ht="40" customHeight="1" x14ac:dyDescent="0.35">
      <c r="D2" s="33" t="s">
        <v>391</v>
      </c>
      <c r="E2" s="30"/>
      <c r="F2" s="30"/>
      <c r="G2" s="30"/>
      <c r="H2" s="30"/>
      <c r="I2" s="30"/>
    </row>
    <row r="6" spans="2:61" ht="50" customHeight="1" x14ac:dyDescent="0.35">
      <c r="B6" s="17" t="s">
        <v>13</v>
      </c>
      <c r="C6" s="17" t="s">
        <v>385</v>
      </c>
      <c r="D6" s="17" t="s">
        <v>386</v>
      </c>
      <c r="E6" s="17" t="s">
        <v>387</v>
      </c>
      <c r="F6" s="17" t="s">
        <v>388</v>
      </c>
      <c r="G6" s="17" t="s">
        <v>389</v>
      </c>
      <c r="H6" s="17" t="s">
        <v>390</v>
      </c>
    </row>
    <row r="7" spans="2:61" x14ac:dyDescent="0.35">
      <c r="B7" s="15" t="s">
        <v>318</v>
      </c>
      <c r="C7" s="14">
        <v>0.190723005742573</v>
      </c>
      <c r="D7" s="14">
        <v>0.11434090996188399</v>
      </c>
      <c r="E7" s="14">
        <v>0.16935406739588801</v>
      </c>
      <c r="F7" s="14">
        <v>0.20759786983862599</v>
      </c>
      <c r="G7" s="14">
        <v>4.9995937741378102E-2</v>
      </c>
      <c r="H7" s="14">
        <v>0.170762677875018</v>
      </c>
    </row>
    <row r="8" spans="2:61" x14ac:dyDescent="0.35">
      <c r="B8" s="15" t="s">
        <v>319</v>
      </c>
      <c r="C8" s="14">
        <v>0.30926158184939201</v>
      </c>
      <c r="D8" s="14">
        <v>0.27949363945500599</v>
      </c>
      <c r="E8" s="14">
        <v>0.30722836279536397</v>
      </c>
      <c r="F8" s="14">
        <v>0.335310880824642</v>
      </c>
      <c r="G8" s="14">
        <v>0.17069531010873501</v>
      </c>
      <c r="H8" s="14">
        <v>0.32257726083445099</v>
      </c>
    </row>
    <row r="9" spans="2:61" x14ac:dyDescent="0.35">
      <c r="B9" s="15" t="s">
        <v>321</v>
      </c>
      <c r="C9" s="14">
        <v>0.19441067936223499</v>
      </c>
      <c r="D9" s="14">
        <v>0.24114374449775799</v>
      </c>
      <c r="E9" s="14">
        <v>0.20795244823921</v>
      </c>
      <c r="F9" s="14">
        <v>0.18998831608539901</v>
      </c>
      <c r="G9" s="14">
        <v>0.282527865345167</v>
      </c>
      <c r="H9" s="14">
        <v>0.20721242180681201</v>
      </c>
    </row>
    <row r="10" spans="2:61" x14ac:dyDescent="0.35">
      <c r="B10" s="15" t="s">
        <v>322</v>
      </c>
      <c r="C10" s="14">
        <v>0.212360061754756</v>
      </c>
      <c r="D10" s="14">
        <v>0.26656675300781202</v>
      </c>
      <c r="E10" s="14">
        <v>0.18527588153244301</v>
      </c>
      <c r="F10" s="14">
        <v>0.18408287395869799</v>
      </c>
      <c r="G10" s="14">
        <v>0.38794917942367702</v>
      </c>
      <c r="H10" s="14">
        <v>0.19489232536767501</v>
      </c>
    </row>
    <row r="11" spans="2:61" x14ac:dyDescent="0.35">
      <c r="B11" s="15" t="s">
        <v>77</v>
      </c>
      <c r="C11" s="14">
        <v>9.3244671291044801E-2</v>
      </c>
      <c r="D11" s="14">
        <v>9.8454953077539403E-2</v>
      </c>
      <c r="E11" s="14">
        <v>0.130189240037096</v>
      </c>
      <c r="F11" s="14">
        <v>8.3020059292635895E-2</v>
      </c>
      <c r="G11" s="14">
        <v>0.108831707381043</v>
      </c>
      <c r="H11" s="14">
        <v>0.104555314116044</v>
      </c>
    </row>
    <row r="12" spans="2:61" x14ac:dyDescent="0.35">
      <c r="B12" s="1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row>
    <row r="13" spans="2:61" x14ac:dyDescent="0.35">
      <c r="B13" t="s">
        <v>79</v>
      </c>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row>
    <row r="14" spans="2:61" x14ac:dyDescent="0.35">
      <c r="B14" t="s">
        <v>80</v>
      </c>
      <c r="C14" s="26"/>
      <c r="D14" s="26"/>
      <c r="E14" s="26"/>
      <c r="F14" s="26"/>
      <c r="G14" s="26"/>
      <c r="H14" s="26"/>
    </row>
    <row r="17" spans="2:8" x14ac:dyDescent="0.35">
      <c r="C17" s="28"/>
      <c r="D17" s="28"/>
      <c r="E17" s="28"/>
      <c r="F17" s="28"/>
      <c r="G17" s="28"/>
      <c r="H17" s="28"/>
    </row>
    <row r="18" spans="2:8" x14ac:dyDescent="0.35">
      <c r="B18" s="8" t="str">
        <f>HYPERLINK("#'Contents'!A1", "Return to Contents")</f>
        <v>Return to Contents</v>
      </c>
      <c r="C18" s="28"/>
      <c r="D18" s="28"/>
      <c r="E18" s="28"/>
      <c r="F18" s="28"/>
      <c r="G18" s="28"/>
      <c r="H18" s="28"/>
    </row>
    <row r="19" spans="2:8" x14ac:dyDescent="0.35">
      <c r="C19" s="26"/>
      <c r="D19" s="26"/>
      <c r="E19" s="26"/>
      <c r="F19" s="26"/>
      <c r="G19" s="26"/>
      <c r="H19" s="26"/>
    </row>
  </sheetData>
  <mergeCells count="1">
    <mergeCell ref="D2:I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I18"/>
  <sheetViews>
    <sheetView showGridLines="0" workbookViewId="0">
      <pane xSplit="2" topLeftCell="C1" activePane="topRight" state="frozen"/>
      <selection activeCell="B18" sqref="B18"/>
      <selection pane="topRight" activeCell="AG9" sqref="AG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0.190723005742573</v>
      </c>
      <c r="D9" s="14">
        <v>0.23263374201175799</v>
      </c>
      <c r="E9" s="14">
        <v>0.146035016523376</v>
      </c>
      <c r="F9" s="14"/>
      <c r="G9" s="14">
        <v>0.25027859114837098</v>
      </c>
      <c r="H9" s="14">
        <v>0.205943004618303</v>
      </c>
      <c r="I9" s="14">
        <v>0.17117746683992</v>
      </c>
      <c r="J9" s="14">
        <v>0.21332141085232401</v>
      </c>
      <c r="K9" s="14">
        <v>0.188185568518005</v>
      </c>
      <c r="L9" s="14">
        <v>0.145551259718153</v>
      </c>
      <c r="M9" s="14"/>
      <c r="N9" s="14">
        <v>0.237237979671788</v>
      </c>
      <c r="O9" s="14">
        <v>0.1645041617421</v>
      </c>
      <c r="P9" s="14"/>
      <c r="Q9" s="14">
        <v>0.29140348794857701</v>
      </c>
      <c r="R9" s="14">
        <v>0.151036654624534</v>
      </c>
      <c r="S9" s="14">
        <v>0.14634171732856699</v>
      </c>
      <c r="T9" s="14"/>
      <c r="U9" s="14">
        <v>0.189729078851954</v>
      </c>
      <c r="V9" s="14">
        <v>0.194993241714397</v>
      </c>
      <c r="W9" s="14"/>
      <c r="X9" s="14">
        <v>0.166618164389811</v>
      </c>
      <c r="Y9" s="14">
        <v>0.19224227437395899</v>
      </c>
      <c r="Z9" s="14">
        <v>0.21740239263793601</v>
      </c>
      <c r="AA9" s="14"/>
      <c r="AB9" s="14">
        <v>0.26113119568390702</v>
      </c>
      <c r="AC9" s="14">
        <v>0.17198592140058899</v>
      </c>
      <c r="AD9" s="14">
        <v>0.149083965684043</v>
      </c>
      <c r="AE9" s="14"/>
      <c r="AF9" s="14">
        <v>0.24025925866976999</v>
      </c>
      <c r="AG9" s="14">
        <v>0.20240836707150001</v>
      </c>
      <c r="AH9" s="14">
        <v>0.165135029004645</v>
      </c>
      <c r="AI9" s="14"/>
      <c r="AJ9" s="14">
        <v>0.24321457699044399</v>
      </c>
      <c r="AK9" s="14">
        <v>0.16613404224454201</v>
      </c>
      <c r="AL9" s="14"/>
      <c r="AM9" s="14">
        <v>0.222270120542403</v>
      </c>
      <c r="AN9" s="14">
        <v>0.10539108607808</v>
      </c>
      <c r="AO9" s="14">
        <v>0.18406631062683301</v>
      </c>
      <c r="AP9" s="14">
        <v>0.14397868525438801</v>
      </c>
      <c r="AQ9" s="14">
        <v>0.185203459504892</v>
      </c>
      <c r="AR9" s="14">
        <v>0.24964016475728301</v>
      </c>
      <c r="AS9" s="14">
        <v>0.40270520261787501</v>
      </c>
      <c r="AT9" s="14">
        <v>0.12862534995588201</v>
      </c>
      <c r="AU9" s="14">
        <v>0.15905005029566899</v>
      </c>
      <c r="AV9" s="14"/>
      <c r="AW9" s="14">
        <v>0.19118580113168099</v>
      </c>
      <c r="AX9" s="14">
        <v>0.123607029289557</v>
      </c>
      <c r="AY9" s="14">
        <v>0.22972235524203999</v>
      </c>
      <c r="AZ9" s="14">
        <v>0.172781432392977</v>
      </c>
      <c r="BA9" s="14">
        <v>0.232402724609927</v>
      </c>
      <c r="BB9" s="14">
        <v>0.24827433126064299</v>
      </c>
      <c r="BC9" s="14">
        <v>0.24384225423039799</v>
      </c>
      <c r="BD9" s="14">
        <v>0.21391352304105399</v>
      </c>
      <c r="BE9" s="14">
        <v>0.176141441569938</v>
      </c>
      <c r="BF9" s="14">
        <v>0.15128290656490501</v>
      </c>
      <c r="BG9" s="14"/>
      <c r="BH9" s="14">
        <v>0.18317311256820101</v>
      </c>
      <c r="BI9" s="14">
        <v>0.202606085278944</v>
      </c>
    </row>
    <row r="10" spans="2:61" x14ac:dyDescent="0.35">
      <c r="B10" s="15" t="s">
        <v>319</v>
      </c>
      <c r="C10" s="14">
        <v>0.30926158184939201</v>
      </c>
      <c r="D10" s="14">
        <v>0.332354066436781</v>
      </c>
      <c r="E10" s="14">
        <v>0.28905203144047198</v>
      </c>
      <c r="F10" s="14"/>
      <c r="G10" s="14">
        <v>0.30477920048912299</v>
      </c>
      <c r="H10" s="14">
        <v>0.337701191195664</v>
      </c>
      <c r="I10" s="14">
        <v>0.31839596553695598</v>
      </c>
      <c r="J10" s="14">
        <v>0.30365313768722002</v>
      </c>
      <c r="K10" s="14">
        <v>0.28755944937057498</v>
      </c>
      <c r="L10" s="14">
        <v>0.301308198464462</v>
      </c>
      <c r="M10" s="14"/>
      <c r="N10" s="14">
        <v>0.29336097626109398</v>
      </c>
      <c r="O10" s="14">
        <v>0.31822419027881998</v>
      </c>
      <c r="P10" s="14"/>
      <c r="Q10" s="14">
        <v>0.40165115169978399</v>
      </c>
      <c r="R10" s="14">
        <v>0.311925799125784</v>
      </c>
      <c r="S10" s="14">
        <v>0.18882613269040399</v>
      </c>
      <c r="T10" s="14"/>
      <c r="U10" s="14">
        <v>0.33027757653567402</v>
      </c>
      <c r="V10" s="14">
        <v>0.21896997454907499</v>
      </c>
      <c r="W10" s="14"/>
      <c r="X10" s="14">
        <v>0.36702879314130199</v>
      </c>
      <c r="Y10" s="14">
        <v>0.36545629861914303</v>
      </c>
      <c r="Z10" s="14">
        <v>0.23431208984729099</v>
      </c>
      <c r="AA10" s="14"/>
      <c r="AB10" s="14">
        <v>0.371806045284437</v>
      </c>
      <c r="AC10" s="14">
        <v>0.35265694281815202</v>
      </c>
      <c r="AD10" s="14">
        <v>0.120619026872522</v>
      </c>
      <c r="AE10" s="14"/>
      <c r="AF10" s="14">
        <v>0.37383794586302099</v>
      </c>
      <c r="AG10" s="14">
        <v>0.33339005714265502</v>
      </c>
      <c r="AH10" s="14">
        <v>0.26782069252880902</v>
      </c>
      <c r="AI10" s="14"/>
      <c r="AJ10" s="14">
        <v>0.31823846429861202</v>
      </c>
      <c r="AK10" s="14">
        <v>0.30649645529263803</v>
      </c>
      <c r="AL10" s="14"/>
      <c r="AM10" s="14">
        <v>0.29224856436215602</v>
      </c>
      <c r="AN10" s="14">
        <v>0.35892163844221397</v>
      </c>
      <c r="AO10" s="14">
        <v>0.50271915652550803</v>
      </c>
      <c r="AP10" s="14">
        <v>0.145250857327441</v>
      </c>
      <c r="AQ10" s="14">
        <v>0.48378174718435102</v>
      </c>
      <c r="AR10" s="14">
        <v>0.32779854060122898</v>
      </c>
      <c r="AS10" s="14">
        <v>0.31519332608468098</v>
      </c>
      <c r="AT10" s="14">
        <v>0.19318490836815599</v>
      </c>
      <c r="AU10" s="14">
        <v>0.29164815830825302</v>
      </c>
      <c r="AV10" s="14"/>
      <c r="AW10" s="14">
        <v>0.30002997799821601</v>
      </c>
      <c r="AX10" s="14">
        <v>0.370992215279493</v>
      </c>
      <c r="AY10" s="14">
        <v>0.51695739765056004</v>
      </c>
      <c r="AZ10" s="14">
        <v>0.18606967623627901</v>
      </c>
      <c r="BA10" s="14">
        <v>0.42386652627618598</v>
      </c>
      <c r="BB10" s="14">
        <v>0.33673491790324001</v>
      </c>
      <c r="BC10" s="14">
        <v>0.44000413807581001</v>
      </c>
      <c r="BD10" s="14">
        <v>0.16461742540277999</v>
      </c>
      <c r="BE10" s="14">
        <v>0.19557986011303</v>
      </c>
      <c r="BF10" s="14">
        <v>0.17529336661926401</v>
      </c>
      <c r="BG10" s="14"/>
      <c r="BH10" s="14">
        <v>0.320846729284334</v>
      </c>
      <c r="BI10" s="14">
        <v>0.32129090780979003</v>
      </c>
    </row>
    <row r="11" spans="2:61" x14ac:dyDescent="0.35">
      <c r="B11" s="15" t="s">
        <v>321</v>
      </c>
      <c r="C11" s="14">
        <v>0.19441067936223499</v>
      </c>
      <c r="D11" s="14">
        <v>0.18526221203690399</v>
      </c>
      <c r="E11" s="14">
        <v>0.204269155502807</v>
      </c>
      <c r="F11" s="14"/>
      <c r="G11" s="14">
        <v>0.15114168240138201</v>
      </c>
      <c r="H11" s="14">
        <v>0.20416875287817399</v>
      </c>
      <c r="I11" s="14">
        <v>0.20704615257485501</v>
      </c>
      <c r="J11" s="14">
        <v>0.174012821513156</v>
      </c>
      <c r="K11" s="14">
        <v>0.196654524373615</v>
      </c>
      <c r="L11" s="14">
        <v>0.215525980264067</v>
      </c>
      <c r="M11" s="14"/>
      <c r="N11" s="14">
        <v>0.20575657879337</v>
      </c>
      <c r="O11" s="14">
        <v>0.188015397540027</v>
      </c>
      <c r="P11" s="14"/>
      <c r="Q11" s="14">
        <v>0.15115595663953399</v>
      </c>
      <c r="R11" s="14">
        <v>0.199098615792936</v>
      </c>
      <c r="S11" s="14">
        <v>0.24374072234819399</v>
      </c>
      <c r="T11" s="14"/>
      <c r="U11" s="14">
        <v>0.19413930072167301</v>
      </c>
      <c r="V11" s="14">
        <v>0.19557661102566901</v>
      </c>
      <c r="W11" s="14"/>
      <c r="X11" s="14">
        <v>0.242745053658139</v>
      </c>
      <c r="Y11" s="14">
        <v>0.19619872563940799</v>
      </c>
      <c r="Z11" s="14">
        <v>0.17755501987887201</v>
      </c>
      <c r="AA11" s="14"/>
      <c r="AB11" s="14">
        <v>0.18119081022047501</v>
      </c>
      <c r="AC11" s="14">
        <v>0.221022802489894</v>
      </c>
      <c r="AD11" s="14">
        <v>0.176188368837357</v>
      </c>
      <c r="AE11" s="14"/>
      <c r="AF11" s="14">
        <v>0.16249496682462999</v>
      </c>
      <c r="AG11" s="14">
        <v>0.211982649165328</v>
      </c>
      <c r="AH11" s="14">
        <v>0.18552559896687701</v>
      </c>
      <c r="AI11" s="14"/>
      <c r="AJ11" s="14">
        <v>0.19428507101371001</v>
      </c>
      <c r="AK11" s="14">
        <v>0.19907390516738599</v>
      </c>
      <c r="AL11" s="14"/>
      <c r="AM11" s="14">
        <v>0.25056293387619299</v>
      </c>
      <c r="AN11" s="14">
        <v>0.199527600929158</v>
      </c>
      <c r="AO11" s="14">
        <v>0.114024750465406</v>
      </c>
      <c r="AP11" s="14">
        <v>0.38053249364083902</v>
      </c>
      <c r="AQ11" s="14">
        <v>0.23051941415475999</v>
      </c>
      <c r="AR11" s="14">
        <v>0.16995291413890401</v>
      </c>
      <c r="AS11" s="14">
        <v>0.150249763591256</v>
      </c>
      <c r="AT11" s="14">
        <v>8.2983378136666203E-2</v>
      </c>
      <c r="AU11" s="14">
        <v>0.12962828590169401</v>
      </c>
      <c r="AV11" s="14"/>
      <c r="AW11" s="14">
        <v>0.27212132827695401</v>
      </c>
      <c r="AX11" s="14">
        <v>0.20333916825777901</v>
      </c>
      <c r="AY11" s="14">
        <v>8.0182913980333795E-2</v>
      </c>
      <c r="AZ11" s="14">
        <v>0.322721913108171</v>
      </c>
      <c r="BA11" s="14">
        <v>0.22900081125520499</v>
      </c>
      <c r="BB11" s="14">
        <v>0.183904144407013</v>
      </c>
      <c r="BC11" s="14">
        <v>0.138971923693535</v>
      </c>
      <c r="BD11" s="14">
        <v>0.120147989646209</v>
      </c>
      <c r="BE11" s="14">
        <v>0.109195287181456</v>
      </c>
      <c r="BF11" s="14">
        <v>8.0893186981855103E-2</v>
      </c>
      <c r="BG11" s="14"/>
      <c r="BH11" s="14">
        <v>0.198547921082908</v>
      </c>
      <c r="BI11" s="14">
        <v>0.19329709996531699</v>
      </c>
    </row>
    <row r="12" spans="2:61" x14ac:dyDescent="0.35">
      <c r="B12" s="15" t="s">
        <v>322</v>
      </c>
      <c r="C12" s="14">
        <v>0.212360061754756</v>
      </c>
      <c r="D12" s="14">
        <v>0.16820311387728101</v>
      </c>
      <c r="E12" s="14">
        <v>0.25570126741917998</v>
      </c>
      <c r="F12" s="14"/>
      <c r="G12" s="14">
        <v>0.20734996509996501</v>
      </c>
      <c r="H12" s="14">
        <v>0.165982058674846</v>
      </c>
      <c r="I12" s="14">
        <v>0.18932490392300599</v>
      </c>
      <c r="J12" s="14">
        <v>0.20835863564589299</v>
      </c>
      <c r="K12" s="14">
        <v>0.245467111951789</v>
      </c>
      <c r="L12" s="14">
        <v>0.25384131510921798</v>
      </c>
      <c r="M12" s="14"/>
      <c r="N12" s="14">
        <v>0.19366275741682201</v>
      </c>
      <c r="O12" s="14">
        <v>0.222899070255796</v>
      </c>
      <c r="P12" s="14"/>
      <c r="Q12" s="14">
        <v>0.10476469434188899</v>
      </c>
      <c r="R12" s="14">
        <v>0.22247059816095199</v>
      </c>
      <c r="S12" s="14">
        <v>0.36560990004087401</v>
      </c>
      <c r="T12" s="14"/>
      <c r="U12" s="14">
        <v>0.210456458102872</v>
      </c>
      <c r="V12" s="14">
        <v>0.220538567505115</v>
      </c>
      <c r="W12" s="14"/>
      <c r="X12" s="14">
        <v>0.179365554674248</v>
      </c>
      <c r="Y12" s="14">
        <v>0.17379542825063299</v>
      </c>
      <c r="Z12" s="14">
        <v>0.27256589920629898</v>
      </c>
      <c r="AA12" s="14"/>
      <c r="AB12" s="14">
        <v>0.12795276673343101</v>
      </c>
      <c r="AC12" s="14">
        <v>0.18609330045528599</v>
      </c>
      <c r="AD12" s="14">
        <v>0.41988158055517399</v>
      </c>
      <c r="AE12" s="14"/>
      <c r="AF12" s="14">
        <v>0.174051954810587</v>
      </c>
      <c r="AG12" s="14">
        <v>0.17932218604355499</v>
      </c>
      <c r="AH12" s="14">
        <v>0.30346607254786401</v>
      </c>
      <c r="AI12" s="14"/>
      <c r="AJ12" s="14">
        <v>0.19029104686951201</v>
      </c>
      <c r="AK12" s="14">
        <v>0.221674214281944</v>
      </c>
      <c r="AL12" s="14"/>
      <c r="AM12" s="14">
        <v>0.169973367877469</v>
      </c>
      <c r="AN12" s="14">
        <v>0.27806684758223499</v>
      </c>
      <c r="AO12" s="14">
        <v>7.5192520009258204E-2</v>
      </c>
      <c r="AP12" s="14">
        <v>0.25241148762766702</v>
      </c>
      <c r="AQ12" s="14">
        <v>7.5674122449526607E-2</v>
      </c>
      <c r="AR12" s="14">
        <v>0.15965762089737001</v>
      </c>
      <c r="AS12" s="14">
        <v>5.7401427947537401E-2</v>
      </c>
      <c r="AT12" s="14">
        <v>0.44520508364476702</v>
      </c>
      <c r="AU12" s="14">
        <v>0.29743306786854401</v>
      </c>
      <c r="AV12" s="14"/>
      <c r="AW12" s="14">
        <v>0.176029530554177</v>
      </c>
      <c r="AX12" s="14">
        <v>0.27103947930457301</v>
      </c>
      <c r="AY12" s="14">
        <v>8.3725606806465805E-2</v>
      </c>
      <c r="AZ12" s="14">
        <v>0.25296886723768702</v>
      </c>
      <c r="BA12" s="14">
        <v>6.4824272452499901E-2</v>
      </c>
      <c r="BB12" s="14">
        <v>0.159552386904316</v>
      </c>
      <c r="BC12" s="14">
        <v>7.2240299744252195E-2</v>
      </c>
      <c r="BD12" s="14">
        <v>0.45255023514092402</v>
      </c>
      <c r="BE12" s="14">
        <v>0.245659030903885</v>
      </c>
      <c r="BF12" s="14">
        <v>0.42178622002985999</v>
      </c>
      <c r="BG12" s="14"/>
      <c r="BH12" s="14">
        <v>0.19963565917401099</v>
      </c>
      <c r="BI12" s="14">
        <v>0.22195769123960701</v>
      </c>
    </row>
    <row r="13" spans="2:61" x14ac:dyDescent="0.35">
      <c r="B13" s="15" t="s">
        <v>77</v>
      </c>
      <c r="C13" s="20">
        <v>9.3244671291044801E-2</v>
      </c>
      <c r="D13" s="20">
        <v>8.1546865637276506E-2</v>
      </c>
      <c r="E13" s="20">
        <v>0.104942529114165</v>
      </c>
      <c r="F13" s="20"/>
      <c r="G13" s="20">
        <v>8.6450560861159195E-2</v>
      </c>
      <c r="H13" s="20">
        <v>8.6204992633012706E-2</v>
      </c>
      <c r="I13" s="20">
        <v>0.11405551112526301</v>
      </c>
      <c r="J13" s="20">
        <v>0.10065399430140699</v>
      </c>
      <c r="K13" s="20">
        <v>8.2133345786015902E-2</v>
      </c>
      <c r="L13" s="20">
        <v>8.3773246444099794E-2</v>
      </c>
      <c r="M13" s="20"/>
      <c r="N13" s="20">
        <v>6.9981707856926104E-2</v>
      </c>
      <c r="O13" s="20">
        <v>0.106357180183258</v>
      </c>
      <c r="P13" s="20"/>
      <c r="Q13" s="20">
        <v>5.10247093702157E-2</v>
      </c>
      <c r="R13" s="20">
        <v>0.11546833229579399</v>
      </c>
      <c r="S13" s="20">
        <v>5.5481527591961101E-2</v>
      </c>
      <c r="T13" s="20"/>
      <c r="U13" s="20">
        <v>7.5397585787826904E-2</v>
      </c>
      <c r="V13" s="20">
        <v>0.16992160520574401</v>
      </c>
      <c r="W13" s="20"/>
      <c r="X13" s="20">
        <v>4.4242434136498802E-2</v>
      </c>
      <c r="Y13" s="20">
        <v>7.2307273116857598E-2</v>
      </c>
      <c r="Z13" s="20">
        <v>9.8164598429601596E-2</v>
      </c>
      <c r="AA13" s="20"/>
      <c r="AB13" s="20">
        <v>5.7919182077749903E-2</v>
      </c>
      <c r="AC13" s="20">
        <v>6.8241032836078394E-2</v>
      </c>
      <c r="AD13" s="20">
        <v>0.13422705805090501</v>
      </c>
      <c r="AE13" s="20"/>
      <c r="AF13" s="20">
        <v>4.93558738319929E-2</v>
      </c>
      <c r="AG13" s="20">
        <v>7.2896740576962604E-2</v>
      </c>
      <c r="AH13" s="20">
        <v>7.80526069518057E-2</v>
      </c>
      <c r="AI13" s="20"/>
      <c r="AJ13" s="20">
        <v>5.39708408277223E-2</v>
      </c>
      <c r="AK13" s="20">
        <v>0.10662138301349</v>
      </c>
      <c r="AL13" s="20"/>
      <c r="AM13" s="20">
        <v>6.4945013341779004E-2</v>
      </c>
      <c r="AN13" s="20">
        <v>5.8092826968311799E-2</v>
      </c>
      <c r="AO13" s="20">
        <v>0.12399726237299501</v>
      </c>
      <c r="AP13" s="20">
        <v>7.7826476149665896E-2</v>
      </c>
      <c r="AQ13" s="20">
        <v>2.4821256706470399E-2</v>
      </c>
      <c r="AR13" s="20">
        <v>9.2950759605214206E-2</v>
      </c>
      <c r="AS13" s="20">
        <v>7.4450279758649707E-2</v>
      </c>
      <c r="AT13" s="20">
        <v>0.15000127989452899</v>
      </c>
      <c r="AU13" s="20">
        <v>0.12224043762584</v>
      </c>
      <c r="AV13" s="20"/>
      <c r="AW13" s="20">
        <v>6.0633362038971898E-2</v>
      </c>
      <c r="AX13" s="20">
        <v>3.1022107868597701E-2</v>
      </c>
      <c r="AY13" s="20">
        <v>8.9411726320600196E-2</v>
      </c>
      <c r="AZ13" s="20">
        <v>6.5458111024886398E-2</v>
      </c>
      <c r="BA13" s="20">
        <v>4.9905665406181701E-2</v>
      </c>
      <c r="BB13" s="20">
        <v>7.1534219524788806E-2</v>
      </c>
      <c r="BC13" s="20">
        <v>0.10494138425600399</v>
      </c>
      <c r="BD13" s="20">
        <v>4.8770826769034499E-2</v>
      </c>
      <c r="BE13" s="20">
        <v>0.27342438023169102</v>
      </c>
      <c r="BF13" s="20">
        <v>0.170744319804116</v>
      </c>
      <c r="BG13" s="20"/>
      <c r="BH13" s="20">
        <v>9.7796577890545994E-2</v>
      </c>
      <c r="BI13" s="20">
        <v>6.0848215706341698E-2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I18"/>
  <sheetViews>
    <sheetView showGridLines="0" workbookViewId="0">
      <pane xSplit="2" topLeftCell="C1" activePane="topRight" state="frozen"/>
      <selection activeCell="B18" sqref="B18"/>
      <selection pane="topRight" activeCell="I16" sqref="I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0.11434090996188399</v>
      </c>
      <c r="D9" s="14">
        <v>0.13791995856792499</v>
      </c>
      <c r="E9" s="14">
        <v>9.0206278967236694E-2</v>
      </c>
      <c r="F9" s="14"/>
      <c r="G9" s="14">
        <v>0.103486994170812</v>
      </c>
      <c r="H9" s="14">
        <v>0.15243405266408</v>
      </c>
      <c r="I9" s="14">
        <v>0.101680223175138</v>
      </c>
      <c r="J9" s="14">
        <v>0.107176850618101</v>
      </c>
      <c r="K9" s="14">
        <v>0.15928012127435601</v>
      </c>
      <c r="L9" s="14">
        <v>7.5977535432156004E-2</v>
      </c>
      <c r="M9" s="14"/>
      <c r="N9" s="14">
        <v>0.126733646830478</v>
      </c>
      <c r="O9" s="14">
        <v>0.10735556293812699</v>
      </c>
      <c r="P9" s="14"/>
      <c r="Q9" s="14">
        <v>0.168233982491197</v>
      </c>
      <c r="R9" s="14">
        <v>9.5079853094297895E-2</v>
      </c>
      <c r="S9" s="14">
        <v>9.0834231139531901E-2</v>
      </c>
      <c r="T9" s="14"/>
      <c r="U9" s="14">
        <v>0.13080839976855299</v>
      </c>
      <c r="V9" s="14">
        <v>4.3591171724834898E-2</v>
      </c>
      <c r="W9" s="14"/>
      <c r="X9" s="14">
        <v>0.15451126385827599</v>
      </c>
      <c r="Y9" s="14">
        <v>0.121735843620165</v>
      </c>
      <c r="Z9" s="14">
        <v>9.7039704497353399E-2</v>
      </c>
      <c r="AA9" s="14"/>
      <c r="AB9" s="14">
        <v>0.161314640956048</v>
      </c>
      <c r="AC9" s="14">
        <v>0.107293348509967</v>
      </c>
      <c r="AD9" s="14">
        <v>7.5568936854709903E-2</v>
      </c>
      <c r="AE9" s="14"/>
      <c r="AF9" s="14">
        <v>0.14227954767371501</v>
      </c>
      <c r="AG9" s="14">
        <v>0.136538411060072</v>
      </c>
      <c r="AH9" s="14">
        <v>6.4997206287221193E-2</v>
      </c>
      <c r="AI9" s="14"/>
      <c r="AJ9" s="14">
        <v>0.12181495164857099</v>
      </c>
      <c r="AK9" s="14">
        <v>0.113938550778724</v>
      </c>
      <c r="AL9" s="14"/>
      <c r="AM9" s="14">
        <v>0.12310678346260299</v>
      </c>
      <c r="AN9" s="14">
        <v>0.131685337960882</v>
      </c>
      <c r="AO9" s="14">
        <v>0.125874148341969</v>
      </c>
      <c r="AP9" s="14">
        <v>6.5554769866232293E-2</v>
      </c>
      <c r="AQ9" s="14">
        <v>0.12622719881738501</v>
      </c>
      <c r="AR9" s="14">
        <v>0.13110416581707501</v>
      </c>
      <c r="AS9" s="14">
        <v>0.171636152716379</v>
      </c>
      <c r="AT9" s="14">
        <v>0.113451359473573</v>
      </c>
      <c r="AU9" s="14">
        <v>6.5983842501369794E-2</v>
      </c>
      <c r="AV9" s="14"/>
      <c r="AW9" s="14">
        <v>0.11861519808853201</v>
      </c>
      <c r="AX9" s="14">
        <v>0.13726828774404901</v>
      </c>
      <c r="AY9" s="14">
        <v>0.14124210350887501</v>
      </c>
      <c r="AZ9" s="14">
        <v>9.3493613764527306E-2</v>
      </c>
      <c r="BA9" s="14">
        <v>0.112965251657241</v>
      </c>
      <c r="BB9" s="14">
        <v>0.13573441516733101</v>
      </c>
      <c r="BC9" s="14">
        <v>0.170289118408844</v>
      </c>
      <c r="BD9" s="14">
        <v>0.16910122273738401</v>
      </c>
      <c r="BE9" s="14">
        <v>8.14080327278211E-2</v>
      </c>
      <c r="BF9" s="14">
        <v>1.89883545870368E-2</v>
      </c>
      <c r="BG9" s="14"/>
      <c r="BH9" s="14">
        <v>0.111628134057317</v>
      </c>
      <c r="BI9" s="14">
        <v>0.130014852736026</v>
      </c>
    </row>
    <row r="10" spans="2:61" x14ac:dyDescent="0.35">
      <c r="B10" s="15" t="s">
        <v>319</v>
      </c>
      <c r="C10" s="14">
        <v>0.27949363945500599</v>
      </c>
      <c r="D10" s="14">
        <v>0.28611684461749098</v>
      </c>
      <c r="E10" s="14">
        <v>0.27481228889096898</v>
      </c>
      <c r="F10" s="14"/>
      <c r="G10" s="14">
        <v>0.29262779223637198</v>
      </c>
      <c r="H10" s="14">
        <v>0.22603617623232999</v>
      </c>
      <c r="I10" s="14">
        <v>0.24192386333942301</v>
      </c>
      <c r="J10" s="14">
        <v>0.28766710193961398</v>
      </c>
      <c r="K10" s="14">
        <v>0.31746229844303597</v>
      </c>
      <c r="L10" s="14">
        <v>0.31599048402039498</v>
      </c>
      <c r="M10" s="14"/>
      <c r="N10" s="14">
        <v>0.26913229627100899</v>
      </c>
      <c r="O10" s="14">
        <v>0.28533396177766202</v>
      </c>
      <c r="P10" s="14"/>
      <c r="Q10" s="14">
        <v>0.35189760883202897</v>
      </c>
      <c r="R10" s="14">
        <v>0.27176880571935602</v>
      </c>
      <c r="S10" s="14">
        <v>0.21130077198281</v>
      </c>
      <c r="T10" s="14"/>
      <c r="U10" s="14">
        <v>0.30672842787247501</v>
      </c>
      <c r="V10" s="14">
        <v>0.16248405426023799</v>
      </c>
      <c r="W10" s="14"/>
      <c r="X10" s="14">
        <v>0.35596054492942503</v>
      </c>
      <c r="Y10" s="14">
        <v>0.34389726902247097</v>
      </c>
      <c r="Z10" s="14">
        <v>0.18472219710493801</v>
      </c>
      <c r="AA10" s="14"/>
      <c r="AB10" s="14">
        <v>0.38920594584259199</v>
      </c>
      <c r="AC10" s="14">
        <v>0.28399515653589003</v>
      </c>
      <c r="AD10" s="14">
        <v>0.115870650539355</v>
      </c>
      <c r="AE10" s="14"/>
      <c r="AF10" s="14">
        <v>0.36453426884455298</v>
      </c>
      <c r="AG10" s="14">
        <v>0.32109868480776099</v>
      </c>
      <c r="AH10" s="14">
        <v>0.201495018046248</v>
      </c>
      <c r="AI10" s="14"/>
      <c r="AJ10" s="14">
        <v>0.30244734030769299</v>
      </c>
      <c r="AK10" s="14">
        <v>0.27081059489869103</v>
      </c>
      <c r="AL10" s="14"/>
      <c r="AM10" s="14">
        <v>0.32008484148521499</v>
      </c>
      <c r="AN10" s="14">
        <v>0.30645156626729497</v>
      </c>
      <c r="AO10" s="14">
        <v>0.31362306906566101</v>
      </c>
      <c r="AP10" s="14">
        <v>0.24776871821922</v>
      </c>
      <c r="AQ10" s="14">
        <v>0.52127610370615496</v>
      </c>
      <c r="AR10" s="14">
        <v>0.28820599263718299</v>
      </c>
      <c r="AS10" s="14">
        <v>0.29024977021141901</v>
      </c>
      <c r="AT10" s="14">
        <v>0.15405879992833599</v>
      </c>
      <c r="AU10" s="14">
        <v>0.18761491064928801</v>
      </c>
      <c r="AV10" s="14"/>
      <c r="AW10" s="14">
        <v>0.28482808482903299</v>
      </c>
      <c r="AX10" s="14">
        <v>0.29462911105405298</v>
      </c>
      <c r="AY10" s="14">
        <v>0.29810833460737102</v>
      </c>
      <c r="AZ10" s="14">
        <v>0.19864843540451299</v>
      </c>
      <c r="BA10" s="14">
        <v>0.601400253126809</v>
      </c>
      <c r="BB10" s="14">
        <v>0.31148871645029302</v>
      </c>
      <c r="BC10" s="14">
        <v>0.41232616444914399</v>
      </c>
      <c r="BD10" s="14">
        <v>9.3928652428534001E-2</v>
      </c>
      <c r="BE10" s="14">
        <v>0.2730733999162</v>
      </c>
      <c r="BF10" s="14">
        <v>0.15023323679151401</v>
      </c>
      <c r="BG10" s="14"/>
      <c r="BH10" s="14">
        <v>0.29895309096787098</v>
      </c>
      <c r="BI10" s="14">
        <v>0.28326805674318301</v>
      </c>
    </row>
    <row r="11" spans="2:61" x14ac:dyDescent="0.35">
      <c r="B11" s="15" t="s">
        <v>321</v>
      </c>
      <c r="C11" s="14">
        <v>0.24114374449775799</v>
      </c>
      <c r="D11" s="14">
        <v>0.25096647152631602</v>
      </c>
      <c r="E11" s="14">
        <v>0.229665874766811</v>
      </c>
      <c r="F11" s="14"/>
      <c r="G11" s="14">
        <v>0.23842486516692701</v>
      </c>
      <c r="H11" s="14">
        <v>0.19927583579973501</v>
      </c>
      <c r="I11" s="14">
        <v>0.25994523801903402</v>
      </c>
      <c r="J11" s="14">
        <v>0.24435589742099301</v>
      </c>
      <c r="K11" s="14">
        <v>0.21542524068528099</v>
      </c>
      <c r="L11" s="14">
        <v>0.27357500028148801</v>
      </c>
      <c r="M11" s="14"/>
      <c r="N11" s="14">
        <v>0.25634738547195002</v>
      </c>
      <c r="O11" s="14">
        <v>0.232573990346156</v>
      </c>
      <c r="P11" s="14"/>
      <c r="Q11" s="14">
        <v>0.22309784025101301</v>
      </c>
      <c r="R11" s="14">
        <v>0.25684793153311097</v>
      </c>
      <c r="S11" s="14">
        <v>0.21567627373918</v>
      </c>
      <c r="T11" s="14"/>
      <c r="U11" s="14">
        <v>0.22657276480973601</v>
      </c>
      <c r="V11" s="14">
        <v>0.30374545313020901</v>
      </c>
      <c r="W11" s="14"/>
      <c r="X11" s="14">
        <v>0.29342828193440201</v>
      </c>
      <c r="Y11" s="14">
        <v>0.24972302576911801</v>
      </c>
      <c r="Z11" s="14">
        <v>0.22216182673722301</v>
      </c>
      <c r="AA11" s="14"/>
      <c r="AB11" s="14">
        <v>0.230554953999875</v>
      </c>
      <c r="AC11" s="14">
        <v>0.27532265854357502</v>
      </c>
      <c r="AD11" s="14">
        <v>0.19139480654862501</v>
      </c>
      <c r="AE11" s="14"/>
      <c r="AF11" s="14">
        <v>0.28241506614098399</v>
      </c>
      <c r="AG11" s="14">
        <v>0.23318933803638001</v>
      </c>
      <c r="AH11" s="14">
        <v>0.249611943742863</v>
      </c>
      <c r="AI11" s="14"/>
      <c r="AJ11" s="14">
        <v>0.253575395177496</v>
      </c>
      <c r="AK11" s="14">
        <v>0.23557848955768501</v>
      </c>
      <c r="AL11" s="14"/>
      <c r="AM11" s="14">
        <v>0.25312436214690898</v>
      </c>
      <c r="AN11" s="14">
        <v>0.264681112222661</v>
      </c>
      <c r="AO11" s="14">
        <v>0.24688722806817401</v>
      </c>
      <c r="AP11" s="14">
        <v>0.237451583939467</v>
      </c>
      <c r="AQ11" s="14">
        <v>0.19047515945198301</v>
      </c>
      <c r="AR11" s="14">
        <v>0.25554111593576301</v>
      </c>
      <c r="AS11" s="14">
        <v>0.25212091071541198</v>
      </c>
      <c r="AT11" s="14">
        <v>8.7661202419331799E-2</v>
      </c>
      <c r="AU11" s="14">
        <v>0.236952995695695</v>
      </c>
      <c r="AV11" s="14"/>
      <c r="AW11" s="14">
        <v>0.29126841957054</v>
      </c>
      <c r="AX11" s="14">
        <v>0.26851690088966401</v>
      </c>
      <c r="AY11" s="14">
        <v>0.239481568213635</v>
      </c>
      <c r="AZ11" s="14">
        <v>0.27544668496066499</v>
      </c>
      <c r="BA11" s="14">
        <v>0.121183713158797</v>
      </c>
      <c r="BB11" s="14">
        <v>0.26474530424905401</v>
      </c>
      <c r="BC11" s="14">
        <v>0.133485890137371</v>
      </c>
      <c r="BD11" s="14">
        <v>0.146840698361864</v>
      </c>
      <c r="BE11" s="14">
        <v>7.4280446540646805E-2</v>
      </c>
      <c r="BF11" s="14">
        <v>0.12747049904357599</v>
      </c>
      <c r="BG11" s="14"/>
      <c r="BH11" s="14">
        <v>0.224254077655407</v>
      </c>
      <c r="BI11" s="14">
        <v>0.258082293403326</v>
      </c>
    </row>
    <row r="12" spans="2:61" x14ac:dyDescent="0.35">
      <c r="B12" s="15" t="s">
        <v>322</v>
      </c>
      <c r="C12" s="14">
        <v>0.26656675300781202</v>
      </c>
      <c r="D12" s="14">
        <v>0.23743882828161</v>
      </c>
      <c r="E12" s="14">
        <v>0.29589574946918801</v>
      </c>
      <c r="F12" s="14"/>
      <c r="G12" s="14">
        <v>0.24060774754844699</v>
      </c>
      <c r="H12" s="14">
        <v>0.32804560750077599</v>
      </c>
      <c r="I12" s="14">
        <v>0.25984861526554498</v>
      </c>
      <c r="J12" s="14">
        <v>0.23493323199624799</v>
      </c>
      <c r="K12" s="14">
        <v>0.25824275718050199</v>
      </c>
      <c r="L12" s="14">
        <v>0.273711143362176</v>
      </c>
      <c r="M12" s="14"/>
      <c r="N12" s="14">
        <v>0.25381382822626197</v>
      </c>
      <c r="O12" s="14">
        <v>0.27375512520610801</v>
      </c>
      <c r="P12" s="14"/>
      <c r="Q12" s="14">
        <v>0.18760253117485701</v>
      </c>
      <c r="R12" s="14">
        <v>0.259178547171179</v>
      </c>
      <c r="S12" s="14">
        <v>0.429476531909048</v>
      </c>
      <c r="T12" s="14"/>
      <c r="U12" s="14">
        <v>0.24789512943870101</v>
      </c>
      <c r="V12" s="14">
        <v>0.34678617293667102</v>
      </c>
      <c r="W12" s="14"/>
      <c r="X12" s="14">
        <v>0.17904017855777399</v>
      </c>
      <c r="Y12" s="14">
        <v>0.20880736906873501</v>
      </c>
      <c r="Z12" s="14">
        <v>0.38765108794317898</v>
      </c>
      <c r="AA12" s="14"/>
      <c r="AB12" s="14">
        <v>0.14822416047995501</v>
      </c>
      <c r="AC12" s="14">
        <v>0.25887724699754</v>
      </c>
      <c r="AD12" s="14">
        <v>0.49600027020750298</v>
      </c>
      <c r="AE12" s="14"/>
      <c r="AF12" s="14">
        <v>0.164367334804641</v>
      </c>
      <c r="AG12" s="14">
        <v>0.2245628104321</v>
      </c>
      <c r="AH12" s="14">
        <v>0.39368606674947498</v>
      </c>
      <c r="AI12" s="14"/>
      <c r="AJ12" s="14">
        <v>0.25394599458776501</v>
      </c>
      <c r="AK12" s="14">
        <v>0.27238145216277199</v>
      </c>
      <c r="AL12" s="14"/>
      <c r="AM12" s="14">
        <v>0.22117346758760401</v>
      </c>
      <c r="AN12" s="14">
        <v>0.249863424936798</v>
      </c>
      <c r="AO12" s="14">
        <v>0.22005214555923999</v>
      </c>
      <c r="AP12" s="14">
        <v>0.38695939337802099</v>
      </c>
      <c r="AQ12" s="14">
        <v>0.147254673269332</v>
      </c>
      <c r="AR12" s="14">
        <v>0.24089771178334901</v>
      </c>
      <c r="AS12" s="14">
        <v>0.12309805859181901</v>
      </c>
      <c r="AT12" s="14">
        <v>0.53909992638050597</v>
      </c>
      <c r="AU12" s="14">
        <v>0.318903582548551</v>
      </c>
      <c r="AV12" s="14"/>
      <c r="AW12" s="14">
        <v>0.24090717847007101</v>
      </c>
      <c r="AX12" s="14">
        <v>0.25996554708103398</v>
      </c>
      <c r="AY12" s="14">
        <v>0.194276602785315</v>
      </c>
      <c r="AZ12" s="14">
        <v>0.37120209269076898</v>
      </c>
      <c r="BA12" s="14">
        <v>0.14096265650192499</v>
      </c>
      <c r="BB12" s="14">
        <v>0.23512842190160399</v>
      </c>
      <c r="BC12" s="14">
        <v>0.139040642139796</v>
      </c>
      <c r="BD12" s="14">
        <v>0.52121212552110097</v>
      </c>
      <c r="BE12" s="14">
        <v>0.24529492169598199</v>
      </c>
      <c r="BF12" s="14">
        <v>0.48426528185579698</v>
      </c>
      <c r="BG12" s="14"/>
      <c r="BH12" s="14">
        <v>0.27610976805151</v>
      </c>
      <c r="BI12" s="14">
        <v>0.253856668487563</v>
      </c>
    </row>
    <row r="13" spans="2:61" x14ac:dyDescent="0.35">
      <c r="B13" s="15" t="s">
        <v>77</v>
      </c>
      <c r="C13" s="20">
        <v>9.8454953077539403E-2</v>
      </c>
      <c r="D13" s="20">
        <v>8.7557897006658406E-2</v>
      </c>
      <c r="E13" s="20">
        <v>0.109419807905795</v>
      </c>
      <c r="F13" s="20"/>
      <c r="G13" s="20">
        <v>0.124852600877442</v>
      </c>
      <c r="H13" s="20">
        <v>9.4208327803077904E-2</v>
      </c>
      <c r="I13" s="20">
        <v>0.13660206020085899</v>
      </c>
      <c r="J13" s="20">
        <v>0.12586691802504299</v>
      </c>
      <c r="K13" s="20">
        <v>4.9589582416824603E-2</v>
      </c>
      <c r="L13" s="20">
        <v>6.0745836903786099E-2</v>
      </c>
      <c r="M13" s="20"/>
      <c r="N13" s="20">
        <v>9.3972843200299694E-2</v>
      </c>
      <c r="O13" s="20">
        <v>0.100981359731946</v>
      </c>
      <c r="P13" s="20"/>
      <c r="Q13" s="20">
        <v>6.9168037250903605E-2</v>
      </c>
      <c r="R13" s="20">
        <v>0.117124862482057</v>
      </c>
      <c r="S13" s="20">
        <v>5.27121912294298E-2</v>
      </c>
      <c r="T13" s="20"/>
      <c r="U13" s="20">
        <v>8.7995278110535202E-2</v>
      </c>
      <c r="V13" s="20">
        <v>0.143393147948047</v>
      </c>
      <c r="W13" s="20"/>
      <c r="X13" s="20">
        <v>1.7059730720123002E-2</v>
      </c>
      <c r="Y13" s="20">
        <v>7.5836492519511203E-2</v>
      </c>
      <c r="Z13" s="20">
        <v>0.108425183717307</v>
      </c>
      <c r="AA13" s="20"/>
      <c r="AB13" s="20">
        <v>7.07002987215304E-2</v>
      </c>
      <c r="AC13" s="20">
        <v>7.4511589413027796E-2</v>
      </c>
      <c r="AD13" s="20">
        <v>0.121165335849807</v>
      </c>
      <c r="AE13" s="20"/>
      <c r="AF13" s="20">
        <v>4.64037825361059E-2</v>
      </c>
      <c r="AG13" s="20">
        <v>8.4610755663686504E-2</v>
      </c>
      <c r="AH13" s="20">
        <v>9.0209765174192796E-2</v>
      </c>
      <c r="AI13" s="20"/>
      <c r="AJ13" s="20">
        <v>6.82163182784742E-2</v>
      </c>
      <c r="AK13" s="20">
        <v>0.107290912602128</v>
      </c>
      <c r="AL13" s="20"/>
      <c r="AM13" s="20">
        <v>8.2510545317669201E-2</v>
      </c>
      <c r="AN13" s="20">
        <v>4.7318558612364198E-2</v>
      </c>
      <c r="AO13" s="20">
        <v>9.3563408964956102E-2</v>
      </c>
      <c r="AP13" s="20">
        <v>6.2265534597060301E-2</v>
      </c>
      <c r="AQ13" s="20">
        <v>1.47668647551451E-2</v>
      </c>
      <c r="AR13" s="20">
        <v>8.4251013826630694E-2</v>
      </c>
      <c r="AS13" s="20">
        <v>0.16289510776497099</v>
      </c>
      <c r="AT13" s="20">
        <v>0.10572871179825299</v>
      </c>
      <c r="AU13" s="20">
        <v>0.190544668605096</v>
      </c>
      <c r="AV13" s="20"/>
      <c r="AW13" s="20">
        <v>6.4381119041823601E-2</v>
      </c>
      <c r="AX13" s="20">
        <v>3.9620153231200703E-2</v>
      </c>
      <c r="AY13" s="20">
        <v>0.126891390884803</v>
      </c>
      <c r="AZ13" s="20">
        <v>6.1209173179525601E-2</v>
      </c>
      <c r="BA13" s="20">
        <v>2.34881255552272E-2</v>
      </c>
      <c r="BB13" s="20">
        <v>5.2903142231718103E-2</v>
      </c>
      <c r="BC13" s="20">
        <v>0.144858184864845</v>
      </c>
      <c r="BD13" s="20">
        <v>6.89173009511172E-2</v>
      </c>
      <c r="BE13" s="20">
        <v>0.32594319911934999</v>
      </c>
      <c r="BF13" s="20">
        <v>0.219042627722075</v>
      </c>
      <c r="BG13" s="20"/>
      <c r="BH13" s="20">
        <v>8.9054929267895197E-2</v>
      </c>
      <c r="BI13" s="20">
        <v>7.4778128629901602E-2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I18"/>
  <sheetViews>
    <sheetView showGridLines="0" workbookViewId="0">
      <pane xSplit="2" topLeftCell="C1" activePane="topRight" state="frozen"/>
      <selection activeCell="B18" sqref="B18"/>
      <selection pane="topRight" activeCell="H7" sqref="H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0.16935406739588801</v>
      </c>
      <c r="D9" s="14">
        <v>0.21379390868190401</v>
      </c>
      <c r="E9" s="14">
        <v>0.12797387427144699</v>
      </c>
      <c r="F9" s="14"/>
      <c r="G9" s="14">
        <v>0.11319711269982</v>
      </c>
      <c r="H9" s="14">
        <v>0.18665532759391201</v>
      </c>
      <c r="I9" s="14">
        <v>0.18810472590055899</v>
      </c>
      <c r="J9" s="14">
        <v>0.21694043773127999</v>
      </c>
      <c r="K9" s="14">
        <v>0.138143858438525</v>
      </c>
      <c r="L9" s="14">
        <v>0.14889621528755201</v>
      </c>
      <c r="M9" s="14"/>
      <c r="N9" s="14">
        <v>0.18497153175665701</v>
      </c>
      <c r="O9" s="14">
        <v>0.16055105565216199</v>
      </c>
      <c r="P9" s="14"/>
      <c r="Q9" s="14">
        <v>0.21654591574443699</v>
      </c>
      <c r="R9" s="14">
        <v>0.16401820514719501</v>
      </c>
      <c r="S9" s="14">
        <v>0.115245031519548</v>
      </c>
      <c r="T9" s="14"/>
      <c r="U9" s="14">
        <v>0.18164291139279401</v>
      </c>
      <c r="V9" s="14">
        <v>0.11655716232873201</v>
      </c>
      <c r="W9" s="14"/>
      <c r="X9" s="14">
        <v>0.14295209148072399</v>
      </c>
      <c r="Y9" s="14">
        <v>0.161252107934615</v>
      </c>
      <c r="Z9" s="14">
        <v>0.20422472940306899</v>
      </c>
      <c r="AA9" s="14"/>
      <c r="AB9" s="14">
        <v>0.23189487042698101</v>
      </c>
      <c r="AC9" s="14">
        <v>0.15278363361857999</v>
      </c>
      <c r="AD9" s="14">
        <v>0.133032568374264</v>
      </c>
      <c r="AE9" s="14"/>
      <c r="AF9" s="14">
        <v>0.148255853335576</v>
      </c>
      <c r="AG9" s="14">
        <v>0.18455920651649599</v>
      </c>
      <c r="AH9" s="14">
        <v>0.14834455144187</v>
      </c>
      <c r="AI9" s="14"/>
      <c r="AJ9" s="14">
        <v>0.20615373210249699</v>
      </c>
      <c r="AK9" s="14">
        <v>0.147912532501596</v>
      </c>
      <c r="AL9" s="14"/>
      <c r="AM9" s="14">
        <v>0.16281591044861199</v>
      </c>
      <c r="AN9" s="14">
        <v>0.12019164952567001</v>
      </c>
      <c r="AO9" s="14">
        <v>0.147896795939091</v>
      </c>
      <c r="AP9" s="14">
        <v>0.15423282165357599</v>
      </c>
      <c r="AQ9" s="14">
        <v>0.23496896784810301</v>
      </c>
      <c r="AR9" s="14">
        <v>0.24176820168128299</v>
      </c>
      <c r="AS9" s="14">
        <v>0.25509454544388399</v>
      </c>
      <c r="AT9" s="14">
        <v>0.102525505241771</v>
      </c>
      <c r="AU9" s="14">
        <v>0.105496028886279</v>
      </c>
      <c r="AV9" s="14"/>
      <c r="AW9" s="14">
        <v>0.14491679125941201</v>
      </c>
      <c r="AX9" s="14">
        <v>0.122512971110459</v>
      </c>
      <c r="AY9" s="14">
        <v>0.187363492712253</v>
      </c>
      <c r="AZ9" s="14">
        <v>0.18798455583486501</v>
      </c>
      <c r="BA9" s="14">
        <v>0.25730345592809001</v>
      </c>
      <c r="BB9" s="14">
        <v>0.23570573487206301</v>
      </c>
      <c r="BC9" s="14">
        <v>0.184748959663004</v>
      </c>
      <c r="BD9" s="14">
        <v>0.193767048858971</v>
      </c>
      <c r="BE9" s="14">
        <v>5.5414682922862502E-2</v>
      </c>
      <c r="BF9" s="14">
        <v>0.146096140725122</v>
      </c>
      <c r="BG9" s="14"/>
      <c r="BH9" s="14">
        <v>0.16751063484925399</v>
      </c>
      <c r="BI9" s="14">
        <v>0.176365782870579</v>
      </c>
    </row>
    <row r="10" spans="2:61" x14ac:dyDescent="0.35">
      <c r="B10" s="15" t="s">
        <v>319</v>
      </c>
      <c r="C10" s="14">
        <v>0.30722836279536397</v>
      </c>
      <c r="D10" s="14">
        <v>0.3306158456362</v>
      </c>
      <c r="E10" s="14">
        <v>0.28088169415955899</v>
      </c>
      <c r="F10" s="14"/>
      <c r="G10" s="14">
        <v>0.37074871382380298</v>
      </c>
      <c r="H10" s="14">
        <v>0.280980468415095</v>
      </c>
      <c r="I10" s="14">
        <v>0.341469622546763</v>
      </c>
      <c r="J10" s="14">
        <v>0.25343847817179899</v>
      </c>
      <c r="K10" s="14">
        <v>0.36584699928530101</v>
      </c>
      <c r="L10" s="14">
        <v>0.26414903914511001</v>
      </c>
      <c r="M10" s="14"/>
      <c r="N10" s="14">
        <v>0.33686168878823702</v>
      </c>
      <c r="O10" s="14">
        <v>0.29052510606335602</v>
      </c>
      <c r="P10" s="14"/>
      <c r="Q10" s="14">
        <v>0.39962761845713701</v>
      </c>
      <c r="R10" s="14">
        <v>0.29494092676414002</v>
      </c>
      <c r="S10" s="14">
        <v>0.24386811319516299</v>
      </c>
      <c r="T10" s="14"/>
      <c r="U10" s="14">
        <v>0.31877474941575401</v>
      </c>
      <c r="V10" s="14">
        <v>0.25762129817489199</v>
      </c>
      <c r="W10" s="14"/>
      <c r="X10" s="14">
        <v>0.36197948117565898</v>
      </c>
      <c r="Y10" s="14">
        <v>0.34299028030365702</v>
      </c>
      <c r="Z10" s="14">
        <v>0.26796676287547699</v>
      </c>
      <c r="AA10" s="14"/>
      <c r="AB10" s="14">
        <v>0.36760847566349503</v>
      </c>
      <c r="AC10" s="14">
        <v>0.33799035669292599</v>
      </c>
      <c r="AD10" s="14">
        <v>0.15766972288723599</v>
      </c>
      <c r="AE10" s="14"/>
      <c r="AF10" s="14">
        <v>0.413912948053828</v>
      </c>
      <c r="AG10" s="14">
        <v>0.31507074095399601</v>
      </c>
      <c r="AH10" s="14">
        <v>0.27667250245757502</v>
      </c>
      <c r="AI10" s="14"/>
      <c r="AJ10" s="14">
        <v>0.33147825057719499</v>
      </c>
      <c r="AK10" s="14">
        <v>0.30105698771093797</v>
      </c>
      <c r="AL10" s="14"/>
      <c r="AM10" s="14">
        <v>0.38056625382403902</v>
      </c>
      <c r="AN10" s="14">
        <v>0.27305406567298002</v>
      </c>
      <c r="AO10" s="14">
        <v>0.51736511333021296</v>
      </c>
      <c r="AP10" s="14">
        <v>0.25580928211590898</v>
      </c>
      <c r="AQ10" s="14">
        <v>0.45466734576267698</v>
      </c>
      <c r="AR10" s="14">
        <v>0.30935775320668502</v>
      </c>
      <c r="AS10" s="14">
        <v>0.28989902962149999</v>
      </c>
      <c r="AT10" s="14">
        <v>0.229123851159618</v>
      </c>
      <c r="AU10" s="14">
        <v>0.26232512656821999</v>
      </c>
      <c r="AV10" s="14"/>
      <c r="AW10" s="14">
        <v>0.37082637205932401</v>
      </c>
      <c r="AX10" s="14">
        <v>0.28922601988040098</v>
      </c>
      <c r="AY10" s="14">
        <v>0.46806422300550599</v>
      </c>
      <c r="AZ10" s="14">
        <v>0.25630280404794897</v>
      </c>
      <c r="BA10" s="14">
        <v>0.40864533133092301</v>
      </c>
      <c r="BB10" s="14">
        <v>0.32424432381474999</v>
      </c>
      <c r="BC10" s="14">
        <v>0.45418219135210303</v>
      </c>
      <c r="BD10" s="14">
        <v>0.21840525782200901</v>
      </c>
      <c r="BE10" s="14">
        <v>0.21214160853179001</v>
      </c>
      <c r="BF10" s="14">
        <v>0.15146502805013501</v>
      </c>
      <c r="BG10" s="14"/>
      <c r="BH10" s="14">
        <v>0.30699881749798202</v>
      </c>
      <c r="BI10" s="14">
        <v>0.32967783970622899</v>
      </c>
    </row>
    <row r="11" spans="2:61" x14ac:dyDescent="0.35">
      <c r="B11" s="15" t="s">
        <v>321</v>
      </c>
      <c r="C11" s="14">
        <v>0.20795244823921</v>
      </c>
      <c r="D11" s="14">
        <v>0.185378316712247</v>
      </c>
      <c r="E11" s="14">
        <v>0.23069037743019699</v>
      </c>
      <c r="F11" s="14"/>
      <c r="G11" s="14">
        <v>0.16625481477925999</v>
      </c>
      <c r="H11" s="14">
        <v>0.203818392278626</v>
      </c>
      <c r="I11" s="14">
        <v>0.18046317154598801</v>
      </c>
      <c r="J11" s="14">
        <v>0.20485624026785099</v>
      </c>
      <c r="K11" s="14">
        <v>0.19775893208089701</v>
      </c>
      <c r="L11" s="14">
        <v>0.27203189185037402</v>
      </c>
      <c r="M11" s="14"/>
      <c r="N11" s="14">
        <v>0.17969942818419701</v>
      </c>
      <c r="O11" s="14">
        <v>0.22387767538202</v>
      </c>
      <c r="P11" s="14"/>
      <c r="Q11" s="14">
        <v>0.16018511072253899</v>
      </c>
      <c r="R11" s="14">
        <v>0.214056750763049</v>
      </c>
      <c r="S11" s="14">
        <v>0.259122103706458</v>
      </c>
      <c r="T11" s="14"/>
      <c r="U11" s="14">
        <v>0.20306394250559001</v>
      </c>
      <c r="V11" s="14">
        <v>0.22895507250583499</v>
      </c>
      <c r="W11" s="14"/>
      <c r="X11" s="14">
        <v>0.24791418220619801</v>
      </c>
      <c r="Y11" s="14">
        <v>0.22746890712569301</v>
      </c>
      <c r="Z11" s="14">
        <v>0.17510372367997301</v>
      </c>
      <c r="AA11" s="14"/>
      <c r="AB11" s="14">
        <v>0.20425312022990399</v>
      </c>
      <c r="AC11" s="14">
        <v>0.22023872151830301</v>
      </c>
      <c r="AD11" s="14">
        <v>0.216228819500877</v>
      </c>
      <c r="AE11" s="14"/>
      <c r="AF11" s="14">
        <v>0.22403202658497601</v>
      </c>
      <c r="AG11" s="14">
        <v>0.20838739451913699</v>
      </c>
      <c r="AH11" s="14">
        <v>0.218829567377927</v>
      </c>
      <c r="AI11" s="14"/>
      <c r="AJ11" s="14">
        <v>0.198438856670865</v>
      </c>
      <c r="AK11" s="14">
        <v>0.222426949247956</v>
      </c>
      <c r="AL11" s="14"/>
      <c r="AM11" s="14">
        <v>0.274706259961701</v>
      </c>
      <c r="AN11" s="14">
        <v>0.22523960903127299</v>
      </c>
      <c r="AO11" s="14">
        <v>0.151913328072069</v>
      </c>
      <c r="AP11" s="14">
        <v>0.26788573951371702</v>
      </c>
      <c r="AQ11" s="14">
        <v>0.22533989720140901</v>
      </c>
      <c r="AR11" s="14">
        <v>0.18286649764221799</v>
      </c>
      <c r="AS11" s="14">
        <v>0.177092198162318</v>
      </c>
      <c r="AT11" s="14">
        <v>0.14382234153571599</v>
      </c>
      <c r="AU11" s="14">
        <v>0.17997494896857</v>
      </c>
      <c r="AV11" s="14"/>
      <c r="AW11" s="14">
        <v>0.28860101044115899</v>
      </c>
      <c r="AX11" s="14">
        <v>0.24283212564145401</v>
      </c>
      <c r="AY11" s="14">
        <v>0.159067049834234</v>
      </c>
      <c r="AZ11" s="14">
        <v>0.24019413404485099</v>
      </c>
      <c r="BA11" s="14">
        <v>0.20961549053312201</v>
      </c>
      <c r="BB11" s="14">
        <v>0.18304424750881501</v>
      </c>
      <c r="BC11" s="14">
        <v>0.193436143904722</v>
      </c>
      <c r="BD11" s="14">
        <v>0.12741578771911199</v>
      </c>
      <c r="BE11" s="14">
        <v>4.6669131863742302E-2</v>
      </c>
      <c r="BF11" s="14">
        <v>0.14724643178699201</v>
      </c>
      <c r="BG11" s="14"/>
      <c r="BH11" s="14">
        <v>0.20744134479130699</v>
      </c>
      <c r="BI11" s="14">
        <v>0.21680083053147001</v>
      </c>
    </row>
    <row r="12" spans="2:61" x14ac:dyDescent="0.35">
      <c r="B12" s="15" t="s">
        <v>322</v>
      </c>
      <c r="C12" s="14">
        <v>0.18527588153244301</v>
      </c>
      <c r="D12" s="14">
        <v>0.15627731901431299</v>
      </c>
      <c r="E12" s="14">
        <v>0.21400647919437399</v>
      </c>
      <c r="F12" s="14"/>
      <c r="G12" s="14">
        <v>0.208874762303871</v>
      </c>
      <c r="H12" s="14">
        <v>0.164344818364313</v>
      </c>
      <c r="I12" s="14">
        <v>0.147217638817771</v>
      </c>
      <c r="J12" s="14">
        <v>0.18788521511307599</v>
      </c>
      <c r="K12" s="14">
        <v>0.205453206875435</v>
      </c>
      <c r="L12" s="14">
        <v>0.208632671710897</v>
      </c>
      <c r="M12" s="14"/>
      <c r="N12" s="14">
        <v>0.184270648611916</v>
      </c>
      <c r="O12" s="14">
        <v>0.18584249574075201</v>
      </c>
      <c r="P12" s="14"/>
      <c r="Q12" s="14">
        <v>0.11203791695118299</v>
      </c>
      <c r="R12" s="14">
        <v>0.181510842883601</v>
      </c>
      <c r="S12" s="14">
        <v>0.33120968681405999</v>
      </c>
      <c r="T12" s="14"/>
      <c r="U12" s="14">
        <v>0.18489427335311701</v>
      </c>
      <c r="V12" s="14">
        <v>0.18691539545432201</v>
      </c>
      <c r="W12" s="14"/>
      <c r="X12" s="14">
        <v>0.182568343033225</v>
      </c>
      <c r="Y12" s="14">
        <v>0.14510606653055499</v>
      </c>
      <c r="Z12" s="14">
        <v>0.244337791609303</v>
      </c>
      <c r="AA12" s="14"/>
      <c r="AB12" s="14">
        <v>0.104317711221853</v>
      </c>
      <c r="AC12" s="14">
        <v>0.16759277307696999</v>
      </c>
      <c r="AD12" s="14">
        <v>0.38900164179338897</v>
      </c>
      <c r="AE12" s="14"/>
      <c r="AF12" s="14">
        <v>9.7663275835620206E-2</v>
      </c>
      <c r="AG12" s="14">
        <v>0.16354288754839</v>
      </c>
      <c r="AH12" s="14">
        <v>0.26854808748938203</v>
      </c>
      <c r="AI12" s="14"/>
      <c r="AJ12" s="14">
        <v>0.18450459798582</v>
      </c>
      <c r="AK12" s="14">
        <v>0.184628493749983</v>
      </c>
      <c r="AL12" s="14"/>
      <c r="AM12" s="14">
        <v>9.5998524351509504E-2</v>
      </c>
      <c r="AN12" s="14">
        <v>0.25845170663067601</v>
      </c>
      <c r="AO12" s="14">
        <v>7.7182501593229105E-2</v>
      </c>
      <c r="AP12" s="14">
        <v>0.229823086072446</v>
      </c>
      <c r="AQ12" s="14">
        <v>6.9043316811084401E-2</v>
      </c>
      <c r="AR12" s="14">
        <v>0.16288013829020301</v>
      </c>
      <c r="AS12" s="14">
        <v>5.1957883287832601E-2</v>
      </c>
      <c r="AT12" s="14">
        <v>0.43058744205534299</v>
      </c>
      <c r="AU12" s="14">
        <v>0.23293693054692199</v>
      </c>
      <c r="AV12" s="14"/>
      <c r="AW12" s="14">
        <v>0.12085610403335199</v>
      </c>
      <c r="AX12" s="14">
        <v>0.22945239278788901</v>
      </c>
      <c r="AY12" s="14">
        <v>6.6940618611980598E-2</v>
      </c>
      <c r="AZ12" s="14">
        <v>0.23483652027440999</v>
      </c>
      <c r="BA12" s="14">
        <v>5.7140003118074802E-2</v>
      </c>
      <c r="BB12" s="14">
        <v>0.167189496548244</v>
      </c>
      <c r="BC12" s="14">
        <v>2.12984942410443E-2</v>
      </c>
      <c r="BD12" s="14">
        <v>0.40906460258010002</v>
      </c>
      <c r="BE12" s="14">
        <v>0.301312046817585</v>
      </c>
      <c r="BF12" s="14">
        <v>0.36988108773544298</v>
      </c>
      <c r="BG12" s="14"/>
      <c r="BH12" s="14">
        <v>0.18300588979726901</v>
      </c>
      <c r="BI12" s="14">
        <v>0.18821614128283001</v>
      </c>
    </row>
    <row r="13" spans="2:61" x14ac:dyDescent="0.35">
      <c r="B13" s="15" t="s">
        <v>77</v>
      </c>
      <c r="C13" s="20">
        <v>0.130189240037096</v>
      </c>
      <c r="D13" s="20">
        <v>0.113934609955336</v>
      </c>
      <c r="E13" s="20">
        <v>0.14644757494442301</v>
      </c>
      <c r="F13" s="20"/>
      <c r="G13" s="20">
        <v>0.14092459639324501</v>
      </c>
      <c r="H13" s="20">
        <v>0.16420099334805399</v>
      </c>
      <c r="I13" s="20">
        <v>0.142744841188919</v>
      </c>
      <c r="J13" s="20">
        <v>0.13687962871599499</v>
      </c>
      <c r="K13" s="20">
        <v>9.2797003319841601E-2</v>
      </c>
      <c r="L13" s="20">
        <v>0.106290182006067</v>
      </c>
      <c r="M13" s="20"/>
      <c r="N13" s="20">
        <v>0.114196702658992</v>
      </c>
      <c r="O13" s="20">
        <v>0.13920366716171001</v>
      </c>
      <c r="P13" s="20"/>
      <c r="Q13" s="20">
        <v>0.111603438124705</v>
      </c>
      <c r="R13" s="20">
        <v>0.14547327444201399</v>
      </c>
      <c r="S13" s="20">
        <v>5.0555064764770001E-2</v>
      </c>
      <c r="T13" s="20"/>
      <c r="U13" s="20">
        <v>0.111624123332746</v>
      </c>
      <c r="V13" s="20">
        <v>0.209951071536218</v>
      </c>
      <c r="W13" s="20"/>
      <c r="X13" s="20">
        <v>6.4585902104193904E-2</v>
      </c>
      <c r="Y13" s="20">
        <v>0.12318263810548</v>
      </c>
      <c r="Z13" s="20">
        <v>0.108366992432178</v>
      </c>
      <c r="AA13" s="20"/>
      <c r="AB13" s="20">
        <v>9.1925822457766898E-2</v>
      </c>
      <c r="AC13" s="20">
        <v>0.12139451509322099</v>
      </c>
      <c r="AD13" s="20">
        <v>0.104067247444233</v>
      </c>
      <c r="AE13" s="20"/>
      <c r="AF13" s="20">
        <v>0.11613589619</v>
      </c>
      <c r="AG13" s="20">
        <v>0.12843977046198199</v>
      </c>
      <c r="AH13" s="20">
        <v>8.7605291233246202E-2</v>
      </c>
      <c r="AI13" s="20"/>
      <c r="AJ13" s="20">
        <v>7.9424562663622994E-2</v>
      </c>
      <c r="AK13" s="20">
        <v>0.143975036789526</v>
      </c>
      <c r="AL13" s="20"/>
      <c r="AM13" s="20">
        <v>8.5913051414139102E-2</v>
      </c>
      <c r="AN13" s="20">
        <v>0.123062969139402</v>
      </c>
      <c r="AO13" s="20">
        <v>0.10564226106539799</v>
      </c>
      <c r="AP13" s="20">
        <v>9.2249070644352907E-2</v>
      </c>
      <c r="AQ13" s="20">
        <v>1.5980472376726999E-2</v>
      </c>
      <c r="AR13" s="20">
        <v>0.103127409179611</v>
      </c>
      <c r="AS13" s="20">
        <v>0.225956343484465</v>
      </c>
      <c r="AT13" s="20">
        <v>9.3940860007550406E-2</v>
      </c>
      <c r="AU13" s="20">
        <v>0.219266965030008</v>
      </c>
      <c r="AV13" s="20"/>
      <c r="AW13" s="20">
        <v>7.4799722206753197E-2</v>
      </c>
      <c r="AX13" s="20">
        <v>0.115976490579798</v>
      </c>
      <c r="AY13" s="20">
        <v>0.118564615836027</v>
      </c>
      <c r="AZ13" s="20">
        <v>8.0681985797925598E-2</v>
      </c>
      <c r="BA13" s="20">
        <v>6.7295719089789999E-2</v>
      </c>
      <c r="BB13" s="20">
        <v>8.9816197256127994E-2</v>
      </c>
      <c r="BC13" s="20">
        <v>0.14633421083912601</v>
      </c>
      <c r="BD13" s="20">
        <v>5.1347303019808603E-2</v>
      </c>
      <c r="BE13" s="20">
        <v>0.38446252986402002</v>
      </c>
      <c r="BF13" s="20">
        <v>0.185311311702308</v>
      </c>
      <c r="BG13" s="20"/>
      <c r="BH13" s="20">
        <v>0.13504331306418799</v>
      </c>
      <c r="BI13" s="20">
        <v>8.8939405608891395E-2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I18"/>
  <sheetViews>
    <sheetView showGridLines="0" workbookViewId="0">
      <pane xSplit="2" topLeftCell="C1" activePane="topRight" state="frozen"/>
      <selection activeCell="B18" sqref="B18"/>
      <selection pane="topRight" activeCell="K15" sqref="K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0.20759786983862599</v>
      </c>
      <c r="D9" s="14">
        <v>0.245733538477484</v>
      </c>
      <c r="E9" s="14">
        <v>0.16780756996853499</v>
      </c>
      <c r="F9" s="14"/>
      <c r="G9" s="14">
        <v>0.22630896371499901</v>
      </c>
      <c r="H9" s="14">
        <v>0.20877951187486801</v>
      </c>
      <c r="I9" s="14">
        <v>0.19774190729423299</v>
      </c>
      <c r="J9" s="14">
        <v>0.25253223646256401</v>
      </c>
      <c r="K9" s="14">
        <v>0.24091247312790001</v>
      </c>
      <c r="L9" s="14">
        <v>0.14054173268383799</v>
      </c>
      <c r="M9" s="14"/>
      <c r="N9" s="14">
        <v>0.22947743857196401</v>
      </c>
      <c r="O9" s="14">
        <v>0.195265131561915</v>
      </c>
      <c r="P9" s="14"/>
      <c r="Q9" s="14">
        <v>0.29000677156899601</v>
      </c>
      <c r="R9" s="14">
        <v>0.19817332160964199</v>
      </c>
      <c r="S9" s="14">
        <v>0.110645514922729</v>
      </c>
      <c r="T9" s="14"/>
      <c r="U9" s="14">
        <v>0.21334925652190301</v>
      </c>
      <c r="V9" s="14">
        <v>0.182888025951117</v>
      </c>
      <c r="W9" s="14"/>
      <c r="X9" s="14">
        <v>0.179624711253554</v>
      </c>
      <c r="Y9" s="14">
        <v>0.21908112276924399</v>
      </c>
      <c r="Z9" s="14">
        <v>0.228668799678546</v>
      </c>
      <c r="AA9" s="14"/>
      <c r="AB9" s="14">
        <v>0.26910806330700598</v>
      </c>
      <c r="AC9" s="14">
        <v>0.20790861383339801</v>
      </c>
      <c r="AD9" s="14">
        <v>0.13126494362171701</v>
      </c>
      <c r="AE9" s="14"/>
      <c r="AF9" s="14">
        <v>0.22631559608808499</v>
      </c>
      <c r="AG9" s="14">
        <v>0.22919822721438801</v>
      </c>
      <c r="AH9" s="14">
        <v>0.17969825560845801</v>
      </c>
      <c r="AI9" s="14"/>
      <c r="AJ9" s="14">
        <v>0.245724575443551</v>
      </c>
      <c r="AK9" s="14">
        <v>0.190039600767894</v>
      </c>
      <c r="AL9" s="14"/>
      <c r="AM9" s="14">
        <v>0.21155796958383399</v>
      </c>
      <c r="AN9" s="14">
        <v>0.10261280170730799</v>
      </c>
      <c r="AO9" s="14">
        <v>0.273310183247437</v>
      </c>
      <c r="AP9" s="14">
        <v>0.159072558252983</v>
      </c>
      <c r="AQ9" s="14">
        <v>0.29947015555780698</v>
      </c>
      <c r="AR9" s="14">
        <v>0.25184825894232699</v>
      </c>
      <c r="AS9" s="14">
        <v>0.34880701099983502</v>
      </c>
      <c r="AT9" s="14">
        <v>0.179223913994594</v>
      </c>
      <c r="AU9" s="14">
        <v>0.22352853174859599</v>
      </c>
      <c r="AV9" s="14"/>
      <c r="AW9" s="14">
        <v>0.16968299741210699</v>
      </c>
      <c r="AX9" s="14">
        <v>0.10835473263522399</v>
      </c>
      <c r="AY9" s="14">
        <v>0.27531687455250298</v>
      </c>
      <c r="AZ9" s="14">
        <v>0.19718485799024199</v>
      </c>
      <c r="BA9" s="14">
        <v>0.30761153079640602</v>
      </c>
      <c r="BB9" s="14">
        <v>0.257281282173556</v>
      </c>
      <c r="BC9" s="14">
        <v>0.27439361680253399</v>
      </c>
      <c r="BD9" s="14">
        <v>0.23706640523890599</v>
      </c>
      <c r="BE9" s="14">
        <v>0.231556124492801</v>
      </c>
      <c r="BF9" s="14">
        <v>0.194536500145022</v>
      </c>
      <c r="BG9" s="14"/>
      <c r="BH9" s="14">
        <v>0.19621684734741601</v>
      </c>
      <c r="BI9" s="14">
        <v>0.22647460530109001</v>
      </c>
    </row>
    <row r="10" spans="2:61" x14ac:dyDescent="0.35">
      <c r="B10" s="15" t="s">
        <v>319</v>
      </c>
      <c r="C10" s="14">
        <v>0.335310880824642</v>
      </c>
      <c r="D10" s="14">
        <v>0.34279952118448698</v>
      </c>
      <c r="E10" s="14">
        <v>0.32893075777228997</v>
      </c>
      <c r="F10" s="14"/>
      <c r="G10" s="14">
        <v>0.29084782722893099</v>
      </c>
      <c r="H10" s="14">
        <v>0.365069735832104</v>
      </c>
      <c r="I10" s="14">
        <v>0.31194200631247898</v>
      </c>
      <c r="J10" s="14">
        <v>0.304660563414338</v>
      </c>
      <c r="K10" s="14">
        <v>0.35781883472535497</v>
      </c>
      <c r="L10" s="14">
        <v>0.37082278891124998</v>
      </c>
      <c r="M10" s="14"/>
      <c r="N10" s="14">
        <v>0.331715122179844</v>
      </c>
      <c r="O10" s="14">
        <v>0.33733768266945802</v>
      </c>
      <c r="P10" s="14"/>
      <c r="Q10" s="14">
        <v>0.38561698511161602</v>
      </c>
      <c r="R10" s="14">
        <v>0.34046807611569502</v>
      </c>
      <c r="S10" s="14">
        <v>0.27460258849820801</v>
      </c>
      <c r="T10" s="14"/>
      <c r="U10" s="14">
        <v>0.35886871731355902</v>
      </c>
      <c r="V10" s="14">
        <v>0.234098687309443</v>
      </c>
      <c r="W10" s="14"/>
      <c r="X10" s="14">
        <v>0.36529504977863098</v>
      </c>
      <c r="Y10" s="14">
        <v>0.38687211548931399</v>
      </c>
      <c r="Z10" s="14">
        <v>0.26901344393556698</v>
      </c>
      <c r="AA10" s="14"/>
      <c r="AB10" s="14">
        <v>0.40116856844700199</v>
      </c>
      <c r="AC10" s="14">
        <v>0.37943348970291702</v>
      </c>
      <c r="AD10" s="14">
        <v>0.15528473277090901</v>
      </c>
      <c r="AE10" s="14"/>
      <c r="AF10" s="14">
        <v>0.38989790882200698</v>
      </c>
      <c r="AG10" s="14">
        <v>0.35477077016085801</v>
      </c>
      <c r="AH10" s="14">
        <v>0.30514323986797498</v>
      </c>
      <c r="AI10" s="14"/>
      <c r="AJ10" s="14">
        <v>0.32796784431029402</v>
      </c>
      <c r="AK10" s="14">
        <v>0.33951568335611998</v>
      </c>
      <c r="AL10" s="14"/>
      <c r="AM10" s="14">
        <v>0.40350119474004997</v>
      </c>
      <c r="AN10" s="14">
        <v>0.36079779553760799</v>
      </c>
      <c r="AO10" s="14">
        <v>0.41238796286182899</v>
      </c>
      <c r="AP10" s="14">
        <v>0.25316176393700501</v>
      </c>
      <c r="AQ10" s="14">
        <v>0.42994850594190198</v>
      </c>
      <c r="AR10" s="14">
        <v>0.34351819879902501</v>
      </c>
      <c r="AS10" s="14">
        <v>0.36044839588259497</v>
      </c>
      <c r="AT10" s="14">
        <v>0.26816610560397303</v>
      </c>
      <c r="AU10" s="14">
        <v>0.25179657866471</v>
      </c>
      <c r="AV10" s="14"/>
      <c r="AW10" s="14">
        <v>0.417887237951791</v>
      </c>
      <c r="AX10" s="14">
        <v>0.386125691780279</v>
      </c>
      <c r="AY10" s="14">
        <v>0.46407849164313802</v>
      </c>
      <c r="AZ10" s="14">
        <v>0.22778874332112101</v>
      </c>
      <c r="BA10" s="14">
        <v>0.411727007877707</v>
      </c>
      <c r="BB10" s="14">
        <v>0.346775798489591</v>
      </c>
      <c r="BC10" s="14">
        <v>0.43894883061672402</v>
      </c>
      <c r="BD10" s="14">
        <v>0.26096097289704401</v>
      </c>
      <c r="BE10" s="14">
        <v>0.19177253209686199</v>
      </c>
      <c r="BF10" s="14">
        <v>0.17512170726543799</v>
      </c>
      <c r="BG10" s="14"/>
      <c r="BH10" s="14">
        <v>0.35752440686028297</v>
      </c>
      <c r="BI10" s="14">
        <v>0.32464852342679901</v>
      </c>
    </row>
    <row r="11" spans="2:61" x14ac:dyDescent="0.35">
      <c r="B11" s="15" t="s">
        <v>321</v>
      </c>
      <c r="C11" s="14">
        <v>0.18998831608539901</v>
      </c>
      <c r="D11" s="14">
        <v>0.193089325283754</v>
      </c>
      <c r="E11" s="14">
        <v>0.18814203526078699</v>
      </c>
      <c r="F11" s="14"/>
      <c r="G11" s="14">
        <v>0.25195419475681402</v>
      </c>
      <c r="H11" s="14">
        <v>0.178244631492321</v>
      </c>
      <c r="I11" s="14">
        <v>0.215253952620936</v>
      </c>
      <c r="J11" s="14">
        <v>0.17599571876345399</v>
      </c>
      <c r="K11" s="14">
        <v>0.15230278241997799</v>
      </c>
      <c r="L11" s="14">
        <v>0.179990351740897</v>
      </c>
      <c r="M11" s="14"/>
      <c r="N11" s="14">
        <v>0.187372824596958</v>
      </c>
      <c r="O11" s="14">
        <v>0.19146257603928701</v>
      </c>
      <c r="P11" s="14"/>
      <c r="Q11" s="14">
        <v>0.15361577308152199</v>
      </c>
      <c r="R11" s="14">
        <v>0.20026901264659699</v>
      </c>
      <c r="S11" s="14">
        <v>0.23283456490306401</v>
      </c>
      <c r="T11" s="14"/>
      <c r="U11" s="14">
        <v>0.18740014307849601</v>
      </c>
      <c r="V11" s="14">
        <v>0.20110795635239501</v>
      </c>
      <c r="W11" s="14"/>
      <c r="X11" s="14">
        <v>0.275563671641677</v>
      </c>
      <c r="Y11" s="14">
        <v>0.190040110703561</v>
      </c>
      <c r="Z11" s="14">
        <v>0.15680229804283599</v>
      </c>
      <c r="AA11" s="14"/>
      <c r="AB11" s="14">
        <v>0.179955668237997</v>
      </c>
      <c r="AC11" s="14">
        <v>0.193923063004212</v>
      </c>
      <c r="AD11" s="14">
        <v>0.210479411671744</v>
      </c>
      <c r="AE11" s="14"/>
      <c r="AF11" s="14">
        <v>0.21659859024830899</v>
      </c>
      <c r="AG11" s="14">
        <v>0.18084377968956</v>
      </c>
      <c r="AH11" s="14">
        <v>0.19968801185585999</v>
      </c>
      <c r="AI11" s="14"/>
      <c r="AJ11" s="14">
        <v>0.21245922174086901</v>
      </c>
      <c r="AK11" s="14">
        <v>0.18000121289680601</v>
      </c>
      <c r="AL11" s="14"/>
      <c r="AM11" s="14">
        <v>0.21659657183407799</v>
      </c>
      <c r="AN11" s="14">
        <v>0.25116367610970902</v>
      </c>
      <c r="AO11" s="14">
        <v>0.185342993464467</v>
      </c>
      <c r="AP11" s="14">
        <v>0.17388589877781299</v>
      </c>
      <c r="AQ11" s="14">
        <v>0.188675439324068</v>
      </c>
      <c r="AR11" s="14">
        <v>0.18066095638915</v>
      </c>
      <c r="AS11" s="14">
        <v>0.13447379853795</v>
      </c>
      <c r="AT11" s="14">
        <v>4.4662441631064802E-2</v>
      </c>
      <c r="AU11" s="14">
        <v>0.19744737839121701</v>
      </c>
      <c r="AV11" s="14"/>
      <c r="AW11" s="14">
        <v>0.25140714942970999</v>
      </c>
      <c r="AX11" s="14">
        <v>0.231119191866271</v>
      </c>
      <c r="AY11" s="14">
        <v>0.17201342351235599</v>
      </c>
      <c r="AZ11" s="14">
        <v>0.203733752986762</v>
      </c>
      <c r="BA11" s="14">
        <v>0.153090115213879</v>
      </c>
      <c r="BB11" s="14">
        <v>0.18600163521318999</v>
      </c>
      <c r="BC11" s="14">
        <v>0.163821698118925</v>
      </c>
      <c r="BD11" s="14">
        <v>6.6696728796588001E-2</v>
      </c>
      <c r="BE11" s="14">
        <v>0</v>
      </c>
      <c r="BF11" s="14">
        <v>0.12757804994518401</v>
      </c>
      <c r="BG11" s="14"/>
      <c r="BH11" s="14">
        <v>0.18122775869087901</v>
      </c>
      <c r="BI11" s="14">
        <v>0.207135284613403</v>
      </c>
    </row>
    <row r="12" spans="2:61" x14ac:dyDescent="0.35">
      <c r="B12" s="15" t="s">
        <v>322</v>
      </c>
      <c r="C12" s="14">
        <v>0.18408287395869799</v>
      </c>
      <c r="D12" s="14">
        <v>0.15367958935758999</v>
      </c>
      <c r="E12" s="14">
        <v>0.21414579177205001</v>
      </c>
      <c r="F12" s="14"/>
      <c r="G12" s="14">
        <v>0.161306618879094</v>
      </c>
      <c r="H12" s="14">
        <v>0.17527053605468401</v>
      </c>
      <c r="I12" s="14">
        <v>0.144409111623407</v>
      </c>
      <c r="J12" s="14">
        <v>0.20445545756758399</v>
      </c>
      <c r="K12" s="14">
        <v>0.191182529978559</v>
      </c>
      <c r="L12" s="14">
        <v>0.219151072420704</v>
      </c>
      <c r="M12" s="14"/>
      <c r="N12" s="14">
        <v>0.17981822156663699</v>
      </c>
      <c r="O12" s="14">
        <v>0.18648670752751501</v>
      </c>
      <c r="P12" s="14"/>
      <c r="Q12" s="14">
        <v>0.120708955659421</v>
      </c>
      <c r="R12" s="14">
        <v>0.160184283906525</v>
      </c>
      <c r="S12" s="14">
        <v>0.35001160350862798</v>
      </c>
      <c r="T12" s="14"/>
      <c r="U12" s="14">
        <v>0.171183854870607</v>
      </c>
      <c r="V12" s="14">
        <v>0.23950129138061499</v>
      </c>
      <c r="W12" s="14"/>
      <c r="X12" s="14">
        <v>0.17185103113445799</v>
      </c>
      <c r="Y12" s="14">
        <v>0.13682474054095001</v>
      </c>
      <c r="Z12" s="14">
        <v>0.26614328202148002</v>
      </c>
      <c r="AA12" s="14"/>
      <c r="AB12" s="14">
        <v>0.10706091158518</v>
      </c>
      <c r="AC12" s="14">
        <v>0.15078341656789701</v>
      </c>
      <c r="AD12" s="14">
        <v>0.41573246668966801</v>
      </c>
      <c r="AE12" s="14"/>
      <c r="AF12" s="14">
        <v>0.106167883153792</v>
      </c>
      <c r="AG12" s="14">
        <v>0.168880332893588</v>
      </c>
      <c r="AH12" s="14">
        <v>0.24732513324887101</v>
      </c>
      <c r="AI12" s="14"/>
      <c r="AJ12" s="14">
        <v>0.17417439633888199</v>
      </c>
      <c r="AK12" s="14">
        <v>0.18741589610182099</v>
      </c>
      <c r="AL12" s="14"/>
      <c r="AM12" s="14">
        <v>0.13647710093555901</v>
      </c>
      <c r="AN12" s="14">
        <v>0.22943369273006101</v>
      </c>
      <c r="AO12" s="14">
        <v>7.3819073406595798E-2</v>
      </c>
      <c r="AP12" s="14">
        <v>0.28886067390993903</v>
      </c>
      <c r="AQ12" s="14">
        <v>6.5921122618187E-2</v>
      </c>
      <c r="AR12" s="14">
        <v>0.146888936544119</v>
      </c>
      <c r="AS12" s="14">
        <v>7.9493086688026598E-2</v>
      </c>
      <c r="AT12" s="14">
        <v>0.34245069690365199</v>
      </c>
      <c r="AU12" s="14">
        <v>0.21577407701808601</v>
      </c>
      <c r="AV12" s="14"/>
      <c r="AW12" s="14">
        <v>0.136182663614415</v>
      </c>
      <c r="AX12" s="14">
        <v>0.22449516682848</v>
      </c>
      <c r="AY12" s="14">
        <v>3.46945768328661E-2</v>
      </c>
      <c r="AZ12" s="14">
        <v>0.282385466026363</v>
      </c>
      <c r="BA12" s="14">
        <v>8.7070444905479799E-2</v>
      </c>
      <c r="BB12" s="14">
        <v>0.154112720744465</v>
      </c>
      <c r="BC12" s="14">
        <v>4.8771964502327202E-2</v>
      </c>
      <c r="BD12" s="14">
        <v>0.392238245953692</v>
      </c>
      <c r="BE12" s="14">
        <v>0.27507948572478602</v>
      </c>
      <c r="BF12" s="14">
        <v>0.37797836857156097</v>
      </c>
      <c r="BG12" s="14"/>
      <c r="BH12" s="14">
        <v>0.17676132484656601</v>
      </c>
      <c r="BI12" s="14">
        <v>0.19003330877245</v>
      </c>
    </row>
    <row r="13" spans="2:61" x14ac:dyDescent="0.35">
      <c r="B13" s="15" t="s">
        <v>77</v>
      </c>
      <c r="C13" s="20">
        <v>8.3020059292635895E-2</v>
      </c>
      <c r="D13" s="20">
        <v>6.4698025696685701E-2</v>
      </c>
      <c r="E13" s="20">
        <v>0.100973845226338</v>
      </c>
      <c r="F13" s="20"/>
      <c r="G13" s="20">
        <v>6.9582395420162105E-2</v>
      </c>
      <c r="H13" s="20">
        <v>7.2635584746023996E-2</v>
      </c>
      <c r="I13" s="20">
        <v>0.130653022148944</v>
      </c>
      <c r="J13" s="20">
        <v>6.2356023792060303E-2</v>
      </c>
      <c r="K13" s="20">
        <v>5.7783379748208401E-2</v>
      </c>
      <c r="L13" s="20">
        <v>8.9494054243311097E-2</v>
      </c>
      <c r="M13" s="20"/>
      <c r="N13" s="20">
        <v>7.1616393084597205E-2</v>
      </c>
      <c r="O13" s="20">
        <v>8.9447902201825399E-2</v>
      </c>
      <c r="P13" s="20"/>
      <c r="Q13" s="20">
        <v>5.0051514578444603E-2</v>
      </c>
      <c r="R13" s="20">
        <v>0.10090530572154</v>
      </c>
      <c r="S13" s="20">
        <v>3.1905728167371299E-2</v>
      </c>
      <c r="T13" s="20"/>
      <c r="U13" s="20">
        <v>6.9198028215434998E-2</v>
      </c>
      <c r="V13" s="20">
        <v>0.14240403900643001</v>
      </c>
      <c r="W13" s="20"/>
      <c r="X13" s="20">
        <v>7.6655361916810301E-3</v>
      </c>
      <c r="Y13" s="20">
        <v>6.7181910496932007E-2</v>
      </c>
      <c r="Z13" s="20">
        <v>7.9372176321571397E-2</v>
      </c>
      <c r="AA13" s="20"/>
      <c r="AB13" s="20">
        <v>4.27067884228155E-2</v>
      </c>
      <c r="AC13" s="20">
        <v>6.7951416891575994E-2</v>
      </c>
      <c r="AD13" s="20">
        <v>8.7238445245961901E-2</v>
      </c>
      <c r="AE13" s="20"/>
      <c r="AF13" s="20">
        <v>6.1020021687807201E-2</v>
      </c>
      <c r="AG13" s="20">
        <v>6.6306890041606503E-2</v>
      </c>
      <c r="AH13" s="20">
        <v>6.8145359418835802E-2</v>
      </c>
      <c r="AI13" s="20"/>
      <c r="AJ13" s="20">
        <v>3.9673962166404002E-2</v>
      </c>
      <c r="AK13" s="20">
        <v>0.103027606877359</v>
      </c>
      <c r="AL13" s="20"/>
      <c r="AM13" s="20">
        <v>3.1867162906478903E-2</v>
      </c>
      <c r="AN13" s="20">
        <v>5.59920339153148E-2</v>
      </c>
      <c r="AO13" s="20">
        <v>5.5139787019669997E-2</v>
      </c>
      <c r="AP13" s="20">
        <v>0.12501910512226</v>
      </c>
      <c r="AQ13" s="20">
        <v>1.59847765580356E-2</v>
      </c>
      <c r="AR13" s="20">
        <v>7.7083649325378298E-2</v>
      </c>
      <c r="AS13" s="20">
        <v>7.6777707891593605E-2</v>
      </c>
      <c r="AT13" s="20">
        <v>0.16549684186671601</v>
      </c>
      <c r="AU13" s="20">
        <v>0.11145343417739199</v>
      </c>
      <c r="AV13" s="20"/>
      <c r="AW13" s="20">
        <v>2.4839951591976502E-2</v>
      </c>
      <c r="AX13" s="20">
        <v>4.9905216889746001E-2</v>
      </c>
      <c r="AY13" s="20">
        <v>5.3896633459136901E-2</v>
      </c>
      <c r="AZ13" s="20">
        <v>8.8907179675513495E-2</v>
      </c>
      <c r="BA13" s="20">
        <v>4.0500901206527301E-2</v>
      </c>
      <c r="BB13" s="20">
        <v>5.58285633791984E-2</v>
      </c>
      <c r="BC13" s="20">
        <v>7.4063889959490301E-2</v>
      </c>
      <c r="BD13" s="20">
        <v>4.3037647113770498E-2</v>
      </c>
      <c r="BE13" s="20">
        <v>0.30159185768555102</v>
      </c>
      <c r="BF13" s="20">
        <v>0.124785374072796</v>
      </c>
      <c r="BG13" s="20"/>
      <c r="BH13" s="20">
        <v>8.8269662254856704E-2</v>
      </c>
      <c r="BI13" s="20">
        <v>5.1708277886258799E-2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I18"/>
  <sheetViews>
    <sheetView showGridLines="0" workbookViewId="0">
      <pane xSplit="2" topLeftCell="C1" activePane="topRight" state="frozen"/>
      <selection activeCell="B18" sqref="B18"/>
      <selection pane="topRight" activeCell="G7" sqref="G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4.9995937741378102E-2</v>
      </c>
      <c r="D9" s="14">
        <v>5.99403004346016E-2</v>
      </c>
      <c r="E9" s="14">
        <v>4.08069449585741E-2</v>
      </c>
      <c r="F9" s="14"/>
      <c r="G9" s="14">
        <v>9.6040029944118296E-2</v>
      </c>
      <c r="H9" s="14">
        <v>7.4864464437726597E-2</v>
      </c>
      <c r="I9" s="14">
        <v>5.4039490320946897E-2</v>
      </c>
      <c r="J9" s="14">
        <v>3.39894500557349E-2</v>
      </c>
      <c r="K9" s="14">
        <v>3.8279840533881102E-2</v>
      </c>
      <c r="L9" s="14">
        <v>2.3375795497438699E-2</v>
      </c>
      <c r="M9" s="14"/>
      <c r="N9" s="14">
        <v>4.7166912217717197E-2</v>
      </c>
      <c r="O9" s="14">
        <v>5.1590559271019298E-2</v>
      </c>
      <c r="P9" s="14"/>
      <c r="Q9" s="14">
        <v>5.6180031636535399E-2</v>
      </c>
      <c r="R9" s="14">
        <v>4.7912219078286598E-2</v>
      </c>
      <c r="S9" s="14">
        <v>5.4393088631278501E-2</v>
      </c>
      <c r="T9" s="14"/>
      <c r="U9" s="14">
        <v>5.7955694284953299E-2</v>
      </c>
      <c r="V9" s="14">
        <v>1.5798212496056702E-2</v>
      </c>
      <c r="W9" s="14"/>
      <c r="X9" s="14">
        <v>9.6090772073477396E-2</v>
      </c>
      <c r="Y9" s="14">
        <v>4.6515139845877101E-2</v>
      </c>
      <c r="Z9" s="14">
        <v>3.8908762963145598E-2</v>
      </c>
      <c r="AA9" s="14"/>
      <c r="AB9" s="14">
        <v>7.5445525185691295E-2</v>
      </c>
      <c r="AC9" s="14">
        <v>4.0507408042439901E-2</v>
      </c>
      <c r="AD9" s="14">
        <v>4.00919827756408E-2</v>
      </c>
      <c r="AE9" s="14"/>
      <c r="AF9" s="14">
        <v>9.5251272023078495E-2</v>
      </c>
      <c r="AG9" s="14">
        <v>5.3657566710005697E-2</v>
      </c>
      <c r="AH9" s="14">
        <v>3.1255538306889603E-2</v>
      </c>
      <c r="AI9" s="14"/>
      <c r="AJ9" s="14">
        <v>6.7235124853266395E-2</v>
      </c>
      <c r="AK9" s="14">
        <v>4.07016593581251E-2</v>
      </c>
      <c r="AL9" s="14"/>
      <c r="AM9" s="14">
        <v>5.67502079188014E-2</v>
      </c>
      <c r="AN9" s="14">
        <v>5.9794304676504699E-2</v>
      </c>
      <c r="AO9" s="14">
        <v>5.0995760478321099E-2</v>
      </c>
      <c r="AP9" s="14">
        <v>3.9298212750337798E-2</v>
      </c>
      <c r="AQ9" s="14">
        <v>7.75146211400492E-2</v>
      </c>
      <c r="AR9" s="14">
        <v>5.0938683171248597E-2</v>
      </c>
      <c r="AS9" s="14">
        <v>5.96322907174512E-2</v>
      </c>
      <c r="AT9" s="14">
        <v>1.63723952414386E-2</v>
      </c>
      <c r="AU9" s="14">
        <v>3.9826753358279302E-2</v>
      </c>
      <c r="AV9" s="14"/>
      <c r="AW9" s="14">
        <v>6.4887551079995998E-2</v>
      </c>
      <c r="AX9" s="14">
        <v>5.0260240353038103E-2</v>
      </c>
      <c r="AY9" s="14">
        <v>6.3781429314865704E-2</v>
      </c>
      <c r="AZ9" s="14">
        <v>3.8626278505375498E-2</v>
      </c>
      <c r="BA9" s="14">
        <v>7.8486093945262694E-2</v>
      </c>
      <c r="BB9" s="14">
        <v>6.0913206519563397E-2</v>
      </c>
      <c r="BC9" s="14">
        <v>2.8013616040691799E-2</v>
      </c>
      <c r="BD9" s="14">
        <v>8.9886240690980099E-2</v>
      </c>
      <c r="BE9" s="14">
        <v>4.0889533072413199E-2</v>
      </c>
      <c r="BF9" s="14">
        <v>4.616970956896E-2</v>
      </c>
      <c r="BG9" s="14"/>
      <c r="BH9" s="14">
        <v>5.38715781596244E-2</v>
      </c>
      <c r="BI9" s="14">
        <v>5.1656934365996401E-2</v>
      </c>
    </row>
    <row r="10" spans="2:61" x14ac:dyDescent="0.35">
      <c r="B10" s="15" t="s">
        <v>319</v>
      </c>
      <c r="C10" s="14">
        <v>0.17069531010873501</v>
      </c>
      <c r="D10" s="14">
        <v>0.17229474813225101</v>
      </c>
      <c r="E10" s="14">
        <v>0.165523775760471</v>
      </c>
      <c r="F10" s="14"/>
      <c r="G10" s="14">
        <v>0.21812164822914401</v>
      </c>
      <c r="H10" s="14">
        <v>0.183206272849222</v>
      </c>
      <c r="I10" s="14">
        <v>0.191122258018701</v>
      </c>
      <c r="J10" s="14">
        <v>0.15990408569395101</v>
      </c>
      <c r="K10" s="14">
        <v>0.14810831239897501</v>
      </c>
      <c r="L10" s="14">
        <v>0.14035593905079</v>
      </c>
      <c r="M10" s="14"/>
      <c r="N10" s="14">
        <v>0.18181967894145601</v>
      </c>
      <c r="O10" s="14">
        <v>0.164424897241845</v>
      </c>
      <c r="P10" s="14"/>
      <c r="Q10" s="14">
        <v>0.24484419100526</v>
      </c>
      <c r="R10" s="14">
        <v>0.14144372103524699</v>
      </c>
      <c r="S10" s="14">
        <v>0.15548466472002201</v>
      </c>
      <c r="T10" s="14"/>
      <c r="U10" s="14">
        <v>0.18421726454963799</v>
      </c>
      <c r="V10" s="14">
        <v>0.11260055806220801</v>
      </c>
      <c r="W10" s="14"/>
      <c r="X10" s="14">
        <v>0.20602621810333299</v>
      </c>
      <c r="Y10" s="14">
        <v>0.208257299131202</v>
      </c>
      <c r="Z10" s="14">
        <v>0.12938968029535899</v>
      </c>
      <c r="AA10" s="14"/>
      <c r="AB10" s="14">
        <v>0.20547609526317301</v>
      </c>
      <c r="AC10" s="14">
        <v>0.189292024371469</v>
      </c>
      <c r="AD10" s="14">
        <v>9.6334473265898099E-2</v>
      </c>
      <c r="AE10" s="14"/>
      <c r="AF10" s="14">
        <v>0.137288657017171</v>
      </c>
      <c r="AG10" s="14">
        <v>0.19578157849151101</v>
      </c>
      <c r="AH10" s="14">
        <v>0.13535717577967399</v>
      </c>
      <c r="AI10" s="14"/>
      <c r="AJ10" s="14">
        <v>0.186390082901642</v>
      </c>
      <c r="AK10" s="14">
        <v>0.16004433352338299</v>
      </c>
      <c r="AL10" s="14"/>
      <c r="AM10" s="14">
        <v>0.17564792640787899</v>
      </c>
      <c r="AN10" s="14">
        <v>0.195422522865486</v>
      </c>
      <c r="AO10" s="14">
        <v>0.34497563085974198</v>
      </c>
      <c r="AP10" s="14">
        <v>0.13402275090573099</v>
      </c>
      <c r="AQ10" s="14">
        <v>0.19836322908329701</v>
      </c>
      <c r="AR10" s="14">
        <v>0.17761126944231401</v>
      </c>
      <c r="AS10" s="14">
        <v>0.202552934310681</v>
      </c>
      <c r="AT10" s="14">
        <v>8.8632103380084606E-2</v>
      </c>
      <c r="AU10" s="14">
        <v>0.123478598018471</v>
      </c>
      <c r="AV10" s="14"/>
      <c r="AW10" s="14">
        <v>0.19685404228352499</v>
      </c>
      <c r="AX10" s="14">
        <v>0.200385231870507</v>
      </c>
      <c r="AY10" s="14">
        <v>0.36700988879312402</v>
      </c>
      <c r="AZ10" s="14">
        <v>0.14206159393857701</v>
      </c>
      <c r="BA10" s="14">
        <v>0.19773449655976999</v>
      </c>
      <c r="BB10" s="14">
        <v>0.206288357087104</v>
      </c>
      <c r="BC10" s="14">
        <v>0.157537631916458</v>
      </c>
      <c r="BD10" s="14">
        <v>8.6325344382942995E-2</v>
      </c>
      <c r="BE10" s="14">
        <v>0.17399261407328101</v>
      </c>
      <c r="BF10" s="14">
        <v>6.8269222195279797E-2</v>
      </c>
      <c r="BG10" s="14"/>
      <c r="BH10" s="14">
        <v>0.17487583941794499</v>
      </c>
      <c r="BI10" s="14">
        <v>0.18514205965021999</v>
      </c>
    </row>
    <row r="11" spans="2:61" x14ac:dyDescent="0.35">
      <c r="B11" s="15" t="s">
        <v>321</v>
      </c>
      <c r="C11" s="14">
        <v>0.282527865345167</v>
      </c>
      <c r="D11" s="14">
        <v>0.31161111323216301</v>
      </c>
      <c r="E11" s="14">
        <v>0.256450361880112</v>
      </c>
      <c r="F11" s="14"/>
      <c r="G11" s="14">
        <v>0.23121276154113399</v>
      </c>
      <c r="H11" s="14">
        <v>0.21857030757734</v>
      </c>
      <c r="I11" s="14">
        <v>0.28194599047109298</v>
      </c>
      <c r="J11" s="14">
        <v>0.32558920766252702</v>
      </c>
      <c r="K11" s="14">
        <v>0.25933067058245102</v>
      </c>
      <c r="L11" s="14">
        <v>0.34103888744243899</v>
      </c>
      <c r="M11" s="14"/>
      <c r="N11" s="14">
        <v>0.27579737948583499</v>
      </c>
      <c r="O11" s="14">
        <v>0.28632160193979</v>
      </c>
      <c r="P11" s="14"/>
      <c r="Q11" s="14">
        <v>0.32618680215172702</v>
      </c>
      <c r="R11" s="14">
        <v>0.27662128192662</v>
      </c>
      <c r="S11" s="14">
        <v>0.23037065304019799</v>
      </c>
      <c r="T11" s="14"/>
      <c r="U11" s="14">
        <v>0.27154369523233901</v>
      </c>
      <c r="V11" s="14">
        <v>0.32971946341854702</v>
      </c>
      <c r="W11" s="14"/>
      <c r="X11" s="14">
        <v>0.37556633182240101</v>
      </c>
      <c r="Y11" s="14">
        <v>0.30814951739398599</v>
      </c>
      <c r="Z11" s="14">
        <v>0.21532905558628701</v>
      </c>
      <c r="AA11" s="14"/>
      <c r="AB11" s="14">
        <v>0.31635594758929397</v>
      </c>
      <c r="AC11" s="14">
        <v>0.32071317071792199</v>
      </c>
      <c r="AD11" s="14">
        <v>0.148005852126709</v>
      </c>
      <c r="AE11" s="14"/>
      <c r="AF11" s="14">
        <v>0.32515619190163703</v>
      </c>
      <c r="AG11" s="14">
        <v>0.31200363358025601</v>
      </c>
      <c r="AH11" s="14">
        <v>0.23452654383441099</v>
      </c>
      <c r="AI11" s="14"/>
      <c r="AJ11" s="14">
        <v>0.28759298358518198</v>
      </c>
      <c r="AK11" s="14">
        <v>0.28554201575481097</v>
      </c>
      <c r="AL11" s="14"/>
      <c r="AM11" s="14">
        <v>0.33618961403709502</v>
      </c>
      <c r="AN11" s="14">
        <v>0.28682052861256602</v>
      </c>
      <c r="AO11" s="14">
        <v>0.35165065234485099</v>
      </c>
      <c r="AP11" s="14">
        <v>0.30360816108510902</v>
      </c>
      <c r="AQ11" s="14">
        <v>0.34688000664915603</v>
      </c>
      <c r="AR11" s="14">
        <v>0.28162761665305203</v>
      </c>
      <c r="AS11" s="14">
        <v>0.30402768174698502</v>
      </c>
      <c r="AT11" s="14">
        <v>0.16210774190948801</v>
      </c>
      <c r="AU11" s="14">
        <v>0.24773097520217899</v>
      </c>
      <c r="AV11" s="14"/>
      <c r="AW11" s="14">
        <v>0.354531047715409</v>
      </c>
      <c r="AX11" s="14">
        <v>0.288794681715701</v>
      </c>
      <c r="AY11" s="14">
        <v>0.318634649675754</v>
      </c>
      <c r="AZ11" s="14">
        <v>0.290110859667362</v>
      </c>
      <c r="BA11" s="14">
        <v>0.37234917702905201</v>
      </c>
      <c r="BB11" s="14">
        <v>0.27107955660065097</v>
      </c>
      <c r="BC11" s="14">
        <v>0.38871719745111499</v>
      </c>
      <c r="BD11" s="14">
        <v>0.102539671823465</v>
      </c>
      <c r="BE11" s="14">
        <v>2.7611314676904399E-2</v>
      </c>
      <c r="BF11" s="14">
        <v>0.175963484425811</v>
      </c>
      <c r="BG11" s="14"/>
      <c r="BH11" s="14">
        <v>0.28918573473711201</v>
      </c>
      <c r="BI11" s="14">
        <v>0.280326670110914</v>
      </c>
    </row>
    <row r="12" spans="2:61" x14ac:dyDescent="0.35">
      <c r="B12" s="15" t="s">
        <v>322</v>
      </c>
      <c r="C12" s="14">
        <v>0.38794917942367702</v>
      </c>
      <c r="D12" s="14">
        <v>0.36614942329723099</v>
      </c>
      <c r="E12" s="14">
        <v>0.40980085675152</v>
      </c>
      <c r="F12" s="14"/>
      <c r="G12" s="14">
        <v>0.34629004212806203</v>
      </c>
      <c r="H12" s="14">
        <v>0.38749364810579401</v>
      </c>
      <c r="I12" s="14">
        <v>0.36252214014880701</v>
      </c>
      <c r="J12" s="14">
        <v>0.38756440821926202</v>
      </c>
      <c r="K12" s="14">
        <v>0.48364200610392799</v>
      </c>
      <c r="L12" s="14">
        <v>0.36660328341295501</v>
      </c>
      <c r="M12" s="14"/>
      <c r="N12" s="14">
        <v>0.40398236834997903</v>
      </c>
      <c r="O12" s="14">
        <v>0.37891183846055998</v>
      </c>
      <c r="P12" s="14"/>
      <c r="Q12" s="14">
        <v>0.30937774978031601</v>
      </c>
      <c r="R12" s="14">
        <v>0.40270503894445198</v>
      </c>
      <c r="S12" s="14">
        <v>0.49654560623420602</v>
      </c>
      <c r="T12" s="14"/>
      <c r="U12" s="14">
        <v>0.38683537798911699</v>
      </c>
      <c r="V12" s="14">
        <v>0.39273443576015099</v>
      </c>
      <c r="W12" s="14"/>
      <c r="X12" s="14">
        <v>0.28125012261688098</v>
      </c>
      <c r="Y12" s="14">
        <v>0.33379819382925202</v>
      </c>
      <c r="Z12" s="14">
        <v>0.51743687130932903</v>
      </c>
      <c r="AA12" s="14"/>
      <c r="AB12" s="14">
        <v>0.30761404808441201</v>
      </c>
      <c r="AC12" s="14">
        <v>0.35083994462822998</v>
      </c>
      <c r="AD12" s="14">
        <v>0.63184938273379199</v>
      </c>
      <c r="AE12" s="14"/>
      <c r="AF12" s="14">
        <v>0.37411817078350501</v>
      </c>
      <c r="AG12" s="14">
        <v>0.332036172946095</v>
      </c>
      <c r="AH12" s="14">
        <v>0.52199245003199102</v>
      </c>
      <c r="AI12" s="14"/>
      <c r="AJ12" s="14">
        <v>0.39298474654908</v>
      </c>
      <c r="AK12" s="14">
        <v>0.38513982155294202</v>
      </c>
      <c r="AL12" s="14"/>
      <c r="AM12" s="14">
        <v>0.33671339249828303</v>
      </c>
      <c r="AN12" s="14">
        <v>0.40950765114033499</v>
      </c>
      <c r="AO12" s="14">
        <v>0.160656937597526</v>
      </c>
      <c r="AP12" s="14">
        <v>0.453253927632848</v>
      </c>
      <c r="AQ12" s="14">
        <v>0.27317010477416498</v>
      </c>
      <c r="AR12" s="14">
        <v>0.38770024691945598</v>
      </c>
      <c r="AS12" s="14">
        <v>0.26941299879208003</v>
      </c>
      <c r="AT12" s="14">
        <v>0.643089796679153</v>
      </c>
      <c r="AU12" s="14">
        <v>0.42292401939694202</v>
      </c>
      <c r="AV12" s="14"/>
      <c r="AW12" s="14">
        <v>0.297015436248599</v>
      </c>
      <c r="AX12" s="14">
        <v>0.42310814768709198</v>
      </c>
      <c r="AY12" s="14">
        <v>0.14320220143210999</v>
      </c>
      <c r="AZ12" s="14">
        <v>0.48297517543518398</v>
      </c>
      <c r="BA12" s="14">
        <v>0.21717707784378401</v>
      </c>
      <c r="BB12" s="14">
        <v>0.38603872918860099</v>
      </c>
      <c r="BC12" s="14">
        <v>0.29009147750602499</v>
      </c>
      <c r="BD12" s="14">
        <v>0.648477576847445</v>
      </c>
      <c r="BE12" s="14">
        <v>0.42774720303798902</v>
      </c>
      <c r="BF12" s="14">
        <v>0.600554932044431</v>
      </c>
      <c r="BG12" s="14"/>
      <c r="BH12" s="14">
        <v>0.38143409219166002</v>
      </c>
      <c r="BI12" s="14">
        <v>0.40688832703338501</v>
      </c>
    </row>
    <row r="13" spans="2:61" x14ac:dyDescent="0.35">
      <c r="B13" s="15" t="s">
        <v>77</v>
      </c>
      <c r="C13" s="20">
        <v>0.108831707381043</v>
      </c>
      <c r="D13" s="20">
        <v>9.0004414903753799E-2</v>
      </c>
      <c r="E13" s="20">
        <v>0.12741806064932201</v>
      </c>
      <c r="F13" s="20"/>
      <c r="G13" s="20">
        <v>0.108335518157542</v>
      </c>
      <c r="H13" s="20">
        <v>0.135865307029918</v>
      </c>
      <c r="I13" s="20">
        <v>0.110370121040452</v>
      </c>
      <c r="J13" s="20">
        <v>9.2952848368525895E-2</v>
      </c>
      <c r="K13" s="20">
        <v>7.0639170380765906E-2</v>
      </c>
      <c r="L13" s="20">
        <v>0.128626094596377</v>
      </c>
      <c r="M13" s="20"/>
      <c r="N13" s="20">
        <v>9.1233661005012998E-2</v>
      </c>
      <c r="O13" s="20">
        <v>0.11875110308678601</v>
      </c>
      <c r="P13" s="20"/>
      <c r="Q13" s="20">
        <v>6.3411225426161497E-2</v>
      </c>
      <c r="R13" s="20">
        <v>0.13131773901539501</v>
      </c>
      <c r="S13" s="20">
        <v>6.3205987374295697E-2</v>
      </c>
      <c r="T13" s="20"/>
      <c r="U13" s="20">
        <v>9.9447967943953205E-2</v>
      </c>
      <c r="V13" s="20">
        <v>0.149147330263038</v>
      </c>
      <c r="W13" s="20"/>
      <c r="X13" s="20">
        <v>4.1066555383908097E-2</v>
      </c>
      <c r="Y13" s="20">
        <v>0.10327984979968299</v>
      </c>
      <c r="Z13" s="20">
        <v>9.89356298458796E-2</v>
      </c>
      <c r="AA13" s="20"/>
      <c r="AB13" s="20">
        <v>9.51083838774303E-2</v>
      </c>
      <c r="AC13" s="20">
        <v>9.8647452239938802E-2</v>
      </c>
      <c r="AD13" s="20">
        <v>8.3718309097959298E-2</v>
      </c>
      <c r="AE13" s="20"/>
      <c r="AF13" s="20">
        <v>6.8185708274608306E-2</v>
      </c>
      <c r="AG13" s="20">
        <v>0.106521048272132</v>
      </c>
      <c r="AH13" s="20">
        <v>7.6868292047034603E-2</v>
      </c>
      <c r="AI13" s="20"/>
      <c r="AJ13" s="20">
        <v>6.5797062110829405E-2</v>
      </c>
      <c r="AK13" s="20">
        <v>0.12857216981073999</v>
      </c>
      <c r="AL13" s="20"/>
      <c r="AM13" s="20">
        <v>9.4698859137941294E-2</v>
      </c>
      <c r="AN13" s="20">
        <v>4.8454992705108002E-2</v>
      </c>
      <c r="AO13" s="20">
        <v>9.1721018719559996E-2</v>
      </c>
      <c r="AP13" s="20">
        <v>6.9816947625973999E-2</v>
      </c>
      <c r="AQ13" s="20">
        <v>0.10407203835333401</v>
      </c>
      <c r="AR13" s="20">
        <v>0.102122183813929</v>
      </c>
      <c r="AS13" s="20">
        <v>0.16437409443280199</v>
      </c>
      <c r="AT13" s="20">
        <v>8.9797962789836303E-2</v>
      </c>
      <c r="AU13" s="20">
        <v>0.16603965402412901</v>
      </c>
      <c r="AV13" s="20"/>
      <c r="AW13" s="20">
        <v>8.6711922672470604E-2</v>
      </c>
      <c r="AX13" s="20">
        <v>3.7451698373661399E-2</v>
      </c>
      <c r="AY13" s="20">
        <v>0.107371830784146</v>
      </c>
      <c r="AZ13" s="20">
        <v>4.6226092453501698E-2</v>
      </c>
      <c r="BA13" s="20">
        <v>0.134253154622131</v>
      </c>
      <c r="BB13" s="20">
        <v>7.5680150604080898E-2</v>
      </c>
      <c r="BC13" s="20">
        <v>0.13564007708570999</v>
      </c>
      <c r="BD13" s="20">
        <v>7.2771166255166206E-2</v>
      </c>
      <c r="BE13" s="20">
        <v>0.32975933513941202</v>
      </c>
      <c r="BF13" s="20">
        <v>0.109042651765517</v>
      </c>
      <c r="BG13" s="20"/>
      <c r="BH13" s="20">
        <v>0.10063275549365901</v>
      </c>
      <c r="BI13" s="20">
        <v>7.5986008839484503E-2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I18"/>
  <sheetViews>
    <sheetView showGridLines="0" workbookViewId="0">
      <pane xSplit="2" topLeftCell="C1" activePane="topRight" state="frozen"/>
      <selection activeCell="B18" sqref="B18"/>
      <selection pane="topRight" activeCell="F7" sqref="F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397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0.170762677875018</v>
      </c>
      <c r="D9" s="14">
        <v>0.19934665922093001</v>
      </c>
      <c r="E9" s="14">
        <v>0.14218596461643801</v>
      </c>
      <c r="F9" s="14"/>
      <c r="G9" s="14">
        <v>0.19813566444924</v>
      </c>
      <c r="H9" s="14">
        <v>0.178533582614814</v>
      </c>
      <c r="I9" s="14">
        <v>0.13817279487960901</v>
      </c>
      <c r="J9" s="14">
        <v>0.18516127972337301</v>
      </c>
      <c r="K9" s="14">
        <v>0.183082051394166</v>
      </c>
      <c r="L9" s="14">
        <v>0.158943253209858</v>
      </c>
      <c r="M9" s="14"/>
      <c r="N9" s="14">
        <v>0.17771273757449399</v>
      </c>
      <c r="O9" s="14">
        <v>0.16684517528043799</v>
      </c>
      <c r="P9" s="14"/>
      <c r="Q9" s="14">
        <v>0.256602080711819</v>
      </c>
      <c r="R9" s="14">
        <v>0.15047340160933201</v>
      </c>
      <c r="S9" s="14">
        <v>0.118174938915606</v>
      </c>
      <c r="T9" s="14"/>
      <c r="U9" s="14">
        <v>0.182478147485898</v>
      </c>
      <c r="V9" s="14">
        <v>0.120429177261087</v>
      </c>
      <c r="W9" s="14"/>
      <c r="X9" s="14">
        <v>0.20720539683231101</v>
      </c>
      <c r="Y9" s="14">
        <v>0.18001753130332299</v>
      </c>
      <c r="Z9" s="14">
        <v>0.16470855837750001</v>
      </c>
      <c r="AA9" s="14"/>
      <c r="AB9" s="14">
        <v>0.260525999693352</v>
      </c>
      <c r="AC9" s="14">
        <v>0.15382391102999601</v>
      </c>
      <c r="AD9" s="14">
        <v>0.104993982507973</v>
      </c>
      <c r="AE9" s="14"/>
      <c r="AF9" s="14">
        <v>0.199992406740822</v>
      </c>
      <c r="AG9" s="14">
        <v>0.18807610164805</v>
      </c>
      <c r="AH9" s="14">
        <v>0.13431229797640801</v>
      </c>
      <c r="AI9" s="14"/>
      <c r="AJ9" s="14">
        <v>0.19877789336962801</v>
      </c>
      <c r="AK9" s="14">
        <v>0.159627069928402</v>
      </c>
      <c r="AL9" s="14"/>
      <c r="AM9" s="14">
        <v>0.16168487046014801</v>
      </c>
      <c r="AN9" s="14">
        <v>0.13224866152522599</v>
      </c>
      <c r="AO9" s="14">
        <v>0.14413763123717299</v>
      </c>
      <c r="AP9" s="14">
        <v>9.8702353864188103E-2</v>
      </c>
      <c r="AQ9" s="14">
        <v>0.40109810064393298</v>
      </c>
      <c r="AR9" s="14">
        <v>0.200460272177479</v>
      </c>
      <c r="AS9" s="14">
        <v>0.26205702492024302</v>
      </c>
      <c r="AT9" s="14">
        <v>0.104673321875616</v>
      </c>
      <c r="AU9" s="14">
        <v>0.15477447717531201</v>
      </c>
      <c r="AV9" s="14"/>
      <c r="AW9" s="14">
        <v>0.158097338913716</v>
      </c>
      <c r="AX9" s="14">
        <v>0.11795494260190099</v>
      </c>
      <c r="AY9" s="14">
        <v>0.219618997848533</v>
      </c>
      <c r="AZ9" s="14">
        <v>0.124220672811184</v>
      </c>
      <c r="BA9" s="14">
        <v>0.38069092920481701</v>
      </c>
      <c r="BB9" s="14">
        <v>0.217131521634404</v>
      </c>
      <c r="BC9" s="14">
        <v>0.21095004016302499</v>
      </c>
      <c r="BD9" s="14">
        <v>0.193767048858971</v>
      </c>
      <c r="BE9" s="14">
        <v>0.10627880879082099</v>
      </c>
      <c r="BF9" s="14">
        <v>0.17155287174131501</v>
      </c>
      <c r="BG9" s="14"/>
      <c r="BH9" s="14">
        <v>0.16635013092077899</v>
      </c>
      <c r="BI9" s="14">
        <v>0.182332370098644</v>
      </c>
    </row>
    <row r="10" spans="2:61" x14ac:dyDescent="0.35">
      <c r="B10" s="15" t="s">
        <v>319</v>
      </c>
      <c r="C10" s="14">
        <v>0.32257726083445099</v>
      </c>
      <c r="D10" s="14">
        <v>0.35016358258392</v>
      </c>
      <c r="E10" s="14">
        <v>0.29583893872007599</v>
      </c>
      <c r="F10" s="14"/>
      <c r="G10" s="14">
        <v>0.30585701313258201</v>
      </c>
      <c r="H10" s="14">
        <v>0.32467951811833001</v>
      </c>
      <c r="I10" s="14">
        <v>0.366214492106121</v>
      </c>
      <c r="J10" s="14">
        <v>0.27163952998206298</v>
      </c>
      <c r="K10" s="14">
        <v>0.32186750330499397</v>
      </c>
      <c r="L10" s="14">
        <v>0.33422037452799203</v>
      </c>
      <c r="M10" s="14"/>
      <c r="N10" s="14">
        <v>0.32231563414270098</v>
      </c>
      <c r="O10" s="14">
        <v>0.32272473053803002</v>
      </c>
      <c r="P10" s="14"/>
      <c r="Q10" s="14">
        <v>0.36891477471630701</v>
      </c>
      <c r="R10" s="14">
        <v>0.33777766294953898</v>
      </c>
      <c r="S10" s="14">
        <v>0.21697004996282601</v>
      </c>
      <c r="T10" s="14"/>
      <c r="U10" s="14">
        <v>0.32746722797607802</v>
      </c>
      <c r="V10" s="14">
        <v>0.30156835787962299</v>
      </c>
      <c r="W10" s="14"/>
      <c r="X10" s="14">
        <v>0.30294059962306702</v>
      </c>
      <c r="Y10" s="14">
        <v>0.39090340167357301</v>
      </c>
      <c r="Z10" s="14">
        <v>0.26653154509743598</v>
      </c>
      <c r="AA10" s="14"/>
      <c r="AB10" s="14">
        <v>0.35717211414781902</v>
      </c>
      <c r="AC10" s="14">
        <v>0.35476813285959102</v>
      </c>
      <c r="AD10" s="14">
        <v>0.21429909250930901</v>
      </c>
      <c r="AE10" s="14"/>
      <c r="AF10" s="14">
        <v>0.30270527225655303</v>
      </c>
      <c r="AG10" s="14">
        <v>0.33820024234915702</v>
      </c>
      <c r="AH10" s="14">
        <v>0.31543882290257502</v>
      </c>
      <c r="AI10" s="14"/>
      <c r="AJ10" s="14">
        <v>0.35958700585720399</v>
      </c>
      <c r="AK10" s="14">
        <v>0.29627813942907899</v>
      </c>
      <c r="AL10" s="14"/>
      <c r="AM10" s="14">
        <v>0.40336531228912897</v>
      </c>
      <c r="AN10" s="14">
        <v>0.33352360577498202</v>
      </c>
      <c r="AO10" s="14">
        <v>0.47132902421934297</v>
      </c>
      <c r="AP10" s="14">
        <v>0.35849964762571501</v>
      </c>
      <c r="AQ10" s="14">
        <v>0.29257482126269602</v>
      </c>
      <c r="AR10" s="14">
        <v>0.31459579265423798</v>
      </c>
      <c r="AS10" s="14">
        <v>0.34765201221550701</v>
      </c>
      <c r="AT10" s="14">
        <v>0.17783213631139699</v>
      </c>
      <c r="AU10" s="14">
        <v>0.26013214952418801</v>
      </c>
      <c r="AV10" s="14"/>
      <c r="AW10" s="14">
        <v>0.38744401918911697</v>
      </c>
      <c r="AX10" s="14">
        <v>0.368428293014051</v>
      </c>
      <c r="AY10" s="14">
        <v>0.39612312646220998</v>
      </c>
      <c r="AZ10" s="14">
        <v>0.34643223687889402</v>
      </c>
      <c r="BA10" s="14">
        <v>0.33081584531264602</v>
      </c>
      <c r="BB10" s="14">
        <v>0.32977090766297301</v>
      </c>
      <c r="BC10" s="14">
        <v>0.41411244815522502</v>
      </c>
      <c r="BD10" s="14">
        <v>0.129936270013294</v>
      </c>
      <c r="BE10" s="14">
        <v>0.21049509957242499</v>
      </c>
      <c r="BF10" s="14">
        <v>0.14352911787968201</v>
      </c>
      <c r="BG10" s="14"/>
      <c r="BH10" s="14">
        <v>0.31676177201779299</v>
      </c>
      <c r="BI10" s="14">
        <v>0.34139876151982401</v>
      </c>
    </row>
    <row r="11" spans="2:61" x14ac:dyDescent="0.35">
      <c r="B11" s="15" t="s">
        <v>321</v>
      </c>
      <c r="C11" s="14">
        <v>0.20721242180681201</v>
      </c>
      <c r="D11" s="14">
        <v>0.21904930162463301</v>
      </c>
      <c r="E11" s="14">
        <v>0.197137832494264</v>
      </c>
      <c r="F11" s="14"/>
      <c r="G11" s="14">
        <v>0.26509811158583602</v>
      </c>
      <c r="H11" s="14">
        <v>0.18284029188904399</v>
      </c>
      <c r="I11" s="14">
        <v>0.18975063612266099</v>
      </c>
      <c r="J11" s="14">
        <v>0.25076845445393098</v>
      </c>
      <c r="K11" s="14">
        <v>0.14913134056427199</v>
      </c>
      <c r="L11" s="14">
        <v>0.21436224682886701</v>
      </c>
      <c r="M11" s="14"/>
      <c r="N11" s="14">
        <v>0.21274166231007499</v>
      </c>
      <c r="O11" s="14">
        <v>0.204095784690843</v>
      </c>
      <c r="P11" s="14"/>
      <c r="Q11" s="14">
        <v>0.15802228962569301</v>
      </c>
      <c r="R11" s="14">
        <v>0.20671807215208399</v>
      </c>
      <c r="S11" s="14">
        <v>0.294228995003669</v>
      </c>
      <c r="T11" s="14"/>
      <c r="U11" s="14">
        <v>0.201649955188309</v>
      </c>
      <c r="V11" s="14">
        <v>0.23111060312234599</v>
      </c>
      <c r="W11" s="14"/>
      <c r="X11" s="14">
        <v>0.25111161187688402</v>
      </c>
      <c r="Y11" s="14">
        <v>0.19170978520902299</v>
      </c>
      <c r="Z11" s="14">
        <v>0.20499815043601799</v>
      </c>
      <c r="AA11" s="14"/>
      <c r="AB11" s="14">
        <v>0.205799970417753</v>
      </c>
      <c r="AC11" s="14">
        <v>0.229974406609052</v>
      </c>
      <c r="AD11" s="14">
        <v>0.16105704182356601</v>
      </c>
      <c r="AE11" s="14"/>
      <c r="AF11" s="14">
        <v>0.30774427108379399</v>
      </c>
      <c r="AG11" s="14">
        <v>0.19789984691465001</v>
      </c>
      <c r="AH11" s="14">
        <v>0.21337696396276701</v>
      </c>
      <c r="AI11" s="14"/>
      <c r="AJ11" s="14">
        <v>0.20365630456203401</v>
      </c>
      <c r="AK11" s="14">
        <v>0.21765269862808601</v>
      </c>
      <c r="AL11" s="14"/>
      <c r="AM11" s="14">
        <v>0.19078354244988799</v>
      </c>
      <c r="AN11" s="14">
        <v>0.235409159729593</v>
      </c>
      <c r="AO11" s="14">
        <v>0.16053290638116499</v>
      </c>
      <c r="AP11" s="14">
        <v>0.226206997624774</v>
      </c>
      <c r="AQ11" s="14">
        <v>0.21283644655509801</v>
      </c>
      <c r="AR11" s="14">
        <v>0.24314243404907299</v>
      </c>
      <c r="AS11" s="14">
        <v>9.0631243490184907E-2</v>
      </c>
      <c r="AT11" s="14">
        <v>0.20236791619707001</v>
      </c>
      <c r="AU11" s="14">
        <v>0.17340036686740301</v>
      </c>
      <c r="AV11" s="14"/>
      <c r="AW11" s="14">
        <v>0.19653750347318999</v>
      </c>
      <c r="AX11" s="14">
        <v>0.235998027304714</v>
      </c>
      <c r="AY11" s="14">
        <v>0.215827698925255</v>
      </c>
      <c r="AZ11" s="14">
        <v>0.239709055314587</v>
      </c>
      <c r="BA11" s="14">
        <v>0.18184554756997401</v>
      </c>
      <c r="BB11" s="14">
        <v>0.240606151894038</v>
      </c>
      <c r="BC11" s="14">
        <v>0.17770217833853999</v>
      </c>
      <c r="BD11" s="14">
        <v>0.215758868508168</v>
      </c>
      <c r="BE11" s="14">
        <v>2.6232561092799499E-2</v>
      </c>
      <c r="BF11" s="14">
        <v>0.143636467009573</v>
      </c>
      <c r="BG11" s="14"/>
      <c r="BH11" s="14">
        <v>0.220304284690785</v>
      </c>
      <c r="BI11" s="14">
        <v>0.20425332784040501</v>
      </c>
    </row>
    <row r="12" spans="2:61" x14ac:dyDescent="0.35">
      <c r="B12" s="15" t="s">
        <v>322</v>
      </c>
      <c r="C12" s="14">
        <v>0.19489232536767501</v>
      </c>
      <c r="D12" s="14">
        <v>0.16081897365969</v>
      </c>
      <c r="E12" s="14">
        <v>0.227317690986231</v>
      </c>
      <c r="F12" s="14"/>
      <c r="G12" s="14">
        <v>0.118019235722031</v>
      </c>
      <c r="H12" s="14">
        <v>0.22334100003603299</v>
      </c>
      <c r="I12" s="14">
        <v>0.202798105415439</v>
      </c>
      <c r="J12" s="14">
        <v>0.19044953448912399</v>
      </c>
      <c r="K12" s="14">
        <v>0.213582423725831</v>
      </c>
      <c r="L12" s="14">
        <v>0.19821811132791001</v>
      </c>
      <c r="M12" s="14"/>
      <c r="N12" s="14">
        <v>0.190751952314613</v>
      </c>
      <c r="O12" s="14">
        <v>0.19722610707304999</v>
      </c>
      <c r="P12" s="14"/>
      <c r="Q12" s="14">
        <v>0.15288006766905701</v>
      </c>
      <c r="R12" s="14">
        <v>0.186569677848066</v>
      </c>
      <c r="S12" s="14">
        <v>0.30844489015978899</v>
      </c>
      <c r="T12" s="14"/>
      <c r="U12" s="14">
        <v>0.19586189214494801</v>
      </c>
      <c r="V12" s="14">
        <v>0.19072674843392601</v>
      </c>
      <c r="W12" s="14"/>
      <c r="X12" s="14">
        <v>0.19670140868309699</v>
      </c>
      <c r="Y12" s="14">
        <v>0.15082957527412899</v>
      </c>
      <c r="Z12" s="14">
        <v>0.25873161283870799</v>
      </c>
      <c r="AA12" s="14"/>
      <c r="AB12" s="14">
        <v>0.105197812848238</v>
      </c>
      <c r="AC12" s="14">
        <v>0.16552845418238801</v>
      </c>
      <c r="AD12" s="14">
        <v>0.41413320622543498</v>
      </c>
      <c r="AE12" s="14"/>
      <c r="AF12" s="14">
        <v>0.11984331052128</v>
      </c>
      <c r="AG12" s="14">
        <v>0.17529491429654101</v>
      </c>
      <c r="AH12" s="14">
        <v>0.263743704292699</v>
      </c>
      <c r="AI12" s="14"/>
      <c r="AJ12" s="14">
        <v>0.17338316427537501</v>
      </c>
      <c r="AK12" s="14">
        <v>0.20362743491329499</v>
      </c>
      <c r="AL12" s="14"/>
      <c r="AM12" s="14">
        <v>0.195701948302026</v>
      </c>
      <c r="AN12" s="14">
        <v>0.22166945267931201</v>
      </c>
      <c r="AO12" s="14">
        <v>0.11916529995012801</v>
      </c>
      <c r="AP12" s="14">
        <v>0.25795931687731</v>
      </c>
      <c r="AQ12" s="14">
        <v>7.75101591615458E-2</v>
      </c>
      <c r="AR12" s="14">
        <v>0.14923505568408399</v>
      </c>
      <c r="AS12" s="14">
        <v>0.19740152730605801</v>
      </c>
      <c r="AT12" s="14">
        <v>0.38241354333709499</v>
      </c>
      <c r="AU12" s="14">
        <v>0.21069657131105701</v>
      </c>
      <c r="AV12" s="14"/>
      <c r="AW12" s="14">
        <v>0.19734249531612699</v>
      </c>
      <c r="AX12" s="14">
        <v>0.227142051918785</v>
      </c>
      <c r="AY12" s="14">
        <v>9.7748555110380206E-2</v>
      </c>
      <c r="AZ12" s="14">
        <v>0.249967116164245</v>
      </c>
      <c r="BA12" s="14">
        <v>6.6151357694120796E-2</v>
      </c>
      <c r="BB12" s="14">
        <v>0.134086585921809</v>
      </c>
      <c r="BC12" s="14">
        <v>0.122568475203876</v>
      </c>
      <c r="BD12" s="14">
        <v>0.39162051166844902</v>
      </c>
      <c r="BE12" s="14">
        <v>0.30288285397074399</v>
      </c>
      <c r="BF12" s="14">
        <v>0.389256768385214</v>
      </c>
      <c r="BG12" s="14"/>
      <c r="BH12" s="14">
        <v>0.193510770094829</v>
      </c>
      <c r="BI12" s="14">
        <v>0.20164654740131999</v>
      </c>
    </row>
    <row r="13" spans="2:61" x14ac:dyDescent="0.35">
      <c r="B13" s="15" t="s">
        <v>77</v>
      </c>
      <c r="C13" s="20">
        <v>0.104555314116044</v>
      </c>
      <c r="D13" s="20">
        <v>7.0621482910827302E-2</v>
      </c>
      <c r="E13" s="20">
        <v>0.13751957318299099</v>
      </c>
      <c r="F13" s="20"/>
      <c r="G13" s="20">
        <v>0.112889975110311</v>
      </c>
      <c r="H13" s="20">
        <v>9.0605607341779304E-2</v>
      </c>
      <c r="I13" s="20">
        <v>0.10306397147617</v>
      </c>
      <c r="J13" s="20">
        <v>0.10198120135151</v>
      </c>
      <c r="K13" s="20">
        <v>0.13233668101073701</v>
      </c>
      <c r="L13" s="20">
        <v>9.4256014105373501E-2</v>
      </c>
      <c r="M13" s="20"/>
      <c r="N13" s="20">
        <v>9.6478013658117201E-2</v>
      </c>
      <c r="O13" s="20">
        <v>0.10910820241763999</v>
      </c>
      <c r="P13" s="20"/>
      <c r="Q13" s="20">
        <v>6.3580787277123699E-2</v>
      </c>
      <c r="R13" s="20">
        <v>0.118461185440979</v>
      </c>
      <c r="S13" s="20">
        <v>6.2181125958110102E-2</v>
      </c>
      <c r="T13" s="20"/>
      <c r="U13" s="20">
        <v>9.2542777204767501E-2</v>
      </c>
      <c r="V13" s="20">
        <v>0.15616511330301899</v>
      </c>
      <c r="W13" s="20"/>
      <c r="X13" s="20">
        <v>4.2040982984641401E-2</v>
      </c>
      <c r="Y13" s="20">
        <v>8.6539706539952202E-2</v>
      </c>
      <c r="Z13" s="20">
        <v>0.105030133250338</v>
      </c>
      <c r="AA13" s="20"/>
      <c r="AB13" s="20">
        <v>7.1304102892838603E-2</v>
      </c>
      <c r="AC13" s="20">
        <v>9.5905095318973302E-2</v>
      </c>
      <c r="AD13" s="20">
        <v>0.105516676933718</v>
      </c>
      <c r="AE13" s="20"/>
      <c r="AF13" s="20">
        <v>6.9714739397549394E-2</v>
      </c>
      <c r="AG13" s="20">
        <v>0.100528894791602</v>
      </c>
      <c r="AH13" s="20">
        <v>7.3128210865551393E-2</v>
      </c>
      <c r="AI13" s="20"/>
      <c r="AJ13" s="20">
        <v>6.4595631935759901E-2</v>
      </c>
      <c r="AK13" s="20">
        <v>0.12281465710113799</v>
      </c>
      <c r="AL13" s="20"/>
      <c r="AM13" s="20">
        <v>4.8464326498808802E-2</v>
      </c>
      <c r="AN13" s="20">
        <v>7.7149120290887094E-2</v>
      </c>
      <c r="AO13" s="20">
        <v>0.104835138212191</v>
      </c>
      <c r="AP13" s="20">
        <v>5.86316840080131E-2</v>
      </c>
      <c r="AQ13" s="20">
        <v>1.5980472376726999E-2</v>
      </c>
      <c r="AR13" s="20">
        <v>9.2566445435125405E-2</v>
      </c>
      <c r="AS13" s="20">
        <v>0.102258192068006</v>
      </c>
      <c r="AT13" s="20">
        <v>0.132713082278822</v>
      </c>
      <c r="AU13" s="20">
        <v>0.20099643512204099</v>
      </c>
      <c r="AV13" s="20"/>
      <c r="AW13" s="20">
        <v>6.0578643107849502E-2</v>
      </c>
      <c r="AX13" s="20">
        <v>5.0476685160548901E-2</v>
      </c>
      <c r="AY13" s="20">
        <v>7.0681621653622101E-2</v>
      </c>
      <c r="AZ13" s="20">
        <v>3.9670918831088697E-2</v>
      </c>
      <c r="BA13" s="20">
        <v>4.0496320218441503E-2</v>
      </c>
      <c r="BB13" s="20">
        <v>7.8404832886775397E-2</v>
      </c>
      <c r="BC13" s="20">
        <v>7.4666858139334297E-2</v>
      </c>
      <c r="BD13" s="20">
        <v>6.89173009511172E-2</v>
      </c>
      <c r="BE13" s="20">
        <v>0.35411067657321099</v>
      </c>
      <c r="BF13" s="20">
        <v>0.15202477498421599</v>
      </c>
      <c r="BG13" s="20"/>
      <c r="BH13" s="20">
        <v>0.103073042275813</v>
      </c>
      <c r="BI13" s="20">
        <v>7.0368993139805797E-2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c r="AM16" s="26"/>
      <c r="AN16" s="26"/>
      <c r="AO16" s="26"/>
      <c r="AP16" s="26"/>
      <c r="AQ16" s="26"/>
      <c r="AR16" s="26"/>
      <c r="AS16" s="26"/>
      <c r="AT16" s="26"/>
      <c r="AU16" s="26"/>
      <c r="AV16" s="26"/>
      <c r="AW16" s="26"/>
      <c r="AX16" s="26"/>
      <c r="AY16" s="26"/>
      <c r="AZ16" s="26"/>
      <c r="BA16" s="26"/>
      <c r="BB16" s="26"/>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I18"/>
  <sheetViews>
    <sheetView showGridLines="0" workbookViewId="0">
      <pane xSplit="2" topLeftCell="C1" activePane="topRight" state="frozen"/>
      <selection activeCell="B18" sqref="B18"/>
      <selection pane="topRight" activeCell="AO18" sqref="AO18"/>
    </sheetView>
  </sheetViews>
  <sheetFormatPr defaultColWidth="11.54296875" defaultRowHeight="14.5" x14ac:dyDescent="0.35"/>
  <cols>
    <col min="2" max="2" width="25.6328125" customWidth="1"/>
    <col min="3" max="9" width="20.6328125" customWidth="1"/>
  </cols>
  <sheetData>
    <row r="2" spans="2:61" ht="40" customHeight="1" x14ac:dyDescent="0.35">
      <c r="D2" s="33" t="s">
        <v>404</v>
      </c>
      <c r="E2" s="30"/>
      <c r="F2" s="30"/>
      <c r="G2" s="30"/>
      <c r="H2" s="30"/>
      <c r="I2" s="30"/>
    </row>
    <row r="6" spans="2:61" ht="50" customHeight="1" x14ac:dyDescent="0.35">
      <c r="B6" s="17" t="s">
        <v>13</v>
      </c>
      <c r="C6" s="17" t="s">
        <v>398</v>
      </c>
      <c r="D6" s="17" t="s">
        <v>399</v>
      </c>
      <c r="E6" s="17" t="s">
        <v>400</v>
      </c>
      <c r="F6" s="17" t="s">
        <v>401</v>
      </c>
      <c r="G6" s="17" t="s">
        <v>402</v>
      </c>
      <c r="H6" s="17" t="s">
        <v>403</v>
      </c>
    </row>
    <row r="7" spans="2:61" x14ac:dyDescent="0.35">
      <c r="B7" s="15" t="s">
        <v>318</v>
      </c>
      <c r="C7" s="14">
        <v>0.25778216060396802</v>
      </c>
      <c r="D7" s="14">
        <v>0.13750221556239101</v>
      </c>
      <c r="E7" s="14">
        <v>0.20547789818849199</v>
      </c>
      <c r="F7" s="14">
        <v>0.30987408461781402</v>
      </c>
      <c r="G7" s="14">
        <v>7.5902691253659602E-2</v>
      </c>
      <c r="H7" s="14">
        <v>0.21250476630288301</v>
      </c>
    </row>
    <row r="8" spans="2:61" x14ac:dyDescent="0.35">
      <c r="B8" s="15" t="s">
        <v>319</v>
      </c>
      <c r="C8" s="14">
        <v>0.34039464619309201</v>
      </c>
      <c r="D8" s="14">
        <v>0.28893128447181299</v>
      </c>
      <c r="E8" s="14">
        <v>0.33749801259770501</v>
      </c>
      <c r="F8" s="14">
        <v>0.32311757461683899</v>
      </c>
      <c r="G8" s="14">
        <v>0.19667020984654601</v>
      </c>
      <c r="H8" s="14">
        <v>0.339146327443267</v>
      </c>
    </row>
    <row r="9" spans="2:61" x14ac:dyDescent="0.35">
      <c r="B9" s="15" t="s">
        <v>321</v>
      </c>
      <c r="C9" s="14">
        <v>0.18412403959738199</v>
      </c>
      <c r="D9" s="14">
        <v>0.249296217209339</v>
      </c>
      <c r="E9" s="14">
        <v>0.19131187835531299</v>
      </c>
      <c r="F9" s="14">
        <v>0.16386911014984801</v>
      </c>
      <c r="G9" s="14">
        <v>0.31280007130616799</v>
      </c>
      <c r="H9" s="14">
        <v>0.20533243391693701</v>
      </c>
    </row>
    <row r="10" spans="2:61" x14ac:dyDescent="0.35">
      <c r="B10" s="15" t="s">
        <v>322</v>
      </c>
      <c r="C10" s="14">
        <v>0.12212706697685601</v>
      </c>
      <c r="D10" s="14">
        <v>0.20584476285981901</v>
      </c>
      <c r="E10" s="14">
        <v>0.142872056753058</v>
      </c>
      <c r="F10" s="14">
        <v>0.114643836189913</v>
      </c>
      <c r="G10" s="14">
        <v>0.30508542911409797</v>
      </c>
      <c r="H10" s="14">
        <v>0.12863199908071701</v>
      </c>
    </row>
    <row r="11" spans="2:61" x14ac:dyDescent="0.35">
      <c r="B11" s="15" t="s">
        <v>77</v>
      </c>
      <c r="C11" s="14">
        <v>9.5572086628702299E-2</v>
      </c>
      <c r="D11" s="14">
        <v>0.11842551989663801</v>
      </c>
      <c r="E11" s="14">
        <v>0.122840154105431</v>
      </c>
      <c r="F11" s="14">
        <v>8.8495394425586696E-2</v>
      </c>
      <c r="G11" s="14">
        <v>0.109541598479528</v>
      </c>
      <c r="H11" s="14">
        <v>0.114384473256195</v>
      </c>
    </row>
    <row r="12" spans="2:61" x14ac:dyDescent="0.35">
      <c r="B12" s="1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row>
    <row r="13" spans="2:61" x14ac:dyDescent="0.35">
      <c r="B13" t="s">
        <v>79</v>
      </c>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row>
    <row r="14" spans="2:61" x14ac:dyDescent="0.35">
      <c r="B14" t="s">
        <v>80</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I18"/>
  <sheetViews>
    <sheetView showGridLines="0" workbookViewId="0">
      <pane xSplit="2" topLeftCell="C1" activePane="topRight" state="frozen"/>
      <selection activeCell="B18" sqref="B18"/>
      <selection pane="topRight" activeCell="AO6" sqref="AO6:BH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405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0.25778216060396802</v>
      </c>
      <c r="D9" s="14">
        <v>0.31181359626566901</v>
      </c>
      <c r="E9" s="14">
        <v>0.203129772573718</v>
      </c>
      <c r="F9" s="14"/>
      <c r="G9" s="14">
        <v>0.25060477142536203</v>
      </c>
      <c r="H9" s="14">
        <v>0.238504941304131</v>
      </c>
      <c r="I9" s="14">
        <v>0.26542203219769001</v>
      </c>
      <c r="J9" s="14">
        <v>0.288855490485597</v>
      </c>
      <c r="K9" s="14">
        <v>0.22891562461602799</v>
      </c>
      <c r="L9" s="14">
        <v>0.26282221271933898</v>
      </c>
      <c r="M9" s="14"/>
      <c r="N9" s="14">
        <v>0.289478231860677</v>
      </c>
      <c r="O9" s="14">
        <v>0.23991620739560601</v>
      </c>
      <c r="P9" s="14"/>
      <c r="Q9" s="14">
        <v>0.33648376271019198</v>
      </c>
      <c r="R9" s="14">
        <v>0.21910568945285899</v>
      </c>
      <c r="S9" s="14">
        <v>0.25649084949469397</v>
      </c>
      <c r="T9" s="14"/>
      <c r="U9" s="14">
        <v>0.25972087745035</v>
      </c>
      <c r="V9" s="14">
        <v>0.249452797051439</v>
      </c>
      <c r="W9" s="14"/>
      <c r="X9" s="14">
        <v>0.34586742515722302</v>
      </c>
      <c r="Y9" s="14">
        <v>0.247703974517061</v>
      </c>
      <c r="Z9" s="14">
        <v>0.25864237771165699</v>
      </c>
      <c r="AA9" s="14"/>
      <c r="AB9" s="14">
        <v>0.30913547226594401</v>
      </c>
      <c r="AC9" s="14">
        <v>0.26427832658963901</v>
      </c>
      <c r="AD9" s="14">
        <v>0.202679917623037</v>
      </c>
      <c r="AE9" s="14"/>
      <c r="AF9" s="14">
        <v>0.34565526501013899</v>
      </c>
      <c r="AG9" s="14">
        <v>0.27892795138092402</v>
      </c>
      <c r="AH9" s="14">
        <v>0.203959505121042</v>
      </c>
      <c r="AI9" s="14"/>
      <c r="AJ9" s="14">
        <v>0.29142782328871503</v>
      </c>
      <c r="AK9" s="14">
        <v>0.24296652973560701</v>
      </c>
      <c r="AL9" s="14"/>
      <c r="AM9" s="14">
        <v>0.161819867903023</v>
      </c>
      <c r="AN9" s="14">
        <v>0.27446180560289302</v>
      </c>
      <c r="AO9" s="14">
        <v>0.234983417201901</v>
      </c>
      <c r="AP9" s="14">
        <v>0.17315494975807599</v>
      </c>
      <c r="AQ9" s="14">
        <v>0.341072875344407</v>
      </c>
      <c r="AR9" s="14">
        <v>0.315605598038531</v>
      </c>
      <c r="AS9" s="14">
        <v>0.43931054213881299</v>
      </c>
      <c r="AT9" s="14">
        <v>0.20931002826220799</v>
      </c>
      <c r="AU9" s="14">
        <v>0.222721127851016</v>
      </c>
      <c r="AV9" s="14"/>
      <c r="AW9" s="14">
        <v>0.15719605504459699</v>
      </c>
      <c r="AX9" s="14">
        <v>0.31969820811043398</v>
      </c>
      <c r="AY9" s="14">
        <v>0.28971973880553897</v>
      </c>
      <c r="AZ9" s="14">
        <v>0.20599183041393099</v>
      </c>
      <c r="BA9" s="14">
        <v>0.34612482422986002</v>
      </c>
      <c r="BB9" s="14">
        <v>0.31932934416286801</v>
      </c>
      <c r="BC9" s="14">
        <v>0.34700118076284697</v>
      </c>
      <c r="BD9" s="14">
        <v>0.31752630935681703</v>
      </c>
      <c r="BE9" s="14">
        <v>0.22164084197293499</v>
      </c>
      <c r="BF9" s="14">
        <v>0.22474907310046099</v>
      </c>
      <c r="BG9" s="14"/>
      <c r="BH9" s="14">
        <v>0.251128387483187</v>
      </c>
      <c r="BI9" s="14">
        <v>0.26635638309586501</v>
      </c>
    </row>
    <row r="10" spans="2:61" x14ac:dyDescent="0.35">
      <c r="B10" s="15" t="s">
        <v>319</v>
      </c>
      <c r="C10" s="14">
        <v>0.34039464619309201</v>
      </c>
      <c r="D10" s="14">
        <v>0.33797099087224403</v>
      </c>
      <c r="E10" s="14">
        <v>0.34349482714894097</v>
      </c>
      <c r="F10" s="14"/>
      <c r="G10" s="14">
        <v>0.26549011787127902</v>
      </c>
      <c r="H10" s="14">
        <v>0.325598470139142</v>
      </c>
      <c r="I10" s="14">
        <v>0.33719759819574302</v>
      </c>
      <c r="J10" s="14">
        <v>0.35845804932263198</v>
      </c>
      <c r="K10" s="14">
        <v>0.38383173794562297</v>
      </c>
      <c r="L10" s="14">
        <v>0.349254787823359</v>
      </c>
      <c r="M10" s="14"/>
      <c r="N10" s="14">
        <v>0.34380248592537599</v>
      </c>
      <c r="O10" s="14">
        <v>0.33847376758622999</v>
      </c>
      <c r="P10" s="14"/>
      <c r="Q10" s="14">
        <v>0.34490408988591897</v>
      </c>
      <c r="R10" s="14">
        <v>0.35983794286669701</v>
      </c>
      <c r="S10" s="14">
        <v>0.32102235404496399</v>
      </c>
      <c r="T10" s="14"/>
      <c r="U10" s="14">
        <v>0.36088722716354099</v>
      </c>
      <c r="V10" s="14">
        <v>0.252351795917655</v>
      </c>
      <c r="W10" s="14"/>
      <c r="X10" s="14">
        <v>0.38739525636691102</v>
      </c>
      <c r="Y10" s="14">
        <v>0.38576329654197999</v>
      </c>
      <c r="Z10" s="14">
        <v>0.28859127156015901</v>
      </c>
      <c r="AA10" s="14"/>
      <c r="AB10" s="14">
        <v>0.37750714840130201</v>
      </c>
      <c r="AC10" s="14">
        <v>0.35570825356265601</v>
      </c>
      <c r="AD10" s="14">
        <v>0.27775822453650501</v>
      </c>
      <c r="AE10" s="14"/>
      <c r="AF10" s="14">
        <v>0.36268754998378</v>
      </c>
      <c r="AG10" s="14">
        <v>0.36440017062451602</v>
      </c>
      <c r="AH10" s="14">
        <v>0.31998595840928601</v>
      </c>
      <c r="AI10" s="14"/>
      <c r="AJ10" s="14">
        <v>0.31915191384731501</v>
      </c>
      <c r="AK10" s="14">
        <v>0.352360978262304</v>
      </c>
      <c r="AL10" s="14"/>
      <c r="AM10" s="14">
        <v>0.48405872471362599</v>
      </c>
      <c r="AN10" s="14">
        <v>0.348489961328249</v>
      </c>
      <c r="AO10" s="14">
        <v>0.446238308203114</v>
      </c>
      <c r="AP10" s="14">
        <v>0.33994710080989898</v>
      </c>
      <c r="AQ10" s="14">
        <v>0.34448625870245803</v>
      </c>
      <c r="AR10" s="14">
        <v>0.32645070573787199</v>
      </c>
      <c r="AS10" s="14">
        <v>0.31863023778279098</v>
      </c>
      <c r="AT10" s="14">
        <v>0.23319478310417199</v>
      </c>
      <c r="AU10" s="14">
        <v>0.24407531223852799</v>
      </c>
      <c r="AV10" s="14"/>
      <c r="AW10" s="14">
        <v>0.46406050511586699</v>
      </c>
      <c r="AX10" s="14">
        <v>0.32856282999458403</v>
      </c>
      <c r="AY10" s="14">
        <v>0.43038490996034601</v>
      </c>
      <c r="AZ10" s="14">
        <v>0.36342303162740702</v>
      </c>
      <c r="BA10" s="14">
        <v>0.327784242062645</v>
      </c>
      <c r="BB10" s="14">
        <v>0.35481067313519798</v>
      </c>
      <c r="BC10" s="14">
        <v>0.450239135105722</v>
      </c>
      <c r="BD10" s="14">
        <v>0.244632397547626</v>
      </c>
      <c r="BE10" s="14">
        <v>0.20161154016375901</v>
      </c>
      <c r="BF10" s="14">
        <v>0.19178646886444001</v>
      </c>
      <c r="BG10" s="14"/>
      <c r="BH10" s="14">
        <v>0.347107075749711</v>
      </c>
      <c r="BI10" s="14">
        <v>0.35399018883739303</v>
      </c>
    </row>
    <row r="11" spans="2:61" x14ac:dyDescent="0.35">
      <c r="B11" s="15" t="s">
        <v>321</v>
      </c>
      <c r="C11" s="14">
        <v>0.18412403959738199</v>
      </c>
      <c r="D11" s="14">
        <v>0.19380454989809201</v>
      </c>
      <c r="E11" s="14">
        <v>0.17597045106902101</v>
      </c>
      <c r="F11" s="14"/>
      <c r="G11" s="14">
        <v>0.23687509058349501</v>
      </c>
      <c r="H11" s="14">
        <v>0.18250958757361399</v>
      </c>
      <c r="I11" s="14">
        <v>0.18594371898466699</v>
      </c>
      <c r="J11" s="14">
        <v>0.146265172169674</v>
      </c>
      <c r="K11" s="14">
        <v>0.178506680878455</v>
      </c>
      <c r="L11" s="14">
        <v>0.192219137804299</v>
      </c>
      <c r="M11" s="14"/>
      <c r="N11" s="14">
        <v>0.168539787546369</v>
      </c>
      <c r="O11" s="14">
        <v>0.19290833073793701</v>
      </c>
      <c r="P11" s="14"/>
      <c r="Q11" s="14">
        <v>0.16995871763373799</v>
      </c>
      <c r="R11" s="14">
        <v>0.190730073713202</v>
      </c>
      <c r="S11" s="14">
        <v>0.20756284553738</v>
      </c>
      <c r="T11" s="14"/>
      <c r="U11" s="14">
        <v>0.171681919352728</v>
      </c>
      <c r="V11" s="14">
        <v>0.23757946970589999</v>
      </c>
      <c r="W11" s="14"/>
      <c r="X11" s="14">
        <v>0.15309619908668601</v>
      </c>
      <c r="Y11" s="14">
        <v>0.202869960483053</v>
      </c>
      <c r="Z11" s="14">
        <v>0.174735849849564</v>
      </c>
      <c r="AA11" s="14"/>
      <c r="AB11" s="14">
        <v>0.17179835297250101</v>
      </c>
      <c r="AC11" s="14">
        <v>0.17159146833758099</v>
      </c>
      <c r="AD11" s="14">
        <v>0.243815561678868</v>
      </c>
      <c r="AE11" s="14"/>
      <c r="AF11" s="14">
        <v>0.103059640474798</v>
      </c>
      <c r="AG11" s="14">
        <v>0.19018807223003301</v>
      </c>
      <c r="AH11" s="14">
        <v>0.209940088854316</v>
      </c>
      <c r="AI11" s="14"/>
      <c r="AJ11" s="14">
        <v>0.19489410788800099</v>
      </c>
      <c r="AK11" s="14">
        <v>0.178499505212872</v>
      </c>
      <c r="AL11" s="14"/>
      <c r="AM11" s="14">
        <v>0.19511956626303401</v>
      </c>
      <c r="AN11" s="14">
        <v>0.16865032557454801</v>
      </c>
      <c r="AO11" s="14">
        <v>0.194097137917499</v>
      </c>
      <c r="AP11" s="14">
        <v>0.23277766371376901</v>
      </c>
      <c r="AQ11" s="14">
        <v>0.243046991285327</v>
      </c>
      <c r="AR11" s="14">
        <v>0.17648735716092301</v>
      </c>
      <c r="AS11" s="14">
        <v>0.145912999109719</v>
      </c>
      <c r="AT11" s="14">
        <v>0.138505144911031</v>
      </c>
      <c r="AU11" s="14">
        <v>0.20072263793994499</v>
      </c>
      <c r="AV11" s="14"/>
      <c r="AW11" s="14">
        <v>0.21588898903721701</v>
      </c>
      <c r="AX11" s="14">
        <v>0.15865657432667701</v>
      </c>
      <c r="AY11" s="14">
        <v>0.158025211975545</v>
      </c>
      <c r="AZ11" s="14">
        <v>0.24436962202836601</v>
      </c>
      <c r="BA11" s="14">
        <v>0.24233405106640199</v>
      </c>
      <c r="BB11" s="14">
        <v>0.16952854234443601</v>
      </c>
      <c r="BC11" s="14">
        <v>0.15356976946769099</v>
      </c>
      <c r="BD11" s="14">
        <v>0.11258905693125899</v>
      </c>
      <c r="BE11" s="14">
        <v>3.1431645634931102E-2</v>
      </c>
      <c r="BF11" s="14">
        <v>0.24577757688742299</v>
      </c>
      <c r="BG11" s="14"/>
      <c r="BH11" s="14">
        <v>0.19391369977227699</v>
      </c>
      <c r="BI11" s="14">
        <v>0.18052461842777401</v>
      </c>
    </row>
    <row r="12" spans="2:61" x14ac:dyDescent="0.35">
      <c r="B12" s="15" t="s">
        <v>322</v>
      </c>
      <c r="C12" s="14">
        <v>0.12212706697685601</v>
      </c>
      <c r="D12" s="14">
        <v>8.5745356681749096E-2</v>
      </c>
      <c r="E12" s="14">
        <v>0.15752787524120801</v>
      </c>
      <c r="F12" s="14"/>
      <c r="G12" s="14">
        <v>0.15491828765781801</v>
      </c>
      <c r="H12" s="14">
        <v>0.135484640347316</v>
      </c>
      <c r="I12" s="14">
        <v>9.0884762349291506E-2</v>
      </c>
      <c r="J12" s="14">
        <v>0.13191216513829801</v>
      </c>
      <c r="K12" s="14">
        <v>0.120848004930229</v>
      </c>
      <c r="L12" s="14">
        <v>0.11567958385633299</v>
      </c>
      <c r="M12" s="14"/>
      <c r="N12" s="14">
        <v>0.11982972724321</v>
      </c>
      <c r="O12" s="14">
        <v>0.123421996050324</v>
      </c>
      <c r="P12" s="14"/>
      <c r="Q12" s="14">
        <v>7.9519751534058505E-2</v>
      </c>
      <c r="R12" s="14">
        <v>0.12830413113241201</v>
      </c>
      <c r="S12" s="14">
        <v>0.15244713771663501</v>
      </c>
      <c r="T12" s="14"/>
      <c r="U12" s="14">
        <v>0.121669197835004</v>
      </c>
      <c r="V12" s="14">
        <v>0.124094223010542</v>
      </c>
      <c r="W12" s="14"/>
      <c r="X12" s="14">
        <v>7.3464962911697601E-2</v>
      </c>
      <c r="Y12" s="14">
        <v>9.8495512764768298E-2</v>
      </c>
      <c r="Z12" s="14">
        <v>0.17533796674291099</v>
      </c>
      <c r="AA12" s="14"/>
      <c r="AB12" s="14">
        <v>8.1500149440431602E-2</v>
      </c>
      <c r="AC12" s="14">
        <v>0.13080624439782801</v>
      </c>
      <c r="AD12" s="14">
        <v>0.188912830857182</v>
      </c>
      <c r="AE12" s="14"/>
      <c r="AF12" s="14">
        <v>0.103283564762401</v>
      </c>
      <c r="AG12" s="14">
        <v>9.6484647194137199E-2</v>
      </c>
      <c r="AH12" s="14">
        <v>0.178901411895804</v>
      </c>
      <c r="AI12" s="14"/>
      <c r="AJ12" s="14">
        <v>0.145270043567295</v>
      </c>
      <c r="AK12" s="14">
        <v>0.110166453890192</v>
      </c>
      <c r="AL12" s="14"/>
      <c r="AM12" s="14">
        <v>0.12964129094305701</v>
      </c>
      <c r="AN12" s="14">
        <v>0.12843752739761699</v>
      </c>
      <c r="AO12" s="14">
        <v>0</v>
      </c>
      <c r="AP12" s="14">
        <v>0.14629281054092699</v>
      </c>
      <c r="AQ12" s="14">
        <v>4.65726179613382E-2</v>
      </c>
      <c r="AR12" s="14">
        <v>9.4287387012984405E-2</v>
      </c>
      <c r="AS12" s="14">
        <v>2.1695941210026801E-2</v>
      </c>
      <c r="AT12" s="14">
        <v>0.24255609516906801</v>
      </c>
      <c r="AU12" s="14">
        <v>0.198835350826222</v>
      </c>
      <c r="AV12" s="14"/>
      <c r="AW12" s="14">
        <v>0.13696559817635001</v>
      </c>
      <c r="AX12" s="14">
        <v>0.13152493481520899</v>
      </c>
      <c r="AY12" s="14">
        <v>0</v>
      </c>
      <c r="AZ12" s="14">
        <v>0.119267203111901</v>
      </c>
      <c r="BA12" s="14">
        <v>3.3851217234911399E-2</v>
      </c>
      <c r="BB12" s="14">
        <v>9.8284794298492906E-2</v>
      </c>
      <c r="BC12" s="14">
        <v>0</v>
      </c>
      <c r="BD12" s="14">
        <v>0.30236106323261103</v>
      </c>
      <c r="BE12" s="14">
        <v>0.243724114542823</v>
      </c>
      <c r="BF12" s="14">
        <v>0.239693871592177</v>
      </c>
      <c r="BG12" s="14"/>
      <c r="BH12" s="14">
        <v>0.109836922130102</v>
      </c>
      <c r="BI12" s="14">
        <v>0.13240151254346599</v>
      </c>
    </row>
    <row r="13" spans="2:61" x14ac:dyDescent="0.35">
      <c r="B13" s="15" t="s">
        <v>77</v>
      </c>
      <c r="C13" s="20">
        <v>9.5572086628702299E-2</v>
      </c>
      <c r="D13" s="20">
        <v>7.0665506282245105E-2</v>
      </c>
      <c r="E13" s="20">
        <v>0.119877073967113</v>
      </c>
      <c r="F13" s="20"/>
      <c r="G13" s="20">
        <v>9.2111732462045806E-2</v>
      </c>
      <c r="H13" s="20">
        <v>0.117902360635798</v>
      </c>
      <c r="I13" s="20">
        <v>0.120551888272608</v>
      </c>
      <c r="J13" s="20">
        <v>7.4509122883800002E-2</v>
      </c>
      <c r="K13" s="20">
        <v>8.7897951629665003E-2</v>
      </c>
      <c r="L13" s="20">
        <v>8.0024277796670207E-2</v>
      </c>
      <c r="M13" s="20"/>
      <c r="N13" s="20">
        <v>7.83497674243675E-2</v>
      </c>
      <c r="O13" s="20">
        <v>0.105279698229903</v>
      </c>
      <c r="P13" s="20"/>
      <c r="Q13" s="20">
        <v>6.9133678236091997E-2</v>
      </c>
      <c r="R13" s="20">
        <v>0.102022162834831</v>
      </c>
      <c r="S13" s="20">
        <v>6.2476813206325699E-2</v>
      </c>
      <c r="T13" s="20"/>
      <c r="U13" s="20">
        <v>8.6040778198375995E-2</v>
      </c>
      <c r="V13" s="20">
        <v>0.136521714314465</v>
      </c>
      <c r="W13" s="20"/>
      <c r="X13" s="20">
        <v>4.0176156477481899E-2</v>
      </c>
      <c r="Y13" s="20">
        <v>6.5167255693137097E-2</v>
      </c>
      <c r="Z13" s="20">
        <v>0.102692534135709</v>
      </c>
      <c r="AA13" s="20"/>
      <c r="AB13" s="20">
        <v>6.0058876919822E-2</v>
      </c>
      <c r="AC13" s="20">
        <v>7.7615707112295901E-2</v>
      </c>
      <c r="AD13" s="20">
        <v>8.6833465304407595E-2</v>
      </c>
      <c r="AE13" s="20"/>
      <c r="AF13" s="20">
        <v>8.5313979768881706E-2</v>
      </c>
      <c r="AG13" s="20">
        <v>6.9999158570389797E-2</v>
      </c>
      <c r="AH13" s="20">
        <v>8.7213035719552398E-2</v>
      </c>
      <c r="AI13" s="20"/>
      <c r="AJ13" s="20">
        <v>4.9256111408673503E-2</v>
      </c>
      <c r="AK13" s="20">
        <v>0.116006532899025</v>
      </c>
      <c r="AL13" s="20"/>
      <c r="AM13" s="20">
        <v>2.93605501772599E-2</v>
      </c>
      <c r="AN13" s="20">
        <v>7.9960380096693706E-2</v>
      </c>
      <c r="AO13" s="20">
        <v>0.124681136677486</v>
      </c>
      <c r="AP13" s="20">
        <v>0.107827475177329</v>
      </c>
      <c r="AQ13" s="20">
        <v>2.4821256706470399E-2</v>
      </c>
      <c r="AR13" s="20">
        <v>8.7168952049689497E-2</v>
      </c>
      <c r="AS13" s="20">
        <v>7.4450279758649707E-2</v>
      </c>
      <c r="AT13" s="20">
        <v>0.17643394855352099</v>
      </c>
      <c r="AU13" s="20">
        <v>0.13364557114428999</v>
      </c>
      <c r="AV13" s="20"/>
      <c r="AW13" s="20">
        <v>2.5888852625968201E-2</v>
      </c>
      <c r="AX13" s="20">
        <v>6.1557452753096202E-2</v>
      </c>
      <c r="AY13" s="20">
        <v>0.121870139258569</v>
      </c>
      <c r="AZ13" s="20">
        <v>6.6948312818395098E-2</v>
      </c>
      <c r="BA13" s="20">
        <v>4.9905665406181701E-2</v>
      </c>
      <c r="BB13" s="20">
        <v>5.80466460590046E-2</v>
      </c>
      <c r="BC13" s="20">
        <v>4.91899146637408E-2</v>
      </c>
      <c r="BD13" s="20">
        <v>2.2891172931687801E-2</v>
      </c>
      <c r="BE13" s="20">
        <v>0.30159185768555102</v>
      </c>
      <c r="BF13" s="20">
        <v>9.7993009555499097E-2</v>
      </c>
      <c r="BG13" s="20"/>
      <c r="BH13" s="20">
        <v>9.8013914864723301E-2</v>
      </c>
      <c r="BI13" s="20">
        <v>6.6727297095502305E-2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406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0.13750221556239101</v>
      </c>
      <c r="D9" s="14">
        <v>0.145677172668042</v>
      </c>
      <c r="E9" s="14">
        <v>0.128189528862522</v>
      </c>
      <c r="F9" s="14"/>
      <c r="G9" s="14">
        <v>7.3344957303104405E-2</v>
      </c>
      <c r="H9" s="14">
        <v>0.118566735647647</v>
      </c>
      <c r="I9" s="14">
        <v>0.12794496292586</v>
      </c>
      <c r="J9" s="14">
        <v>0.15216251276025999</v>
      </c>
      <c r="K9" s="14">
        <v>0.132725501224109</v>
      </c>
      <c r="L9" s="14">
        <v>0.18840922398514301</v>
      </c>
      <c r="M9" s="14"/>
      <c r="N9" s="14">
        <v>0.132899226087248</v>
      </c>
      <c r="O9" s="14">
        <v>0.14009675776654801</v>
      </c>
      <c r="P9" s="14"/>
      <c r="Q9" s="14">
        <v>0.17169317305187001</v>
      </c>
      <c r="R9" s="14">
        <v>9.5780157867545498E-2</v>
      </c>
      <c r="S9" s="14">
        <v>0.22016979079225099</v>
      </c>
      <c r="T9" s="14"/>
      <c r="U9" s="14">
        <v>0.15502838246619199</v>
      </c>
      <c r="V9" s="14">
        <v>6.2204053225554702E-2</v>
      </c>
      <c r="W9" s="14"/>
      <c r="X9" s="14">
        <v>0.27565337456384698</v>
      </c>
      <c r="Y9" s="14">
        <v>0.12302049398444199</v>
      </c>
      <c r="Z9" s="14">
        <v>0.111943523277242</v>
      </c>
      <c r="AA9" s="14"/>
      <c r="AB9" s="14">
        <v>0.145542878141184</v>
      </c>
      <c r="AC9" s="14">
        <v>0.14290236409742099</v>
      </c>
      <c r="AD9" s="14">
        <v>0.124118410939753</v>
      </c>
      <c r="AE9" s="14"/>
      <c r="AF9" s="14">
        <v>0.23498957012379301</v>
      </c>
      <c r="AG9" s="14">
        <v>0.15043541593981899</v>
      </c>
      <c r="AH9" s="14">
        <v>9.5851792605047406E-2</v>
      </c>
      <c r="AI9" s="14"/>
      <c r="AJ9" s="14">
        <v>0.13435367759744901</v>
      </c>
      <c r="AK9" s="14">
        <v>0.14436662248573001</v>
      </c>
      <c r="AL9" s="14"/>
      <c r="AM9" s="14">
        <v>0.102567362545918</v>
      </c>
      <c r="AN9" s="14">
        <v>0.237050016928818</v>
      </c>
      <c r="AO9" s="14">
        <v>0.144610447506796</v>
      </c>
      <c r="AP9" s="14">
        <v>5.0864752746058499E-2</v>
      </c>
      <c r="AQ9" s="14">
        <v>0.168501707996348</v>
      </c>
      <c r="AR9" s="14">
        <v>0.16583956398114999</v>
      </c>
      <c r="AS9" s="14">
        <v>0.161533915751677</v>
      </c>
      <c r="AT9" s="14">
        <v>6.7416848958433695E-2</v>
      </c>
      <c r="AU9" s="14">
        <v>6.0810746507498202E-2</v>
      </c>
      <c r="AV9" s="14"/>
      <c r="AW9" s="14">
        <v>7.9446799190351899E-2</v>
      </c>
      <c r="AX9" s="14">
        <v>0.25849946534166901</v>
      </c>
      <c r="AY9" s="14">
        <v>0.127544982615513</v>
      </c>
      <c r="AZ9" s="14">
        <v>7.9168059970645493E-2</v>
      </c>
      <c r="BA9" s="14">
        <v>0.21329417252775301</v>
      </c>
      <c r="BB9" s="14">
        <v>0.15640749592421099</v>
      </c>
      <c r="BC9" s="14">
        <v>0.20737110545038701</v>
      </c>
      <c r="BD9" s="14">
        <v>0.165968885954621</v>
      </c>
      <c r="BE9" s="14">
        <v>7.8859547682970196E-2</v>
      </c>
      <c r="BF9" s="14">
        <v>5.57886238036603E-2</v>
      </c>
      <c r="BG9" s="14"/>
      <c r="BH9" s="14">
        <v>0.14707850700660199</v>
      </c>
      <c r="BI9" s="14">
        <v>0.14118212388630699</v>
      </c>
    </row>
    <row r="10" spans="2:61" x14ac:dyDescent="0.35">
      <c r="B10" s="15" t="s">
        <v>319</v>
      </c>
      <c r="C10" s="14">
        <v>0.28893128447181299</v>
      </c>
      <c r="D10" s="14">
        <v>0.300195118671714</v>
      </c>
      <c r="E10" s="14">
        <v>0.277558544543349</v>
      </c>
      <c r="F10" s="14"/>
      <c r="G10" s="14">
        <v>0.29298063799640101</v>
      </c>
      <c r="H10" s="14">
        <v>0.28427605969296099</v>
      </c>
      <c r="I10" s="14">
        <v>0.28311566684018802</v>
      </c>
      <c r="J10" s="14">
        <v>0.24258088518551801</v>
      </c>
      <c r="K10" s="14">
        <v>0.30706403702530199</v>
      </c>
      <c r="L10" s="14">
        <v>0.32462114115208601</v>
      </c>
      <c r="M10" s="14"/>
      <c r="N10" s="14">
        <v>0.29296812010512902</v>
      </c>
      <c r="O10" s="14">
        <v>0.286655863144338</v>
      </c>
      <c r="P10" s="14"/>
      <c r="Q10" s="14">
        <v>0.32780482603380501</v>
      </c>
      <c r="R10" s="14">
        <v>0.30880207520727698</v>
      </c>
      <c r="S10" s="14">
        <v>0.198331769426871</v>
      </c>
      <c r="T10" s="14"/>
      <c r="U10" s="14">
        <v>0.30766405742904002</v>
      </c>
      <c r="V10" s="14">
        <v>0.20844914671204201</v>
      </c>
      <c r="W10" s="14"/>
      <c r="X10" s="14">
        <v>0.37951486906439702</v>
      </c>
      <c r="Y10" s="14">
        <v>0.34149467744532702</v>
      </c>
      <c r="Z10" s="14">
        <v>0.200026896754115</v>
      </c>
      <c r="AA10" s="14"/>
      <c r="AB10" s="14">
        <v>0.41432392733068202</v>
      </c>
      <c r="AC10" s="14">
        <v>0.26874740518087398</v>
      </c>
      <c r="AD10" s="14">
        <v>0.159651991878481</v>
      </c>
      <c r="AE10" s="14"/>
      <c r="AF10" s="14">
        <v>0.35030025053457903</v>
      </c>
      <c r="AG10" s="14">
        <v>0.32132018837363202</v>
      </c>
      <c r="AH10" s="14">
        <v>0.23829366164141799</v>
      </c>
      <c r="AI10" s="14"/>
      <c r="AJ10" s="14">
        <v>0.27410577913766798</v>
      </c>
      <c r="AK10" s="14">
        <v>0.29133599458468201</v>
      </c>
      <c r="AL10" s="14"/>
      <c r="AM10" s="14">
        <v>0.364769805823209</v>
      </c>
      <c r="AN10" s="14">
        <v>0.36088410051029501</v>
      </c>
      <c r="AO10" s="14">
        <v>0.27455915688921401</v>
      </c>
      <c r="AP10" s="14">
        <v>0.20548885874259701</v>
      </c>
      <c r="AQ10" s="14">
        <v>0.44478652002213998</v>
      </c>
      <c r="AR10" s="14">
        <v>0.28589599195033399</v>
      </c>
      <c r="AS10" s="14">
        <v>0.29666603300575101</v>
      </c>
      <c r="AT10" s="14">
        <v>0.12128210069916701</v>
      </c>
      <c r="AU10" s="14">
        <v>0.205081915401151</v>
      </c>
      <c r="AV10" s="14"/>
      <c r="AW10" s="14">
        <v>0.36503972375175597</v>
      </c>
      <c r="AX10" s="14">
        <v>0.34633001307817601</v>
      </c>
      <c r="AY10" s="14">
        <v>0.35661526459980802</v>
      </c>
      <c r="AZ10" s="14">
        <v>0.26677891876087001</v>
      </c>
      <c r="BA10" s="14">
        <v>0.383129871314977</v>
      </c>
      <c r="BB10" s="14">
        <v>0.26731943097580102</v>
      </c>
      <c r="BC10" s="14">
        <v>0.358438978443679</v>
      </c>
      <c r="BD10" s="14">
        <v>0.244517379318617</v>
      </c>
      <c r="BE10" s="14">
        <v>0.231104074499664</v>
      </c>
      <c r="BF10" s="14">
        <v>0.17340935145254399</v>
      </c>
      <c r="BG10" s="14"/>
      <c r="BH10" s="14">
        <v>0.31729434518703997</v>
      </c>
      <c r="BI10" s="14">
        <v>0.27810551038142201</v>
      </c>
    </row>
    <row r="11" spans="2:61" x14ac:dyDescent="0.35">
      <c r="B11" s="15" t="s">
        <v>321</v>
      </c>
      <c r="C11" s="14">
        <v>0.249296217209339</v>
      </c>
      <c r="D11" s="14">
        <v>0.28375317654321203</v>
      </c>
      <c r="E11" s="14">
        <v>0.21790109734225199</v>
      </c>
      <c r="F11" s="14"/>
      <c r="G11" s="14">
        <v>0.23940362571992099</v>
      </c>
      <c r="H11" s="14">
        <v>0.26250319010002499</v>
      </c>
      <c r="I11" s="14">
        <v>0.25763524451543601</v>
      </c>
      <c r="J11" s="14">
        <v>0.26280067215244401</v>
      </c>
      <c r="K11" s="14">
        <v>0.23089534399716</v>
      </c>
      <c r="L11" s="14">
        <v>0.23755732118150399</v>
      </c>
      <c r="M11" s="14"/>
      <c r="N11" s="14">
        <v>0.27548323146136</v>
      </c>
      <c r="O11" s="14">
        <v>0.234535524393371</v>
      </c>
      <c r="P11" s="14"/>
      <c r="Q11" s="14">
        <v>0.25283185171596001</v>
      </c>
      <c r="R11" s="14">
        <v>0.23931390066663299</v>
      </c>
      <c r="S11" s="14">
        <v>0.26937213778452102</v>
      </c>
      <c r="T11" s="14"/>
      <c r="U11" s="14">
        <v>0.23491917815564201</v>
      </c>
      <c r="V11" s="14">
        <v>0.31106469325606201</v>
      </c>
      <c r="W11" s="14"/>
      <c r="X11" s="14">
        <v>0.18900739116735499</v>
      </c>
      <c r="Y11" s="14">
        <v>0.266316650097147</v>
      </c>
      <c r="Z11" s="14">
        <v>0.25920566228674302</v>
      </c>
      <c r="AA11" s="14"/>
      <c r="AB11" s="14">
        <v>0.22810927816924001</v>
      </c>
      <c r="AC11" s="14">
        <v>0.28974773996257103</v>
      </c>
      <c r="AD11" s="14">
        <v>0.19989328659699801</v>
      </c>
      <c r="AE11" s="14"/>
      <c r="AF11" s="14">
        <v>0.26634493749712701</v>
      </c>
      <c r="AG11" s="14">
        <v>0.23817034014267499</v>
      </c>
      <c r="AH11" s="14">
        <v>0.25953857348122</v>
      </c>
      <c r="AI11" s="14"/>
      <c r="AJ11" s="14">
        <v>0.28882507644659</v>
      </c>
      <c r="AK11" s="14">
        <v>0.23018938321169899</v>
      </c>
      <c r="AL11" s="14"/>
      <c r="AM11" s="14">
        <v>0.23119179635379999</v>
      </c>
      <c r="AN11" s="14">
        <v>0.212395248055362</v>
      </c>
      <c r="AO11" s="14">
        <v>0.27532643021539399</v>
      </c>
      <c r="AP11" s="14">
        <v>0.31846804704751402</v>
      </c>
      <c r="AQ11" s="14">
        <v>0.210528542236467</v>
      </c>
      <c r="AR11" s="14">
        <v>0.260896570756667</v>
      </c>
      <c r="AS11" s="14">
        <v>0.274044082551823</v>
      </c>
      <c r="AT11" s="14">
        <v>0.19805916951907199</v>
      </c>
      <c r="AU11" s="14">
        <v>0.26169308849051298</v>
      </c>
      <c r="AV11" s="14"/>
      <c r="AW11" s="14">
        <v>0.28347425536957999</v>
      </c>
      <c r="AX11" s="14">
        <v>0.18870175809338899</v>
      </c>
      <c r="AY11" s="14">
        <v>0.33873858139657897</v>
      </c>
      <c r="AZ11" s="14">
        <v>0.30789438285291798</v>
      </c>
      <c r="BA11" s="14">
        <v>0.224634163906173</v>
      </c>
      <c r="BB11" s="14">
        <v>0.28388529453988998</v>
      </c>
      <c r="BC11" s="14">
        <v>0.258538156195185</v>
      </c>
      <c r="BD11" s="14">
        <v>0.16224876455148801</v>
      </c>
      <c r="BE11" s="14">
        <v>2.7611314676904399E-2</v>
      </c>
      <c r="BF11" s="14">
        <v>0.135057105536072</v>
      </c>
      <c r="BG11" s="14"/>
      <c r="BH11" s="14">
        <v>0.22791382831206</v>
      </c>
      <c r="BI11" s="14">
        <v>0.27252204442996503</v>
      </c>
    </row>
    <row r="12" spans="2:61" x14ac:dyDescent="0.35">
      <c r="B12" s="15" t="s">
        <v>322</v>
      </c>
      <c r="C12" s="14">
        <v>0.20584476285981901</v>
      </c>
      <c r="D12" s="14">
        <v>0.18046297964271599</v>
      </c>
      <c r="E12" s="14">
        <v>0.23004740709258101</v>
      </c>
      <c r="F12" s="14"/>
      <c r="G12" s="14">
        <v>0.23872778995054</v>
      </c>
      <c r="H12" s="14">
        <v>0.22567976110889801</v>
      </c>
      <c r="I12" s="14">
        <v>0.18832543962951401</v>
      </c>
      <c r="J12" s="14">
        <v>0.21772803425870199</v>
      </c>
      <c r="K12" s="14">
        <v>0.210291985711096</v>
      </c>
      <c r="L12" s="14">
        <v>0.174638350548559</v>
      </c>
      <c r="M12" s="14"/>
      <c r="N12" s="14">
        <v>0.20354744590270701</v>
      </c>
      <c r="O12" s="14">
        <v>0.207139679094962</v>
      </c>
      <c r="P12" s="14"/>
      <c r="Q12" s="14">
        <v>0.15604558512383801</v>
      </c>
      <c r="R12" s="14">
        <v>0.215880370701306</v>
      </c>
      <c r="S12" s="14">
        <v>0.256327911137257</v>
      </c>
      <c r="T12" s="14"/>
      <c r="U12" s="14">
        <v>0.19135179642349401</v>
      </c>
      <c r="V12" s="14">
        <v>0.26811130097136099</v>
      </c>
      <c r="W12" s="14"/>
      <c r="X12" s="14">
        <v>0.106728568587822</v>
      </c>
      <c r="Y12" s="14">
        <v>0.18346713841453699</v>
      </c>
      <c r="Z12" s="14">
        <v>0.29089071868203698</v>
      </c>
      <c r="AA12" s="14"/>
      <c r="AB12" s="14">
        <v>0.13427849617870699</v>
      </c>
      <c r="AC12" s="14">
        <v>0.20004028843018301</v>
      </c>
      <c r="AD12" s="14">
        <v>0.36533873864420602</v>
      </c>
      <c r="AE12" s="14"/>
      <c r="AF12" s="14">
        <v>0.10196145930839599</v>
      </c>
      <c r="AG12" s="14">
        <v>0.180591264092273</v>
      </c>
      <c r="AH12" s="14">
        <v>0.302975865598334</v>
      </c>
      <c r="AI12" s="14"/>
      <c r="AJ12" s="14">
        <v>0.22736797187667901</v>
      </c>
      <c r="AK12" s="14">
        <v>0.19677803582023501</v>
      </c>
      <c r="AL12" s="14"/>
      <c r="AM12" s="14">
        <v>0.212710234376147</v>
      </c>
      <c r="AN12" s="14">
        <v>0.145048539618747</v>
      </c>
      <c r="AO12" s="14">
        <v>0.140754920275871</v>
      </c>
      <c r="AP12" s="14">
        <v>0.29655047476163099</v>
      </c>
      <c r="AQ12" s="14">
        <v>0.1614163649899</v>
      </c>
      <c r="AR12" s="14">
        <v>0.162220888514575</v>
      </c>
      <c r="AS12" s="14">
        <v>0.15573938195210199</v>
      </c>
      <c r="AT12" s="14">
        <v>0.41562999999676498</v>
      </c>
      <c r="AU12" s="14">
        <v>0.29570970766642601</v>
      </c>
      <c r="AV12" s="14"/>
      <c r="AW12" s="14">
        <v>0.21838703125321099</v>
      </c>
      <c r="AX12" s="14">
        <v>0.16877240564072701</v>
      </c>
      <c r="AY12" s="14">
        <v>3.1938046914473703E-2</v>
      </c>
      <c r="AZ12" s="14">
        <v>0.22863446609671101</v>
      </c>
      <c r="BA12" s="14">
        <v>0.15545366669586899</v>
      </c>
      <c r="BB12" s="14">
        <v>0.19964530338742301</v>
      </c>
      <c r="BC12" s="14">
        <v>7.9291818038490794E-2</v>
      </c>
      <c r="BD12" s="14">
        <v>0.38165084681072903</v>
      </c>
      <c r="BE12" s="14">
        <v>0.29559233094869702</v>
      </c>
      <c r="BF12" s="14">
        <v>0.45637548642404002</v>
      </c>
      <c r="BG12" s="14"/>
      <c r="BH12" s="14">
        <v>0.19492311399846299</v>
      </c>
      <c r="BI12" s="14">
        <v>0.216407029846195</v>
      </c>
    </row>
    <row r="13" spans="2:61" x14ac:dyDescent="0.35">
      <c r="B13" s="15" t="s">
        <v>77</v>
      </c>
      <c r="C13" s="20">
        <v>0.11842551989663801</v>
      </c>
      <c r="D13" s="20">
        <v>8.9911552474316994E-2</v>
      </c>
      <c r="E13" s="20">
        <v>0.14630342215929701</v>
      </c>
      <c r="F13" s="20"/>
      <c r="G13" s="20">
        <v>0.155542989030034</v>
      </c>
      <c r="H13" s="20">
        <v>0.108974253450468</v>
      </c>
      <c r="I13" s="20">
        <v>0.14297868608900199</v>
      </c>
      <c r="J13" s="20">
        <v>0.124727895643076</v>
      </c>
      <c r="K13" s="20">
        <v>0.119023132042334</v>
      </c>
      <c r="L13" s="20">
        <v>7.4773963132707899E-2</v>
      </c>
      <c r="M13" s="20"/>
      <c r="N13" s="20">
        <v>9.5101976443556405E-2</v>
      </c>
      <c r="O13" s="20">
        <v>0.13157217560078199</v>
      </c>
      <c r="P13" s="20"/>
      <c r="Q13" s="20">
        <v>9.1624564074528306E-2</v>
      </c>
      <c r="R13" s="20">
        <v>0.14022349555723901</v>
      </c>
      <c r="S13" s="20">
        <v>5.5798390859100197E-2</v>
      </c>
      <c r="T13" s="20"/>
      <c r="U13" s="20">
        <v>0.111036585525632</v>
      </c>
      <c r="V13" s="20">
        <v>0.15017080583497999</v>
      </c>
      <c r="W13" s="20"/>
      <c r="X13" s="20">
        <v>4.9095796616578799E-2</v>
      </c>
      <c r="Y13" s="20">
        <v>8.5701040058546604E-2</v>
      </c>
      <c r="Z13" s="20">
        <v>0.137933198999863</v>
      </c>
      <c r="AA13" s="20"/>
      <c r="AB13" s="20">
        <v>7.77454201801865E-2</v>
      </c>
      <c r="AC13" s="20">
        <v>9.8562202328951007E-2</v>
      </c>
      <c r="AD13" s="20">
        <v>0.15099757194056199</v>
      </c>
      <c r="AE13" s="20"/>
      <c r="AF13" s="20">
        <v>4.64037825361059E-2</v>
      </c>
      <c r="AG13" s="20">
        <v>0.109482791451599</v>
      </c>
      <c r="AH13" s="20">
        <v>0.10334010667398</v>
      </c>
      <c r="AI13" s="20"/>
      <c r="AJ13" s="20">
        <v>7.5347494941613594E-2</v>
      </c>
      <c r="AK13" s="20">
        <v>0.13732996389765301</v>
      </c>
      <c r="AL13" s="20"/>
      <c r="AM13" s="20">
        <v>8.8760800900925793E-2</v>
      </c>
      <c r="AN13" s="20">
        <v>4.4622094886777798E-2</v>
      </c>
      <c r="AO13" s="20">
        <v>0.16474904511272501</v>
      </c>
      <c r="AP13" s="20">
        <v>0.128627866702199</v>
      </c>
      <c r="AQ13" s="20">
        <v>1.47668647551451E-2</v>
      </c>
      <c r="AR13" s="20">
        <v>0.12514698479727401</v>
      </c>
      <c r="AS13" s="20">
        <v>0.11201658673864701</v>
      </c>
      <c r="AT13" s="20">
        <v>0.197611880826562</v>
      </c>
      <c r="AU13" s="20">
        <v>0.17670454193441201</v>
      </c>
      <c r="AV13" s="20"/>
      <c r="AW13" s="20">
        <v>5.3652190435101298E-2</v>
      </c>
      <c r="AX13" s="20">
        <v>3.7696357846040501E-2</v>
      </c>
      <c r="AY13" s="20">
        <v>0.145163124473627</v>
      </c>
      <c r="AZ13" s="20">
        <v>0.11752417231885599</v>
      </c>
      <c r="BA13" s="20">
        <v>2.34881255552272E-2</v>
      </c>
      <c r="BB13" s="20">
        <v>9.2742475172675698E-2</v>
      </c>
      <c r="BC13" s="20">
        <v>9.6359941872258395E-2</v>
      </c>
      <c r="BD13" s="20">
        <v>4.5614123364544602E-2</v>
      </c>
      <c r="BE13" s="20">
        <v>0.36683273219176299</v>
      </c>
      <c r="BF13" s="20">
        <v>0.179369432783684</v>
      </c>
      <c r="BG13" s="20"/>
      <c r="BH13" s="20">
        <v>0.112790205495835</v>
      </c>
      <c r="BI13" s="20">
        <v>9.1783291456110194E-2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407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0.20547789818849199</v>
      </c>
      <c r="D9" s="14">
        <v>0.247722250013717</v>
      </c>
      <c r="E9" s="14">
        <v>0.164079970704332</v>
      </c>
      <c r="F9" s="14"/>
      <c r="G9" s="14">
        <v>9.2444353428947607E-2</v>
      </c>
      <c r="H9" s="14">
        <v>0.18558413838663601</v>
      </c>
      <c r="I9" s="14">
        <v>0.17928490621038401</v>
      </c>
      <c r="J9" s="14">
        <v>0.26314202508103102</v>
      </c>
      <c r="K9" s="14">
        <v>0.17349600690589401</v>
      </c>
      <c r="L9" s="14">
        <v>0.28218368757096401</v>
      </c>
      <c r="M9" s="14"/>
      <c r="N9" s="14">
        <v>0.22339920299286301</v>
      </c>
      <c r="O9" s="14">
        <v>0.19537629315124599</v>
      </c>
      <c r="P9" s="14"/>
      <c r="Q9" s="14">
        <v>0.23902835372606501</v>
      </c>
      <c r="R9" s="14">
        <v>0.181051757602086</v>
      </c>
      <c r="S9" s="14">
        <v>0.24285418280655299</v>
      </c>
      <c r="T9" s="14"/>
      <c r="U9" s="14">
        <v>0.211928937419679</v>
      </c>
      <c r="V9" s="14">
        <v>0.17776211743977399</v>
      </c>
      <c r="W9" s="14"/>
      <c r="X9" s="14">
        <v>0.35357783542763399</v>
      </c>
      <c r="Y9" s="14">
        <v>0.16067003383231299</v>
      </c>
      <c r="Z9" s="14">
        <v>0.219775696781944</v>
      </c>
      <c r="AA9" s="14"/>
      <c r="AB9" s="14">
        <v>0.25663533484575901</v>
      </c>
      <c r="AC9" s="14">
        <v>0.19170281548721901</v>
      </c>
      <c r="AD9" s="14">
        <v>0.18944820257991701</v>
      </c>
      <c r="AE9" s="14"/>
      <c r="AF9" s="14">
        <v>0.225315838772329</v>
      </c>
      <c r="AG9" s="14">
        <v>0.22842209498906499</v>
      </c>
      <c r="AH9" s="14">
        <v>0.17710014710094901</v>
      </c>
      <c r="AI9" s="14"/>
      <c r="AJ9" s="14">
        <v>0.22293450528335901</v>
      </c>
      <c r="AK9" s="14">
        <v>0.199352563409463</v>
      </c>
      <c r="AL9" s="14"/>
      <c r="AM9" s="14">
        <v>0.19826893162286099</v>
      </c>
      <c r="AN9" s="14">
        <v>0.271169746605182</v>
      </c>
      <c r="AO9" s="14">
        <v>0.141559321090903</v>
      </c>
      <c r="AP9" s="14">
        <v>0.19825361980462999</v>
      </c>
      <c r="AQ9" s="14">
        <v>0.26277833470081602</v>
      </c>
      <c r="AR9" s="14">
        <v>0.225649423459341</v>
      </c>
      <c r="AS9" s="14">
        <v>0.24568961233204301</v>
      </c>
      <c r="AT9" s="14">
        <v>0.14941285484605099</v>
      </c>
      <c r="AU9" s="14">
        <v>0.121803372424251</v>
      </c>
      <c r="AV9" s="14"/>
      <c r="AW9" s="14">
        <v>0.19773736164004099</v>
      </c>
      <c r="AX9" s="14">
        <v>0.29620054538016799</v>
      </c>
      <c r="AY9" s="14">
        <v>0.17908983346584101</v>
      </c>
      <c r="AZ9" s="14">
        <v>0.199069417805361</v>
      </c>
      <c r="BA9" s="14">
        <v>0.27707974413148201</v>
      </c>
      <c r="BB9" s="14">
        <v>0.24106750420626399</v>
      </c>
      <c r="BC9" s="14">
        <v>0.20309009880541301</v>
      </c>
      <c r="BD9" s="14">
        <v>0.233671581944708</v>
      </c>
      <c r="BE9" s="14">
        <v>8.3025997599766893E-2</v>
      </c>
      <c r="BF9" s="14">
        <v>0.124455875816749</v>
      </c>
      <c r="BG9" s="14"/>
      <c r="BH9" s="14">
        <v>0.214407321727802</v>
      </c>
      <c r="BI9" s="14">
        <v>0.20496092460235599</v>
      </c>
    </row>
    <row r="10" spans="2:61" x14ac:dyDescent="0.35">
      <c r="B10" s="15" t="s">
        <v>319</v>
      </c>
      <c r="C10" s="14">
        <v>0.33749801259770501</v>
      </c>
      <c r="D10" s="14">
        <v>0.38121563956463</v>
      </c>
      <c r="E10" s="14">
        <v>0.29426711298026897</v>
      </c>
      <c r="F10" s="14"/>
      <c r="G10" s="14">
        <v>0.32663389984327501</v>
      </c>
      <c r="H10" s="14">
        <v>0.32947843884185801</v>
      </c>
      <c r="I10" s="14">
        <v>0.37577108614806398</v>
      </c>
      <c r="J10" s="14">
        <v>0.30401557447495797</v>
      </c>
      <c r="K10" s="14">
        <v>0.43306270558727999</v>
      </c>
      <c r="L10" s="14">
        <v>0.27241117877131998</v>
      </c>
      <c r="M10" s="14"/>
      <c r="N10" s="14">
        <v>0.36042708487417402</v>
      </c>
      <c r="O10" s="14">
        <v>0.32457370633006899</v>
      </c>
      <c r="P10" s="14"/>
      <c r="Q10" s="14">
        <v>0.359698771776571</v>
      </c>
      <c r="R10" s="14">
        <v>0.33737440857286499</v>
      </c>
      <c r="S10" s="14">
        <v>0.34466352525834099</v>
      </c>
      <c r="T10" s="14"/>
      <c r="U10" s="14">
        <v>0.35207980878393502</v>
      </c>
      <c r="V10" s="14">
        <v>0.27484983274068697</v>
      </c>
      <c r="W10" s="14"/>
      <c r="X10" s="14">
        <v>0.31074037845980101</v>
      </c>
      <c r="Y10" s="14">
        <v>0.38675649888067898</v>
      </c>
      <c r="Z10" s="14">
        <v>0.316438567434564</v>
      </c>
      <c r="AA10" s="14"/>
      <c r="AB10" s="14">
        <v>0.37099659770921101</v>
      </c>
      <c r="AC10" s="14">
        <v>0.365332367617969</v>
      </c>
      <c r="AD10" s="14">
        <v>0.25150799133312401</v>
      </c>
      <c r="AE10" s="14"/>
      <c r="AF10" s="14">
        <v>0.40369573127328101</v>
      </c>
      <c r="AG10" s="14">
        <v>0.34398921946016597</v>
      </c>
      <c r="AH10" s="14">
        <v>0.33020709103537099</v>
      </c>
      <c r="AI10" s="14"/>
      <c r="AJ10" s="14">
        <v>0.37522804633565299</v>
      </c>
      <c r="AK10" s="14">
        <v>0.316536440925204</v>
      </c>
      <c r="AL10" s="14"/>
      <c r="AM10" s="14">
        <v>0.39067393438811598</v>
      </c>
      <c r="AN10" s="14">
        <v>0.28153241911119198</v>
      </c>
      <c r="AO10" s="14">
        <v>0.39316477797206301</v>
      </c>
      <c r="AP10" s="14">
        <v>0.36254367126162401</v>
      </c>
      <c r="AQ10" s="14">
        <v>0.41022047952816698</v>
      </c>
      <c r="AR10" s="14">
        <v>0.36955176395742201</v>
      </c>
      <c r="AS10" s="14">
        <v>0.36275849044977199</v>
      </c>
      <c r="AT10" s="14">
        <v>0.29540715810777701</v>
      </c>
      <c r="AU10" s="14">
        <v>0.28873314873190498</v>
      </c>
      <c r="AV10" s="14"/>
      <c r="AW10" s="14">
        <v>0.38003121001352203</v>
      </c>
      <c r="AX10" s="14">
        <v>0.339387831435494</v>
      </c>
      <c r="AY10" s="14">
        <v>0.35115669130428101</v>
      </c>
      <c r="AZ10" s="14">
        <v>0.40995623126337499</v>
      </c>
      <c r="BA10" s="14">
        <v>0.42581115837237199</v>
      </c>
      <c r="BB10" s="14">
        <v>0.35564966332529202</v>
      </c>
      <c r="BC10" s="14">
        <v>0.40468387207518702</v>
      </c>
      <c r="BD10" s="14">
        <v>0.32574762849546102</v>
      </c>
      <c r="BE10" s="14">
        <v>0.18160326162596399</v>
      </c>
      <c r="BF10" s="14">
        <v>0.22281965081514099</v>
      </c>
      <c r="BG10" s="14"/>
      <c r="BH10" s="14">
        <v>0.33806596966199098</v>
      </c>
      <c r="BI10" s="14">
        <v>0.35536736326163398</v>
      </c>
    </row>
    <row r="11" spans="2:61" x14ac:dyDescent="0.35">
      <c r="B11" s="15" t="s">
        <v>321</v>
      </c>
      <c r="C11" s="14">
        <v>0.19131187835531299</v>
      </c>
      <c r="D11" s="14">
        <v>0.172916776114554</v>
      </c>
      <c r="E11" s="14">
        <v>0.20996818455899699</v>
      </c>
      <c r="F11" s="14"/>
      <c r="G11" s="14">
        <v>0.25356070923877</v>
      </c>
      <c r="H11" s="14">
        <v>0.16466517887075199</v>
      </c>
      <c r="I11" s="14">
        <v>0.16702490896056801</v>
      </c>
      <c r="J11" s="14">
        <v>0.17207874492403</v>
      </c>
      <c r="K11" s="14">
        <v>0.16823182796345201</v>
      </c>
      <c r="L11" s="14">
        <v>0.23551887010658401</v>
      </c>
      <c r="M11" s="14"/>
      <c r="N11" s="14">
        <v>0.18519099028786301</v>
      </c>
      <c r="O11" s="14">
        <v>0.19476200625668699</v>
      </c>
      <c r="P11" s="14"/>
      <c r="Q11" s="14">
        <v>0.20221124451647801</v>
      </c>
      <c r="R11" s="14">
        <v>0.20081721105073799</v>
      </c>
      <c r="S11" s="14">
        <v>0.16057070906691701</v>
      </c>
      <c r="T11" s="14"/>
      <c r="U11" s="14">
        <v>0.189472338143651</v>
      </c>
      <c r="V11" s="14">
        <v>0.19921514655098799</v>
      </c>
      <c r="W11" s="14"/>
      <c r="X11" s="14">
        <v>0.23511887746424101</v>
      </c>
      <c r="Y11" s="14">
        <v>0.22621124113265301</v>
      </c>
      <c r="Z11" s="14">
        <v>0.13526651808128801</v>
      </c>
      <c r="AA11" s="14"/>
      <c r="AB11" s="14">
        <v>0.20191644396154099</v>
      </c>
      <c r="AC11" s="14">
        <v>0.19610066234140999</v>
      </c>
      <c r="AD11" s="14">
        <v>0.17319179569915299</v>
      </c>
      <c r="AE11" s="14"/>
      <c r="AF11" s="14">
        <v>0.18886550665420301</v>
      </c>
      <c r="AG11" s="14">
        <v>0.208429532378205</v>
      </c>
      <c r="AH11" s="14">
        <v>0.17000457458269999</v>
      </c>
      <c r="AI11" s="14"/>
      <c r="AJ11" s="14">
        <v>0.178232546340551</v>
      </c>
      <c r="AK11" s="14">
        <v>0.20748243584391099</v>
      </c>
      <c r="AL11" s="14"/>
      <c r="AM11" s="14">
        <v>0.205347517181864</v>
      </c>
      <c r="AN11" s="14">
        <v>0.23278588847929499</v>
      </c>
      <c r="AO11" s="14">
        <v>0.25819476664413499</v>
      </c>
      <c r="AP11" s="14">
        <v>0.12579062174573599</v>
      </c>
      <c r="AQ11" s="14">
        <v>0.28027337626241899</v>
      </c>
      <c r="AR11" s="14">
        <v>0.18245674789705199</v>
      </c>
      <c r="AS11" s="14">
        <v>0.107504444603143</v>
      </c>
      <c r="AT11" s="14">
        <v>6.0674573037888202E-2</v>
      </c>
      <c r="AU11" s="14">
        <v>0.19512830491307401</v>
      </c>
      <c r="AV11" s="14"/>
      <c r="AW11" s="14">
        <v>0.22421736362825401</v>
      </c>
      <c r="AX11" s="14">
        <v>0.17981829301661401</v>
      </c>
      <c r="AY11" s="14">
        <v>0.27493395563575601</v>
      </c>
      <c r="AZ11" s="14">
        <v>0.13809448205278699</v>
      </c>
      <c r="BA11" s="14">
        <v>0.23960458261449</v>
      </c>
      <c r="BB11" s="14">
        <v>0.185612825277882</v>
      </c>
      <c r="BC11" s="14">
        <v>0.18000442352496199</v>
      </c>
      <c r="BD11" s="14">
        <v>9.1349774674081397E-2</v>
      </c>
      <c r="BE11" s="14">
        <v>0.108115494837334</v>
      </c>
      <c r="BF11" s="14">
        <v>0.23956060569237</v>
      </c>
      <c r="BG11" s="14"/>
      <c r="BH11" s="14">
        <v>0.194462543609836</v>
      </c>
      <c r="BI11" s="14">
        <v>0.19519984961425099</v>
      </c>
    </row>
    <row r="12" spans="2:61" x14ac:dyDescent="0.35">
      <c r="B12" s="15" t="s">
        <v>322</v>
      </c>
      <c r="C12" s="14">
        <v>0.142872056753058</v>
      </c>
      <c r="D12" s="14">
        <v>0.114933494221669</v>
      </c>
      <c r="E12" s="14">
        <v>0.170344220728258</v>
      </c>
      <c r="F12" s="14"/>
      <c r="G12" s="14">
        <v>0.159309104258615</v>
      </c>
      <c r="H12" s="14">
        <v>0.16896611891879099</v>
      </c>
      <c r="I12" s="14">
        <v>0.145135432807809</v>
      </c>
      <c r="J12" s="14">
        <v>0.15672608640055499</v>
      </c>
      <c r="K12" s="14">
        <v>0.14416755450544799</v>
      </c>
      <c r="L12" s="14">
        <v>9.7142624367200295E-2</v>
      </c>
      <c r="M12" s="14"/>
      <c r="N12" s="14">
        <v>0.144633430375054</v>
      </c>
      <c r="O12" s="14">
        <v>0.14187923280153</v>
      </c>
      <c r="P12" s="14"/>
      <c r="Q12" s="14">
        <v>0.104090739655814</v>
      </c>
      <c r="R12" s="14">
        <v>0.15037634208405401</v>
      </c>
      <c r="S12" s="14">
        <v>0.18018219352430001</v>
      </c>
      <c r="T12" s="14"/>
      <c r="U12" s="14">
        <v>0.14384644220866799</v>
      </c>
      <c r="V12" s="14">
        <v>0.13868577719644701</v>
      </c>
      <c r="W12" s="14"/>
      <c r="X12" s="14">
        <v>6.04124539460602E-2</v>
      </c>
      <c r="Y12" s="14">
        <v>0.13553252868329899</v>
      </c>
      <c r="Z12" s="14">
        <v>0.19024214987511401</v>
      </c>
      <c r="AA12" s="14"/>
      <c r="AB12" s="14">
        <v>8.6817620694304098E-2</v>
      </c>
      <c r="AC12" s="14">
        <v>0.14112535215941099</v>
      </c>
      <c r="AD12" s="14">
        <v>0.242761867512574</v>
      </c>
      <c r="AE12" s="14"/>
      <c r="AF12" s="14">
        <v>6.7913743301071902E-2</v>
      </c>
      <c r="AG12" s="14">
        <v>0.116599056153292</v>
      </c>
      <c r="AH12" s="14">
        <v>0.219047607992848</v>
      </c>
      <c r="AI12" s="14"/>
      <c r="AJ12" s="14">
        <v>0.160565958728904</v>
      </c>
      <c r="AK12" s="14">
        <v>0.12578113471857399</v>
      </c>
      <c r="AL12" s="14"/>
      <c r="AM12" s="14">
        <v>0.150524015609909</v>
      </c>
      <c r="AN12" s="14">
        <v>0.145881186676387</v>
      </c>
      <c r="AO12" s="14">
        <v>9.8882567894073597E-2</v>
      </c>
      <c r="AP12" s="14">
        <v>0.17311293977556999</v>
      </c>
      <c r="AQ12" s="14">
        <v>4.6727809508599102E-2</v>
      </c>
      <c r="AR12" s="14">
        <v>0.110237997022659</v>
      </c>
      <c r="AS12" s="14">
        <v>8.9675085487727499E-2</v>
      </c>
      <c r="AT12" s="14">
        <v>0.33359709665134402</v>
      </c>
      <c r="AU12" s="14">
        <v>0.18115894754228101</v>
      </c>
      <c r="AV12" s="14"/>
      <c r="AW12" s="14">
        <v>0.15319922794481999</v>
      </c>
      <c r="AX12" s="14">
        <v>0.14384302706965901</v>
      </c>
      <c r="AY12" s="14">
        <v>6.9755561776495903E-2</v>
      </c>
      <c r="AZ12" s="14">
        <v>0.15417926901249501</v>
      </c>
      <c r="BA12" s="14">
        <v>3.40163893264286E-2</v>
      </c>
      <c r="BB12" s="14">
        <v>0.11662752861226899</v>
      </c>
      <c r="BC12" s="14">
        <v>0.11843860662097799</v>
      </c>
      <c r="BD12" s="14">
        <v>0.280313713934632</v>
      </c>
      <c r="BE12" s="14">
        <v>0.301312046817585</v>
      </c>
      <c r="BF12" s="14">
        <v>0.23759864381867199</v>
      </c>
      <c r="BG12" s="14"/>
      <c r="BH12" s="14">
        <v>0.12783248308504999</v>
      </c>
      <c r="BI12" s="14">
        <v>0.16332886479285799</v>
      </c>
    </row>
    <row r="13" spans="2:61" x14ac:dyDescent="0.35">
      <c r="B13" s="15" t="s">
        <v>77</v>
      </c>
      <c r="C13" s="20">
        <v>0.122840154105431</v>
      </c>
      <c r="D13" s="20">
        <v>8.32118400854302E-2</v>
      </c>
      <c r="E13" s="20">
        <v>0.16134051102814401</v>
      </c>
      <c r="F13" s="20"/>
      <c r="G13" s="20">
        <v>0.168051933230392</v>
      </c>
      <c r="H13" s="20">
        <v>0.151306124981963</v>
      </c>
      <c r="I13" s="20">
        <v>0.132783665873175</v>
      </c>
      <c r="J13" s="20">
        <v>0.10403756911942499</v>
      </c>
      <c r="K13" s="20">
        <v>8.1041905037926201E-2</v>
      </c>
      <c r="L13" s="20">
        <v>0.112743639183932</v>
      </c>
      <c r="M13" s="20"/>
      <c r="N13" s="20">
        <v>8.6349291470046594E-2</v>
      </c>
      <c r="O13" s="20">
        <v>0.14340876146046899</v>
      </c>
      <c r="P13" s="20"/>
      <c r="Q13" s="20">
        <v>9.49708903250715E-2</v>
      </c>
      <c r="R13" s="20">
        <v>0.130380280690258</v>
      </c>
      <c r="S13" s="20">
        <v>7.1729389343888297E-2</v>
      </c>
      <c r="T13" s="20"/>
      <c r="U13" s="20">
        <v>0.10267247344406701</v>
      </c>
      <c r="V13" s="20">
        <v>0.20948712607210301</v>
      </c>
      <c r="W13" s="20"/>
      <c r="X13" s="20">
        <v>4.0150454702263597E-2</v>
      </c>
      <c r="Y13" s="20">
        <v>9.0829697471056098E-2</v>
      </c>
      <c r="Z13" s="20">
        <v>0.13827706782708901</v>
      </c>
      <c r="AA13" s="20"/>
      <c r="AB13" s="20">
        <v>8.3634002789185397E-2</v>
      </c>
      <c r="AC13" s="20">
        <v>0.105738802393991</v>
      </c>
      <c r="AD13" s="20">
        <v>0.143090142875232</v>
      </c>
      <c r="AE13" s="20"/>
      <c r="AF13" s="20">
        <v>0.11420917999911499</v>
      </c>
      <c r="AG13" s="20">
        <v>0.102560097019271</v>
      </c>
      <c r="AH13" s="20">
        <v>0.103640579288132</v>
      </c>
      <c r="AI13" s="20"/>
      <c r="AJ13" s="20">
        <v>6.3038943311533396E-2</v>
      </c>
      <c r="AK13" s="20">
        <v>0.15084742510284699</v>
      </c>
      <c r="AL13" s="20"/>
      <c r="AM13" s="20">
        <v>5.51856011972503E-2</v>
      </c>
      <c r="AN13" s="20">
        <v>6.8630759127944002E-2</v>
      </c>
      <c r="AO13" s="20">
        <v>0.108198566398825</v>
      </c>
      <c r="AP13" s="20">
        <v>0.14029914741243901</v>
      </c>
      <c r="AQ13" s="20">
        <v>0</v>
      </c>
      <c r="AR13" s="20">
        <v>0.112104067663525</v>
      </c>
      <c r="AS13" s="20">
        <v>0.19437236712731401</v>
      </c>
      <c r="AT13" s="20">
        <v>0.16090831735694</v>
      </c>
      <c r="AU13" s="20">
        <v>0.21317622638848999</v>
      </c>
      <c r="AV13" s="20"/>
      <c r="AW13" s="20">
        <v>4.4814836773363599E-2</v>
      </c>
      <c r="AX13" s="20">
        <v>4.07503030980658E-2</v>
      </c>
      <c r="AY13" s="20">
        <v>0.125063957817626</v>
      </c>
      <c r="AZ13" s="20">
        <v>9.8700599865981301E-2</v>
      </c>
      <c r="BA13" s="20">
        <v>2.34881255552272E-2</v>
      </c>
      <c r="BB13" s="20">
        <v>0.101042478578293</v>
      </c>
      <c r="BC13" s="20">
        <v>9.3782998973461096E-2</v>
      </c>
      <c r="BD13" s="20">
        <v>6.89173009511172E-2</v>
      </c>
      <c r="BE13" s="20">
        <v>0.32594319911934999</v>
      </c>
      <c r="BF13" s="20">
        <v>0.17556522385706699</v>
      </c>
      <c r="BG13" s="20"/>
      <c r="BH13" s="20">
        <v>0.125231681915321</v>
      </c>
      <c r="BI13" s="20">
        <v>8.1142997728900296E-2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0.30987408461781402</v>
      </c>
      <c r="D9" s="14">
        <v>0.36061795125888202</v>
      </c>
      <c r="E9" s="14">
        <v>0.25866055925256698</v>
      </c>
      <c r="F9" s="14"/>
      <c r="G9" s="14">
        <v>0.249777113262209</v>
      </c>
      <c r="H9" s="14">
        <v>0.263859093543588</v>
      </c>
      <c r="I9" s="14">
        <v>0.25969706107379997</v>
      </c>
      <c r="J9" s="14">
        <v>0.33691370437208401</v>
      </c>
      <c r="K9" s="14">
        <v>0.33364613324363301</v>
      </c>
      <c r="L9" s="14">
        <v>0.38756329327072703</v>
      </c>
      <c r="M9" s="14"/>
      <c r="N9" s="14">
        <v>0.30822026779462702</v>
      </c>
      <c r="O9" s="14">
        <v>0.310806282609766</v>
      </c>
      <c r="P9" s="14"/>
      <c r="Q9" s="14">
        <v>0.38170615759641302</v>
      </c>
      <c r="R9" s="14">
        <v>0.29478896456099102</v>
      </c>
      <c r="S9" s="14">
        <v>0.28763508069756399</v>
      </c>
      <c r="T9" s="14"/>
      <c r="U9" s="14">
        <v>0.315974927803155</v>
      </c>
      <c r="V9" s="14">
        <v>0.28366286096104398</v>
      </c>
      <c r="W9" s="14"/>
      <c r="X9" s="14">
        <v>0.39983872027667899</v>
      </c>
      <c r="Y9" s="14">
        <v>0.29159169917807098</v>
      </c>
      <c r="Z9" s="14">
        <v>0.33098128017622203</v>
      </c>
      <c r="AA9" s="14"/>
      <c r="AB9" s="14">
        <v>0.40516278141977202</v>
      </c>
      <c r="AC9" s="14">
        <v>0.30892260834117002</v>
      </c>
      <c r="AD9" s="14">
        <v>0.20556890980207801</v>
      </c>
      <c r="AE9" s="14"/>
      <c r="AF9" s="14">
        <v>0.41838253027517103</v>
      </c>
      <c r="AG9" s="14">
        <v>0.33096656473235703</v>
      </c>
      <c r="AH9" s="14">
        <v>0.242192073965844</v>
      </c>
      <c r="AI9" s="14"/>
      <c r="AJ9" s="14">
        <v>0.30662031478349799</v>
      </c>
      <c r="AK9" s="14">
        <v>0.318141409196805</v>
      </c>
      <c r="AL9" s="14"/>
      <c r="AM9" s="14">
        <v>0.24100998056879</v>
      </c>
      <c r="AN9" s="14">
        <v>0.32176145776273402</v>
      </c>
      <c r="AO9" s="14">
        <v>0.174589586713358</v>
      </c>
      <c r="AP9" s="14">
        <v>0.25972583334409699</v>
      </c>
      <c r="AQ9" s="14">
        <v>0.40875456156189</v>
      </c>
      <c r="AR9" s="14">
        <v>0.38331032264736198</v>
      </c>
      <c r="AS9" s="14">
        <v>0.49975681663531202</v>
      </c>
      <c r="AT9" s="14">
        <v>0.20763118431548</v>
      </c>
      <c r="AU9" s="14">
        <v>0.253296331703601</v>
      </c>
      <c r="AV9" s="14"/>
      <c r="AW9" s="14">
        <v>0.228445324272955</v>
      </c>
      <c r="AX9" s="14">
        <v>0.36545601794974603</v>
      </c>
      <c r="AY9" s="14">
        <v>0.194392690375851</v>
      </c>
      <c r="AZ9" s="14">
        <v>0.235654139171876</v>
      </c>
      <c r="BA9" s="14">
        <v>0.46356234198211199</v>
      </c>
      <c r="BB9" s="14">
        <v>0.38756588747229498</v>
      </c>
      <c r="BC9" s="14">
        <v>0.42763880089930101</v>
      </c>
      <c r="BD9" s="14">
        <v>0.31502396328097998</v>
      </c>
      <c r="BE9" s="14">
        <v>0.30039222195339399</v>
      </c>
      <c r="BF9" s="14">
        <v>0.27785764697840498</v>
      </c>
      <c r="BG9" s="14"/>
      <c r="BH9" s="14">
        <v>0.30509088502134002</v>
      </c>
      <c r="BI9" s="14">
        <v>0.32613390974669398</v>
      </c>
    </row>
    <row r="10" spans="2:61" x14ac:dyDescent="0.35">
      <c r="B10" s="15" t="s">
        <v>319</v>
      </c>
      <c r="C10" s="14">
        <v>0.32311757461683899</v>
      </c>
      <c r="D10" s="14">
        <v>0.31435096244344501</v>
      </c>
      <c r="E10" s="14">
        <v>0.33336414222116201</v>
      </c>
      <c r="F10" s="14"/>
      <c r="G10" s="14">
        <v>0.29663225568631701</v>
      </c>
      <c r="H10" s="14">
        <v>0.330828636695709</v>
      </c>
      <c r="I10" s="14">
        <v>0.34162124119771597</v>
      </c>
      <c r="J10" s="14">
        <v>0.335782673152488</v>
      </c>
      <c r="K10" s="14">
        <v>0.36606084147950002</v>
      </c>
      <c r="L10" s="14">
        <v>0.27072994748606199</v>
      </c>
      <c r="M10" s="14"/>
      <c r="N10" s="14">
        <v>0.35370922286875001</v>
      </c>
      <c r="O10" s="14">
        <v>0.30587414555559</v>
      </c>
      <c r="P10" s="14"/>
      <c r="Q10" s="14">
        <v>0.31577887127857601</v>
      </c>
      <c r="R10" s="14">
        <v>0.33875058915455603</v>
      </c>
      <c r="S10" s="14">
        <v>0.30926715148424799</v>
      </c>
      <c r="T10" s="14"/>
      <c r="U10" s="14">
        <v>0.328918534300711</v>
      </c>
      <c r="V10" s="14">
        <v>0.29819474885675001</v>
      </c>
      <c r="W10" s="14"/>
      <c r="X10" s="14">
        <v>0.33846208654189602</v>
      </c>
      <c r="Y10" s="14">
        <v>0.384313806278061</v>
      </c>
      <c r="Z10" s="14">
        <v>0.26255733039039503</v>
      </c>
      <c r="AA10" s="14"/>
      <c r="AB10" s="14">
        <v>0.34236482776006599</v>
      </c>
      <c r="AC10" s="14">
        <v>0.34146931094035399</v>
      </c>
      <c r="AD10" s="14">
        <v>0.272315710116804</v>
      </c>
      <c r="AE10" s="14"/>
      <c r="AF10" s="14">
        <v>0.37492484854226399</v>
      </c>
      <c r="AG10" s="14">
        <v>0.35241393283686601</v>
      </c>
      <c r="AH10" s="14">
        <v>0.29887457660507599</v>
      </c>
      <c r="AI10" s="14"/>
      <c r="AJ10" s="14">
        <v>0.34008146375959902</v>
      </c>
      <c r="AK10" s="14">
        <v>0.308903626429123</v>
      </c>
      <c r="AL10" s="14"/>
      <c r="AM10" s="14">
        <v>0.40947458853652602</v>
      </c>
      <c r="AN10" s="14">
        <v>0.33668828054076</v>
      </c>
      <c r="AO10" s="14">
        <v>0.39862135676114802</v>
      </c>
      <c r="AP10" s="14">
        <v>0.35261018358002899</v>
      </c>
      <c r="AQ10" s="14">
        <v>0.32024908410182901</v>
      </c>
      <c r="AR10" s="14">
        <v>0.30552210135508501</v>
      </c>
      <c r="AS10" s="14">
        <v>0.33034434346401498</v>
      </c>
      <c r="AT10" s="14">
        <v>0.21846591601868101</v>
      </c>
      <c r="AU10" s="14">
        <v>0.25753091494873298</v>
      </c>
      <c r="AV10" s="14"/>
      <c r="AW10" s="14">
        <v>0.411329644342597</v>
      </c>
      <c r="AX10" s="14">
        <v>0.31666291456993101</v>
      </c>
      <c r="AY10" s="14">
        <v>0.45063437904526699</v>
      </c>
      <c r="AZ10" s="14">
        <v>0.35317091416792101</v>
      </c>
      <c r="BA10" s="14">
        <v>0.25658520169757298</v>
      </c>
      <c r="BB10" s="14">
        <v>0.33697324294941999</v>
      </c>
      <c r="BC10" s="14">
        <v>0.34353947338927099</v>
      </c>
      <c r="BD10" s="14">
        <v>0.21768600488617099</v>
      </c>
      <c r="BE10" s="14">
        <v>9.2878008608522702E-2</v>
      </c>
      <c r="BF10" s="14">
        <v>0.241934386765252</v>
      </c>
      <c r="BG10" s="14"/>
      <c r="BH10" s="14">
        <v>0.329951366938663</v>
      </c>
      <c r="BI10" s="14">
        <v>0.32921217408881998</v>
      </c>
    </row>
    <row r="11" spans="2:61" x14ac:dyDescent="0.35">
      <c r="B11" s="15" t="s">
        <v>321</v>
      </c>
      <c r="C11" s="14">
        <v>0.16386911014984801</v>
      </c>
      <c r="D11" s="14">
        <v>0.158056411826759</v>
      </c>
      <c r="E11" s="14">
        <v>0.170368708542675</v>
      </c>
      <c r="F11" s="14"/>
      <c r="G11" s="14">
        <v>0.168415893346479</v>
      </c>
      <c r="H11" s="14">
        <v>0.18877861189332701</v>
      </c>
      <c r="I11" s="14">
        <v>0.157502511049707</v>
      </c>
      <c r="J11" s="14">
        <v>0.11560671222607501</v>
      </c>
      <c r="K11" s="14">
        <v>0.16065271549119101</v>
      </c>
      <c r="L11" s="14">
        <v>0.19378091448509699</v>
      </c>
      <c r="M11" s="14"/>
      <c r="N11" s="14">
        <v>0.14820085032896399</v>
      </c>
      <c r="O11" s="14">
        <v>0.17270075349609201</v>
      </c>
      <c r="P11" s="14"/>
      <c r="Q11" s="14">
        <v>0.16100232356887501</v>
      </c>
      <c r="R11" s="14">
        <v>0.15928057737278201</v>
      </c>
      <c r="S11" s="14">
        <v>0.200490408959803</v>
      </c>
      <c r="T11" s="14"/>
      <c r="U11" s="14">
        <v>0.16760352270489501</v>
      </c>
      <c r="V11" s="14">
        <v>0.147824848769358</v>
      </c>
      <c r="W11" s="14"/>
      <c r="X11" s="14">
        <v>0.15351737572077301</v>
      </c>
      <c r="Y11" s="14">
        <v>0.16822101115888999</v>
      </c>
      <c r="Z11" s="14">
        <v>0.17158949142697899</v>
      </c>
      <c r="AA11" s="14"/>
      <c r="AB11" s="14">
        <v>0.13709530257962399</v>
      </c>
      <c r="AC11" s="14">
        <v>0.158392195995154</v>
      </c>
      <c r="AD11" s="14">
        <v>0.225418677766689</v>
      </c>
      <c r="AE11" s="14"/>
      <c r="AF11" s="14">
        <v>7.4395879966066406E-2</v>
      </c>
      <c r="AG11" s="14">
        <v>0.15710539868968701</v>
      </c>
      <c r="AH11" s="14">
        <v>0.208925797346662</v>
      </c>
      <c r="AI11" s="14"/>
      <c r="AJ11" s="14">
        <v>0.179737714005685</v>
      </c>
      <c r="AK11" s="14">
        <v>0.157968466591735</v>
      </c>
      <c r="AL11" s="14"/>
      <c r="AM11" s="14">
        <v>0.19111193001163501</v>
      </c>
      <c r="AN11" s="14">
        <v>0.170927826489465</v>
      </c>
      <c r="AO11" s="14">
        <v>0.227895398307426</v>
      </c>
      <c r="AP11" s="14">
        <v>0.116823766011714</v>
      </c>
      <c r="AQ11" s="14">
        <v>0.189874417748362</v>
      </c>
      <c r="AR11" s="14">
        <v>0.16237086162883199</v>
      </c>
      <c r="AS11" s="14">
        <v>6.9115971831144901E-2</v>
      </c>
      <c r="AT11" s="14">
        <v>0.16891513347056</v>
      </c>
      <c r="AU11" s="14">
        <v>0.17628220590261501</v>
      </c>
      <c r="AV11" s="14"/>
      <c r="AW11" s="14">
        <v>0.18344340673428</v>
      </c>
      <c r="AX11" s="14">
        <v>0.16680144535480901</v>
      </c>
      <c r="AY11" s="14">
        <v>0.193364781635503</v>
      </c>
      <c r="AZ11" s="14">
        <v>0.18879229645944101</v>
      </c>
      <c r="BA11" s="14">
        <v>0.18636891814569301</v>
      </c>
      <c r="BB11" s="14">
        <v>0.129839998233752</v>
      </c>
      <c r="BC11" s="14">
        <v>0.136012443226184</v>
      </c>
      <c r="BD11" s="14">
        <v>0.188788087477651</v>
      </c>
      <c r="BE11" s="14">
        <v>6.1490071662677399E-2</v>
      </c>
      <c r="BF11" s="14">
        <v>0.15550980349361401</v>
      </c>
      <c r="BG11" s="14"/>
      <c r="BH11" s="14">
        <v>0.17877174757032499</v>
      </c>
      <c r="BI11" s="14">
        <v>0.16036026846878301</v>
      </c>
    </row>
    <row r="12" spans="2:61" x14ac:dyDescent="0.35">
      <c r="B12" s="15" t="s">
        <v>322</v>
      </c>
      <c r="C12" s="14">
        <v>0.114643836189913</v>
      </c>
      <c r="D12" s="14">
        <v>0.102840546940334</v>
      </c>
      <c r="E12" s="14">
        <v>0.12536747775820301</v>
      </c>
      <c r="F12" s="14"/>
      <c r="G12" s="14">
        <v>0.18638713387403699</v>
      </c>
      <c r="H12" s="14">
        <v>0.13118018002375201</v>
      </c>
      <c r="I12" s="14">
        <v>0.10850389315624399</v>
      </c>
      <c r="J12" s="14">
        <v>0.126486130369313</v>
      </c>
      <c r="K12" s="14">
        <v>0.102009159628364</v>
      </c>
      <c r="L12" s="14">
        <v>6.5580647375062001E-2</v>
      </c>
      <c r="M12" s="14"/>
      <c r="N12" s="14">
        <v>0.117296479065489</v>
      </c>
      <c r="O12" s="14">
        <v>0.11314863531439399</v>
      </c>
      <c r="P12" s="14"/>
      <c r="Q12" s="14">
        <v>8.2727445082552697E-2</v>
      </c>
      <c r="R12" s="14">
        <v>0.109574339084094</v>
      </c>
      <c r="S12" s="14">
        <v>0.16956290388916401</v>
      </c>
      <c r="T12" s="14"/>
      <c r="U12" s="14">
        <v>0.112021466544222</v>
      </c>
      <c r="V12" s="14">
        <v>0.12591039643507401</v>
      </c>
      <c r="W12" s="14"/>
      <c r="X12" s="14">
        <v>6.2478036107151899E-2</v>
      </c>
      <c r="Y12" s="14">
        <v>0.100745251031615</v>
      </c>
      <c r="Z12" s="14">
        <v>0.14832908646338699</v>
      </c>
      <c r="AA12" s="14"/>
      <c r="AB12" s="14">
        <v>6.8333856325694498E-2</v>
      </c>
      <c r="AC12" s="14">
        <v>0.11767228523915201</v>
      </c>
      <c r="AD12" s="14">
        <v>0.19485562562394701</v>
      </c>
      <c r="AE12" s="14"/>
      <c r="AF12" s="14">
        <v>7.5358233272107306E-2</v>
      </c>
      <c r="AG12" s="14">
        <v>8.2501133998543294E-2</v>
      </c>
      <c r="AH12" s="14">
        <v>0.17999602215742899</v>
      </c>
      <c r="AI12" s="14"/>
      <c r="AJ12" s="14">
        <v>0.13262172866199001</v>
      </c>
      <c r="AK12" s="14">
        <v>0.104266922379667</v>
      </c>
      <c r="AL12" s="14"/>
      <c r="AM12" s="14">
        <v>0.111966770708172</v>
      </c>
      <c r="AN12" s="14">
        <v>0.12488984106550199</v>
      </c>
      <c r="AO12" s="14">
        <v>0.123218300434932</v>
      </c>
      <c r="AP12" s="14">
        <v>0.14271379730963299</v>
      </c>
      <c r="AQ12" s="14">
        <v>8.1121936587919302E-2</v>
      </c>
      <c r="AR12" s="14">
        <v>7.2822034101049204E-2</v>
      </c>
      <c r="AS12" s="14">
        <v>1.4986663524369901E-2</v>
      </c>
      <c r="AT12" s="14">
        <v>0.243911688194107</v>
      </c>
      <c r="AU12" s="14">
        <v>0.17860524463548999</v>
      </c>
      <c r="AV12" s="14"/>
      <c r="AW12" s="14">
        <v>0.14973561078067099</v>
      </c>
      <c r="AX12" s="14">
        <v>0.113841674978679</v>
      </c>
      <c r="AY12" s="14">
        <v>6.99202217947614E-2</v>
      </c>
      <c r="AZ12" s="14">
        <v>0.120713460423003</v>
      </c>
      <c r="BA12" s="14">
        <v>6.9995412619394903E-2</v>
      </c>
      <c r="BB12" s="14">
        <v>8.5668393023012601E-2</v>
      </c>
      <c r="BC12" s="14">
        <v>3.1454965820468202E-2</v>
      </c>
      <c r="BD12" s="14">
        <v>0.27850194435519798</v>
      </c>
      <c r="BE12" s="14">
        <v>0.24364784008985499</v>
      </c>
      <c r="BF12" s="14">
        <v>0.215766195141224</v>
      </c>
      <c r="BG12" s="14"/>
      <c r="BH12" s="14">
        <v>0.103722470265158</v>
      </c>
      <c r="BI12" s="14">
        <v>0.126658253341527</v>
      </c>
    </row>
    <row r="13" spans="2:61" x14ac:dyDescent="0.35">
      <c r="B13" s="15" t="s">
        <v>77</v>
      </c>
      <c r="C13" s="20">
        <v>8.8495394425586696E-2</v>
      </c>
      <c r="D13" s="20">
        <v>6.4134127530580107E-2</v>
      </c>
      <c r="E13" s="20">
        <v>0.112239112225393</v>
      </c>
      <c r="F13" s="20"/>
      <c r="G13" s="20">
        <v>9.8787603830958207E-2</v>
      </c>
      <c r="H13" s="20">
        <v>8.5353477843623501E-2</v>
      </c>
      <c r="I13" s="20">
        <v>0.13267529352253299</v>
      </c>
      <c r="J13" s="20">
        <v>8.5210779880040805E-2</v>
      </c>
      <c r="K13" s="20">
        <v>3.7631150157311798E-2</v>
      </c>
      <c r="L13" s="20">
        <v>8.2345197383051905E-2</v>
      </c>
      <c r="M13" s="20"/>
      <c r="N13" s="20">
        <v>7.2573179942170205E-2</v>
      </c>
      <c r="O13" s="20">
        <v>9.7470183024158497E-2</v>
      </c>
      <c r="P13" s="20"/>
      <c r="Q13" s="20">
        <v>5.8785202473582897E-2</v>
      </c>
      <c r="R13" s="20">
        <v>9.7605529827577295E-2</v>
      </c>
      <c r="S13" s="20">
        <v>3.3044454969221697E-2</v>
      </c>
      <c r="T13" s="20"/>
      <c r="U13" s="20">
        <v>7.5481548647017199E-2</v>
      </c>
      <c r="V13" s="20">
        <v>0.14440714497777299</v>
      </c>
      <c r="W13" s="20"/>
      <c r="X13" s="20">
        <v>4.57037813535002E-2</v>
      </c>
      <c r="Y13" s="20">
        <v>5.5128232353361402E-2</v>
      </c>
      <c r="Z13" s="20">
        <v>8.6542811543016296E-2</v>
      </c>
      <c r="AA13" s="20"/>
      <c r="AB13" s="20">
        <v>4.7043231914843803E-2</v>
      </c>
      <c r="AC13" s="20">
        <v>7.3543599484170497E-2</v>
      </c>
      <c r="AD13" s="20">
        <v>0.10184107669048301</v>
      </c>
      <c r="AE13" s="20"/>
      <c r="AF13" s="20">
        <v>5.6938507944391099E-2</v>
      </c>
      <c r="AG13" s="20">
        <v>7.7012969742545498E-2</v>
      </c>
      <c r="AH13" s="20">
        <v>7.00115299249887E-2</v>
      </c>
      <c r="AI13" s="20"/>
      <c r="AJ13" s="20">
        <v>4.0938778789228601E-2</v>
      </c>
      <c r="AK13" s="20">
        <v>0.11071957540267</v>
      </c>
      <c r="AL13" s="20"/>
      <c r="AM13" s="20">
        <v>4.6436730174877601E-2</v>
      </c>
      <c r="AN13" s="20">
        <v>4.5732594141538699E-2</v>
      </c>
      <c r="AO13" s="20">
        <v>7.5675357783135999E-2</v>
      </c>
      <c r="AP13" s="20">
        <v>0.12812641975452699</v>
      </c>
      <c r="AQ13" s="20">
        <v>0</v>
      </c>
      <c r="AR13" s="20">
        <v>7.5974680267671998E-2</v>
      </c>
      <c r="AS13" s="20">
        <v>8.57962045451581E-2</v>
      </c>
      <c r="AT13" s="20">
        <v>0.16107607800117199</v>
      </c>
      <c r="AU13" s="20">
        <v>0.134285302809561</v>
      </c>
      <c r="AV13" s="20"/>
      <c r="AW13" s="20">
        <v>2.7046013869497301E-2</v>
      </c>
      <c r="AX13" s="20">
        <v>3.7237947146834302E-2</v>
      </c>
      <c r="AY13" s="20">
        <v>9.1687927148617898E-2</v>
      </c>
      <c r="AZ13" s="20">
        <v>0.101669189777758</v>
      </c>
      <c r="BA13" s="20">
        <v>2.34881255552272E-2</v>
      </c>
      <c r="BB13" s="20">
        <v>5.9952478321521001E-2</v>
      </c>
      <c r="BC13" s="20">
        <v>6.1354316664775997E-2</v>
      </c>
      <c r="BD13" s="20">
        <v>0</v>
      </c>
      <c r="BE13" s="20">
        <v>0.30159185768555102</v>
      </c>
      <c r="BF13" s="20">
        <v>0.108931967621505</v>
      </c>
      <c r="BG13" s="20"/>
      <c r="BH13" s="20">
        <v>8.2463530204513802E-2</v>
      </c>
      <c r="BI13" s="20">
        <v>5.76353943541753E-2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7.5902691253659602E-2</v>
      </c>
      <c r="D9" s="14">
        <v>7.6252169509252093E-2</v>
      </c>
      <c r="E9" s="14">
        <v>7.6013064909730602E-2</v>
      </c>
      <c r="F9" s="14"/>
      <c r="G9" s="14">
        <v>3.8416158748460397E-2</v>
      </c>
      <c r="H9" s="14">
        <v>7.4879747762582993E-2</v>
      </c>
      <c r="I9" s="14">
        <v>7.1713036555929893E-2</v>
      </c>
      <c r="J9" s="14">
        <v>6.5315828486499194E-2</v>
      </c>
      <c r="K9" s="14">
        <v>5.0033794676448799E-2</v>
      </c>
      <c r="L9" s="14">
        <v>0.13063348917709999</v>
      </c>
      <c r="M9" s="14"/>
      <c r="N9" s="14">
        <v>7.6813884676828703E-2</v>
      </c>
      <c r="O9" s="14">
        <v>7.5389083780662003E-2</v>
      </c>
      <c r="P9" s="14"/>
      <c r="Q9" s="14">
        <v>7.9055436657769096E-2</v>
      </c>
      <c r="R9" s="14">
        <v>4.6525346369694499E-2</v>
      </c>
      <c r="S9" s="14">
        <v>0.17944808590279501</v>
      </c>
      <c r="T9" s="14"/>
      <c r="U9" s="14">
        <v>8.1951074864072604E-2</v>
      </c>
      <c r="V9" s="14">
        <v>4.9916851139722399E-2</v>
      </c>
      <c r="W9" s="14"/>
      <c r="X9" s="14">
        <v>0.196003722643706</v>
      </c>
      <c r="Y9" s="14">
        <v>6.1782379051724401E-2</v>
      </c>
      <c r="Z9" s="14">
        <v>5.4459552457872103E-2</v>
      </c>
      <c r="AA9" s="14"/>
      <c r="AB9" s="14">
        <v>8.5424324346493899E-2</v>
      </c>
      <c r="AC9" s="14">
        <v>7.0763916840481098E-2</v>
      </c>
      <c r="AD9" s="14">
        <v>9.1343284242201006E-2</v>
      </c>
      <c r="AE9" s="14"/>
      <c r="AF9" s="14">
        <v>0.118480495958071</v>
      </c>
      <c r="AG9" s="14">
        <v>8.7236503731738399E-2</v>
      </c>
      <c r="AH9" s="14">
        <v>4.92832733758609E-2</v>
      </c>
      <c r="AI9" s="14"/>
      <c r="AJ9" s="14">
        <v>7.6424747119392095E-2</v>
      </c>
      <c r="AK9" s="14">
        <v>7.3248328628297901E-2</v>
      </c>
      <c r="AL9" s="14"/>
      <c r="AM9" s="14">
        <v>5.7805119919847499E-2</v>
      </c>
      <c r="AN9" s="14">
        <v>0.145940817649824</v>
      </c>
      <c r="AO9" s="14">
        <v>3.97791855669542E-2</v>
      </c>
      <c r="AP9" s="14">
        <v>1.9906873384783301E-2</v>
      </c>
      <c r="AQ9" s="14">
        <v>0.12184828889992801</v>
      </c>
      <c r="AR9" s="14">
        <v>7.7660373987867806E-2</v>
      </c>
      <c r="AS9" s="14">
        <v>9.2340962047733205E-2</v>
      </c>
      <c r="AT9" s="14">
        <v>7.2186726318516997E-2</v>
      </c>
      <c r="AU9" s="14">
        <v>3.6546434564861202E-2</v>
      </c>
      <c r="AV9" s="14"/>
      <c r="AW9" s="14">
        <v>6.0839486888786702E-2</v>
      </c>
      <c r="AX9" s="14">
        <v>0.17300143809806501</v>
      </c>
      <c r="AY9" s="14">
        <v>5.2817737589882501E-2</v>
      </c>
      <c r="AZ9" s="14">
        <v>2.6606582283178901E-2</v>
      </c>
      <c r="BA9" s="14">
        <v>0.15167726691160799</v>
      </c>
      <c r="BB9" s="14">
        <v>8.0818781055535693E-2</v>
      </c>
      <c r="BC9" s="14">
        <v>5.9137745026694201E-2</v>
      </c>
      <c r="BD9" s="14">
        <v>0.18937362709014099</v>
      </c>
      <c r="BE9" s="14">
        <v>0</v>
      </c>
      <c r="BF9" s="14">
        <v>1.29569675633591E-2</v>
      </c>
      <c r="BG9" s="14"/>
      <c r="BH9" s="14">
        <v>8.7577973980517698E-2</v>
      </c>
      <c r="BI9" s="14">
        <v>7.1380264323864406E-2</v>
      </c>
    </row>
    <row r="10" spans="2:61" x14ac:dyDescent="0.35">
      <c r="B10" s="15" t="s">
        <v>319</v>
      </c>
      <c r="C10" s="14">
        <v>0.19667020984654601</v>
      </c>
      <c r="D10" s="14">
        <v>0.210189188829213</v>
      </c>
      <c r="E10" s="14">
        <v>0.18260819493869601</v>
      </c>
      <c r="F10" s="14"/>
      <c r="G10" s="14">
        <v>0.21533661799258899</v>
      </c>
      <c r="H10" s="14">
        <v>0.238700534449515</v>
      </c>
      <c r="I10" s="14">
        <v>0.27459328024714902</v>
      </c>
      <c r="J10" s="14">
        <v>0.17382034250849901</v>
      </c>
      <c r="K10" s="14">
        <v>0.18515993582243601</v>
      </c>
      <c r="L10" s="14">
        <v>0.10554921864326899</v>
      </c>
      <c r="M10" s="14"/>
      <c r="N10" s="14">
        <v>0.18658749964465701</v>
      </c>
      <c r="O10" s="14">
        <v>0.202353476621835</v>
      </c>
      <c r="P10" s="14"/>
      <c r="Q10" s="14">
        <v>0.26090790105788902</v>
      </c>
      <c r="R10" s="14">
        <v>0.18244415990235599</v>
      </c>
      <c r="S10" s="14">
        <v>0.14331408850466401</v>
      </c>
      <c r="T10" s="14"/>
      <c r="U10" s="14">
        <v>0.21177728484871</v>
      </c>
      <c r="V10" s="14">
        <v>0.13176525988278501</v>
      </c>
      <c r="W10" s="14"/>
      <c r="X10" s="14">
        <v>0.250252995187771</v>
      </c>
      <c r="Y10" s="14">
        <v>0.24483348462518401</v>
      </c>
      <c r="Z10" s="14">
        <v>0.12579005938816501</v>
      </c>
      <c r="AA10" s="14"/>
      <c r="AB10" s="14">
        <v>0.24004477928547999</v>
      </c>
      <c r="AC10" s="14">
        <v>0.21135862234811401</v>
      </c>
      <c r="AD10" s="14">
        <v>0.11348064560080701</v>
      </c>
      <c r="AE10" s="14"/>
      <c r="AF10" s="14">
        <v>0.169064690928309</v>
      </c>
      <c r="AG10" s="14">
        <v>0.220953079675586</v>
      </c>
      <c r="AH10" s="14">
        <v>0.18592134955317299</v>
      </c>
      <c r="AI10" s="14"/>
      <c r="AJ10" s="14">
        <v>0.22787627630331</v>
      </c>
      <c r="AK10" s="14">
        <v>0.17702218954868201</v>
      </c>
      <c r="AL10" s="14"/>
      <c r="AM10" s="14">
        <v>0.204621402317017</v>
      </c>
      <c r="AN10" s="14">
        <v>0.19153669854369401</v>
      </c>
      <c r="AO10" s="14">
        <v>0.34133832219358001</v>
      </c>
      <c r="AP10" s="14">
        <v>0.17917338661349899</v>
      </c>
      <c r="AQ10" s="14">
        <v>0.24015303861750001</v>
      </c>
      <c r="AR10" s="14">
        <v>0.22461730354304499</v>
      </c>
      <c r="AS10" s="14">
        <v>0.15874340342243201</v>
      </c>
      <c r="AT10" s="14">
        <v>8.0860724091666197E-2</v>
      </c>
      <c r="AU10" s="14">
        <v>0.17462956840080299</v>
      </c>
      <c r="AV10" s="14"/>
      <c r="AW10" s="14">
        <v>0.21773005396560299</v>
      </c>
      <c r="AX10" s="14">
        <v>0.18875580471759501</v>
      </c>
      <c r="AY10" s="14">
        <v>0.346418316020494</v>
      </c>
      <c r="AZ10" s="14">
        <v>0.20484060171957899</v>
      </c>
      <c r="BA10" s="14">
        <v>0.21732267033920499</v>
      </c>
      <c r="BB10" s="14">
        <v>0.25275288640314397</v>
      </c>
      <c r="BC10" s="14">
        <v>0.161726268919241</v>
      </c>
      <c r="BD10" s="14">
        <v>8.8607477428154793E-2</v>
      </c>
      <c r="BE10" s="14">
        <v>0.14289810439049899</v>
      </c>
      <c r="BF10" s="14">
        <v>0.19255930114582301</v>
      </c>
      <c r="BG10" s="14"/>
      <c r="BH10" s="14">
        <v>0.197228859950695</v>
      </c>
      <c r="BI10" s="14">
        <v>0.21672078628270799</v>
      </c>
    </row>
    <row r="11" spans="2:61" x14ac:dyDescent="0.35">
      <c r="B11" s="15" t="s">
        <v>321</v>
      </c>
      <c r="C11" s="14">
        <v>0.31280007130616799</v>
      </c>
      <c r="D11" s="14">
        <v>0.31162413793910598</v>
      </c>
      <c r="E11" s="14">
        <v>0.31342716037243901</v>
      </c>
      <c r="F11" s="14"/>
      <c r="G11" s="14">
        <v>0.29294076346903503</v>
      </c>
      <c r="H11" s="14">
        <v>0.27890841262260901</v>
      </c>
      <c r="I11" s="14">
        <v>0.25380958228637601</v>
      </c>
      <c r="J11" s="14">
        <v>0.33166707559883501</v>
      </c>
      <c r="K11" s="14">
        <v>0.35448077382542398</v>
      </c>
      <c r="L11" s="14">
        <v>0.36095889695613598</v>
      </c>
      <c r="M11" s="14"/>
      <c r="N11" s="14">
        <v>0.36217774922453799</v>
      </c>
      <c r="O11" s="14">
        <v>0.28496762241739698</v>
      </c>
      <c r="P11" s="14"/>
      <c r="Q11" s="14">
        <v>0.27783531678071399</v>
      </c>
      <c r="R11" s="14">
        <v>0.332463303601156</v>
      </c>
      <c r="S11" s="14">
        <v>0.32027932227081601</v>
      </c>
      <c r="T11" s="14"/>
      <c r="U11" s="14">
        <v>0.31554528888101002</v>
      </c>
      <c r="V11" s="14">
        <v>0.30100571605809801</v>
      </c>
      <c r="W11" s="14"/>
      <c r="X11" s="14">
        <v>0.32552406290429098</v>
      </c>
      <c r="Y11" s="14">
        <v>0.36557883437925798</v>
      </c>
      <c r="Z11" s="14">
        <v>0.26398761845220198</v>
      </c>
      <c r="AA11" s="14"/>
      <c r="AB11" s="14">
        <v>0.34375598301480198</v>
      </c>
      <c r="AC11" s="14">
        <v>0.332587925771199</v>
      </c>
      <c r="AD11" s="14">
        <v>0.236584912654488</v>
      </c>
      <c r="AE11" s="14"/>
      <c r="AF11" s="14">
        <v>0.33595747499261602</v>
      </c>
      <c r="AG11" s="14">
        <v>0.354125072482468</v>
      </c>
      <c r="AH11" s="14">
        <v>0.23101857442833701</v>
      </c>
      <c r="AI11" s="14"/>
      <c r="AJ11" s="14">
        <v>0.31392039065881</v>
      </c>
      <c r="AK11" s="14">
        <v>0.32879569056901897</v>
      </c>
      <c r="AL11" s="14"/>
      <c r="AM11" s="14">
        <v>0.39825435166351397</v>
      </c>
      <c r="AN11" s="14">
        <v>0.34907194430594501</v>
      </c>
      <c r="AO11" s="14">
        <v>0.281911845848207</v>
      </c>
      <c r="AP11" s="14">
        <v>0.32079394089797098</v>
      </c>
      <c r="AQ11" s="14">
        <v>0.339337625343898</v>
      </c>
      <c r="AR11" s="14">
        <v>0.28140722551382102</v>
      </c>
      <c r="AS11" s="14">
        <v>0.350532844005713</v>
      </c>
      <c r="AT11" s="14">
        <v>0.18849601904746599</v>
      </c>
      <c r="AU11" s="14">
        <v>0.27136786522912698</v>
      </c>
      <c r="AV11" s="14"/>
      <c r="AW11" s="14">
        <v>0.407685025492044</v>
      </c>
      <c r="AX11" s="14">
        <v>0.34732484419889997</v>
      </c>
      <c r="AY11" s="14">
        <v>0.24608587122662501</v>
      </c>
      <c r="AZ11" s="14">
        <v>0.31823385711957197</v>
      </c>
      <c r="BA11" s="14">
        <v>0.374239637940529</v>
      </c>
      <c r="BB11" s="14">
        <v>0.27216349011553698</v>
      </c>
      <c r="BC11" s="14">
        <v>0.38094886188038501</v>
      </c>
      <c r="BD11" s="14">
        <v>0.19669382915967201</v>
      </c>
      <c r="BE11" s="14">
        <v>0.14228798473640999</v>
      </c>
      <c r="BF11" s="14">
        <v>0.22890989487796301</v>
      </c>
      <c r="BG11" s="14"/>
      <c r="BH11" s="14">
        <v>0.31259019043405201</v>
      </c>
      <c r="BI11" s="14">
        <v>0.31499316427554402</v>
      </c>
    </row>
    <row r="12" spans="2:61" x14ac:dyDescent="0.35">
      <c r="B12" s="15" t="s">
        <v>322</v>
      </c>
      <c r="C12" s="14">
        <v>0.30508542911409797</v>
      </c>
      <c r="D12" s="14">
        <v>0.32213846710864202</v>
      </c>
      <c r="E12" s="14">
        <v>0.28940976801308099</v>
      </c>
      <c r="F12" s="14"/>
      <c r="G12" s="14">
        <v>0.32239750529732403</v>
      </c>
      <c r="H12" s="14">
        <v>0.317696311732311</v>
      </c>
      <c r="I12" s="14">
        <v>0.26864318460460701</v>
      </c>
      <c r="J12" s="14">
        <v>0.29874361431052798</v>
      </c>
      <c r="K12" s="14">
        <v>0.352524435429308</v>
      </c>
      <c r="L12" s="14">
        <v>0.291770902131814</v>
      </c>
      <c r="M12" s="14"/>
      <c r="N12" s="14">
        <v>0.296977762142553</v>
      </c>
      <c r="O12" s="14">
        <v>0.30965543394433198</v>
      </c>
      <c r="P12" s="14"/>
      <c r="Q12" s="14">
        <v>0.28375535928596601</v>
      </c>
      <c r="R12" s="14">
        <v>0.32365247776474898</v>
      </c>
      <c r="S12" s="14">
        <v>0.31805154012019199</v>
      </c>
      <c r="T12" s="14"/>
      <c r="U12" s="14">
        <v>0.29057896380382697</v>
      </c>
      <c r="V12" s="14">
        <v>0.367409962816305</v>
      </c>
      <c r="W12" s="14"/>
      <c r="X12" s="14">
        <v>0.17865830374095801</v>
      </c>
      <c r="Y12" s="14">
        <v>0.25374882690434503</v>
      </c>
      <c r="Z12" s="14">
        <v>0.43246170751407498</v>
      </c>
      <c r="AA12" s="14"/>
      <c r="AB12" s="14">
        <v>0.26920187785536398</v>
      </c>
      <c r="AC12" s="14">
        <v>0.27252681040534898</v>
      </c>
      <c r="AD12" s="14">
        <v>0.454826393794657</v>
      </c>
      <c r="AE12" s="14"/>
      <c r="AF12" s="14">
        <v>0.323177482288238</v>
      </c>
      <c r="AG12" s="14">
        <v>0.245643267221339</v>
      </c>
      <c r="AH12" s="14">
        <v>0.42744032912013602</v>
      </c>
      <c r="AI12" s="14"/>
      <c r="AJ12" s="14">
        <v>0.323188158395808</v>
      </c>
      <c r="AK12" s="14">
        <v>0.28712769081573097</v>
      </c>
      <c r="AL12" s="14"/>
      <c r="AM12" s="14">
        <v>0.26514671113183003</v>
      </c>
      <c r="AN12" s="14">
        <v>0.261511155032146</v>
      </c>
      <c r="AO12" s="14">
        <v>0.20545255912374999</v>
      </c>
      <c r="AP12" s="14">
        <v>0.34193975950290201</v>
      </c>
      <c r="AQ12" s="14">
        <v>0.246625027962007</v>
      </c>
      <c r="AR12" s="14">
        <v>0.31718815835860598</v>
      </c>
      <c r="AS12" s="14">
        <v>0.26051510739080302</v>
      </c>
      <c r="AT12" s="14">
        <v>0.524693935528463</v>
      </c>
      <c r="AU12" s="14">
        <v>0.37036966838507102</v>
      </c>
      <c r="AV12" s="14"/>
      <c r="AW12" s="14">
        <v>0.26671003278640099</v>
      </c>
      <c r="AX12" s="14">
        <v>0.25901996083558898</v>
      </c>
      <c r="AY12" s="14">
        <v>0.208406420273407</v>
      </c>
      <c r="AZ12" s="14">
        <v>0.33215972089032197</v>
      </c>
      <c r="BA12" s="14">
        <v>0.17788978471997899</v>
      </c>
      <c r="BB12" s="14">
        <v>0.31507644064349999</v>
      </c>
      <c r="BC12" s="14">
        <v>0.29110288064267897</v>
      </c>
      <c r="BD12" s="14">
        <v>0.49985741713956999</v>
      </c>
      <c r="BE12" s="14">
        <v>0.347981178681327</v>
      </c>
      <c r="BF12" s="14">
        <v>0.42572816193879698</v>
      </c>
      <c r="BG12" s="14"/>
      <c r="BH12" s="14">
        <v>0.29239072485705397</v>
      </c>
      <c r="BI12" s="14">
        <v>0.321310819029966</v>
      </c>
    </row>
    <row r="13" spans="2:61" x14ac:dyDescent="0.35">
      <c r="B13" s="15" t="s">
        <v>77</v>
      </c>
      <c r="C13" s="20">
        <v>0.109541598479528</v>
      </c>
      <c r="D13" s="20">
        <v>7.9796036613787799E-2</v>
      </c>
      <c r="E13" s="20">
        <v>0.13854181176605401</v>
      </c>
      <c r="F13" s="20"/>
      <c r="G13" s="20">
        <v>0.13090895449259099</v>
      </c>
      <c r="H13" s="20">
        <v>8.9814993432981605E-2</v>
      </c>
      <c r="I13" s="20">
        <v>0.13124091630593901</v>
      </c>
      <c r="J13" s="20">
        <v>0.13045313909563899</v>
      </c>
      <c r="K13" s="20">
        <v>5.78010602463832E-2</v>
      </c>
      <c r="L13" s="20">
        <v>0.111087493091682</v>
      </c>
      <c r="M13" s="20"/>
      <c r="N13" s="20">
        <v>7.7443104311422803E-2</v>
      </c>
      <c r="O13" s="20">
        <v>0.127634383235774</v>
      </c>
      <c r="P13" s="20"/>
      <c r="Q13" s="20">
        <v>9.8445986217661902E-2</v>
      </c>
      <c r="R13" s="20">
        <v>0.11491471236204399</v>
      </c>
      <c r="S13" s="20">
        <v>3.89069632015328E-2</v>
      </c>
      <c r="T13" s="20"/>
      <c r="U13" s="20">
        <v>0.10014738760238</v>
      </c>
      <c r="V13" s="20">
        <v>0.14990221010308899</v>
      </c>
      <c r="W13" s="20"/>
      <c r="X13" s="20">
        <v>4.9560915523273998E-2</v>
      </c>
      <c r="Y13" s="20">
        <v>7.4056475039488201E-2</v>
      </c>
      <c r="Z13" s="20">
        <v>0.12330106218768699</v>
      </c>
      <c r="AA13" s="20"/>
      <c r="AB13" s="20">
        <v>6.1573035497860702E-2</v>
      </c>
      <c r="AC13" s="20">
        <v>0.11276272463485799</v>
      </c>
      <c r="AD13" s="20">
        <v>0.103764763707848</v>
      </c>
      <c r="AE13" s="20"/>
      <c r="AF13" s="20">
        <v>5.3319855832765502E-2</v>
      </c>
      <c r="AG13" s="20">
        <v>9.2042076888867702E-2</v>
      </c>
      <c r="AH13" s="20">
        <v>0.10633647352249299</v>
      </c>
      <c r="AI13" s="20"/>
      <c r="AJ13" s="20">
        <v>5.8590427522680399E-2</v>
      </c>
      <c r="AK13" s="20">
        <v>0.13380610043826899</v>
      </c>
      <c r="AL13" s="20"/>
      <c r="AM13" s="20">
        <v>7.4172414967791894E-2</v>
      </c>
      <c r="AN13" s="20">
        <v>5.19393844683919E-2</v>
      </c>
      <c r="AO13" s="20">
        <v>0.13151808726750799</v>
      </c>
      <c r="AP13" s="20">
        <v>0.138186039600845</v>
      </c>
      <c r="AQ13" s="20">
        <v>5.2036019176667003E-2</v>
      </c>
      <c r="AR13" s="20">
        <v>9.9126938596660205E-2</v>
      </c>
      <c r="AS13" s="20">
        <v>0.13786768313331901</v>
      </c>
      <c r="AT13" s="20">
        <v>0.13376259501388901</v>
      </c>
      <c r="AU13" s="20">
        <v>0.14708646342013801</v>
      </c>
      <c r="AV13" s="20"/>
      <c r="AW13" s="20">
        <v>4.70354008671659E-2</v>
      </c>
      <c r="AX13" s="20">
        <v>3.18979521498505E-2</v>
      </c>
      <c r="AY13" s="20">
        <v>0.14627165488959201</v>
      </c>
      <c r="AZ13" s="20">
        <v>0.118159237987347</v>
      </c>
      <c r="BA13" s="20">
        <v>7.8870640088678903E-2</v>
      </c>
      <c r="BB13" s="20">
        <v>7.9188401782282605E-2</v>
      </c>
      <c r="BC13" s="20">
        <v>0.107084243531001</v>
      </c>
      <c r="BD13" s="20">
        <v>2.5467649182461902E-2</v>
      </c>
      <c r="BE13" s="20">
        <v>0.36683273219176299</v>
      </c>
      <c r="BF13" s="20">
        <v>0.13984567447405799</v>
      </c>
      <c r="BG13" s="20"/>
      <c r="BH13" s="20">
        <v>0.110212250777682</v>
      </c>
      <c r="BI13" s="20">
        <v>7.5594966087917298E-2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0.21250476630288301</v>
      </c>
      <c r="D9" s="14">
        <v>0.24227800512096001</v>
      </c>
      <c r="E9" s="14">
        <v>0.18303812941533101</v>
      </c>
      <c r="F9" s="14"/>
      <c r="G9" s="14">
        <v>0.16407127132810401</v>
      </c>
      <c r="H9" s="14">
        <v>0.203489463499745</v>
      </c>
      <c r="I9" s="14">
        <v>0.203354173120191</v>
      </c>
      <c r="J9" s="14">
        <v>0.194008019778493</v>
      </c>
      <c r="K9" s="14">
        <v>0.23104483726813199</v>
      </c>
      <c r="L9" s="14">
        <v>0.25907159916633399</v>
      </c>
      <c r="M9" s="14"/>
      <c r="N9" s="14">
        <v>0.22213222354104001</v>
      </c>
      <c r="O9" s="14">
        <v>0.20707810950559899</v>
      </c>
      <c r="P9" s="14"/>
      <c r="Q9" s="14">
        <v>0.27184539656401902</v>
      </c>
      <c r="R9" s="14">
        <v>0.18504548008564001</v>
      </c>
      <c r="S9" s="14">
        <v>0.24196457436803401</v>
      </c>
      <c r="T9" s="14"/>
      <c r="U9" s="14">
        <v>0.22169558568738601</v>
      </c>
      <c r="V9" s="14">
        <v>0.173017991252673</v>
      </c>
      <c r="W9" s="14"/>
      <c r="X9" s="14">
        <v>0.34001906890097999</v>
      </c>
      <c r="Y9" s="14">
        <v>0.198727403728191</v>
      </c>
      <c r="Z9" s="14">
        <v>0.198663916316447</v>
      </c>
      <c r="AA9" s="14"/>
      <c r="AB9" s="14">
        <v>0.270168874590823</v>
      </c>
      <c r="AC9" s="14">
        <v>0.19804113204545701</v>
      </c>
      <c r="AD9" s="14">
        <v>0.17242913110121</v>
      </c>
      <c r="AE9" s="14"/>
      <c r="AF9" s="14">
        <v>0.265793127466871</v>
      </c>
      <c r="AG9" s="14">
        <v>0.21946123370560799</v>
      </c>
      <c r="AH9" s="14">
        <v>0.194099118192159</v>
      </c>
      <c r="AI9" s="14"/>
      <c r="AJ9" s="14">
        <v>0.224519474812235</v>
      </c>
      <c r="AK9" s="14">
        <v>0.20859439920400399</v>
      </c>
      <c r="AL9" s="14"/>
      <c r="AM9" s="14">
        <v>0.19102962957014399</v>
      </c>
      <c r="AN9" s="14">
        <v>0.24807160285865701</v>
      </c>
      <c r="AO9" s="14">
        <v>0.13780015638898499</v>
      </c>
      <c r="AP9" s="14">
        <v>0.16199503301759</v>
      </c>
      <c r="AQ9" s="14">
        <v>0.296520103218469</v>
      </c>
      <c r="AR9" s="14">
        <v>0.23367313530905801</v>
      </c>
      <c r="AS9" s="14">
        <v>0.19800058765064199</v>
      </c>
      <c r="AT9" s="14">
        <v>0.13143776930245399</v>
      </c>
      <c r="AU9" s="14">
        <v>0.21323237926189301</v>
      </c>
      <c r="AV9" s="14"/>
      <c r="AW9" s="14">
        <v>0.167409820183403</v>
      </c>
      <c r="AX9" s="14">
        <v>0.28352501180609802</v>
      </c>
      <c r="AY9" s="14">
        <v>0.136779982348497</v>
      </c>
      <c r="AZ9" s="14">
        <v>0.14405588880280401</v>
      </c>
      <c r="BA9" s="14">
        <v>0.29680665776245901</v>
      </c>
      <c r="BB9" s="14">
        <v>0.254911232452948</v>
      </c>
      <c r="BC9" s="14">
        <v>0.272835080436299</v>
      </c>
      <c r="BD9" s="14">
        <v>0.29740422354379598</v>
      </c>
      <c r="BE9" s="14">
        <v>0.24854066845158401</v>
      </c>
      <c r="BF9" s="14">
        <v>0.233834563624047</v>
      </c>
      <c r="BG9" s="14"/>
      <c r="BH9" s="14">
        <v>0.222167998859752</v>
      </c>
      <c r="BI9" s="14">
        <v>0.20547122328082301</v>
      </c>
    </row>
    <row r="10" spans="2:61" x14ac:dyDescent="0.35">
      <c r="B10" s="15" t="s">
        <v>319</v>
      </c>
      <c r="C10" s="14">
        <v>0.339146327443267</v>
      </c>
      <c r="D10" s="14">
        <v>0.38850365794039698</v>
      </c>
      <c r="E10" s="14">
        <v>0.291747889468704</v>
      </c>
      <c r="F10" s="14"/>
      <c r="G10" s="14">
        <v>0.29516170216846499</v>
      </c>
      <c r="H10" s="14">
        <v>0.32676402341619498</v>
      </c>
      <c r="I10" s="14">
        <v>0.33021282552968301</v>
      </c>
      <c r="J10" s="14">
        <v>0.39298569023138702</v>
      </c>
      <c r="K10" s="14">
        <v>0.35369573544803701</v>
      </c>
      <c r="L10" s="14">
        <v>0.32315035601471298</v>
      </c>
      <c r="M10" s="14"/>
      <c r="N10" s="14">
        <v>0.36234417487627102</v>
      </c>
      <c r="O10" s="14">
        <v>0.326070522135533</v>
      </c>
      <c r="P10" s="14"/>
      <c r="Q10" s="14">
        <v>0.39675092724486399</v>
      </c>
      <c r="R10" s="14">
        <v>0.33708224124844799</v>
      </c>
      <c r="S10" s="14">
        <v>0.28581700012947198</v>
      </c>
      <c r="T10" s="14"/>
      <c r="U10" s="14">
        <v>0.35143997121933601</v>
      </c>
      <c r="V10" s="14">
        <v>0.2863288009503</v>
      </c>
      <c r="W10" s="14"/>
      <c r="X10" s="14">
        <v>0.30934617343048398</v>
      </c>
      <c r="Y10" s="14">
        <v>0.39088200157443598</v>
      </c>
      <c r="Z10" s="14">
        <v>0.30310350194690699</v>
      </c>
      <c r="AA10" s="14"/>
      <c r="AB10" s="14">
        <v>0.38130484165014999</v>
      </c>
      <c r="AC10" s="14">
        <v>0.38194550294857599</v>
      </c>
      <c r="AD10" s="14">
        <v>0.21620060001101599</v>
      </c>
      <c r="AE10" s="14"/>
      <c r="AF10" s="14">
        <v>0.42038075963230598</v>
      </c>
      <c r="AG10" s="14">
        <v>0.35233846714314299</v>
      </c>
      <c r="AH10" s="14">
        <v>0.309604498213573</v>
      </c>
      <c r="AI10" s="14"/>
      <c r="AJ10" s="14">
        <v>0.33385438989145999</v>
      </c>
      <c r="AK10" s="14">
        <v>0.34207783047248103</v>
      </c>
      <c r="AL10" s="14"/>
      <c r="AM10" s="14">
        <v>0.39529096175006201</v>
      </c>
      <c r="AN10" s="14">
        <v>0.313409879760568</v>
      </c>
      <c r="AO10" s="14">
        <v>0.40187946640914901</v>
      </c>
      <c r="AP10" s="14">
        <v>0.39559498179453001</v>
      </c>
      <c r="AQ10" s="14">
        <v>0.43295593404042998</v>
      </c>
      <c r="AR10" s="14">
        <v>0.34200291200662603</v>
      </c>
      <c r="AS10" s="14">
        <v>0.37438917381674902</v>
      </c>
      <c r="AT10" s="14">
        <v>0.30917357471191298</v>
      </c>
      <c r="AU10" s="14">
        <v>0.26120940458955699</v>
      </c>
      <c r="AV10" s="14"/>
      <c r="AW10" s="14">
        <v>0.380914468427617</v>
      </c>
      <c r="AX10" s="14">
        <v>0.32037512822992797</v>
      </c>
      <c r="AY10" s="14">
        <v>0.42944915071394402</v>
      </c>
      <c r="AZ10" s="14">
        <v>0.405903097971967</v>
      </c>
      <c r="BA10" s="14">
        <v>0.41861192261156599</v>
      </c>
      <c r="BB10" s="14">
        <v>0.385234358298229</v>
      </c>
      <c r="BC10" s="14">
        <v>0.39364928522014803</v>
      </c>
      <c r="BD10" s="14">
        <v>0.276585262694232</v>
      </c>
      <c r="BE10" s="14">
        <v>0.17471171368510999</v>
      </c>
      <c r="BF10" s="14">
        <v>0.11176964656579499</v>
      </c>
      <c r="BG10" s="14"/>
      <c r="BH10" s="14">
        <v>0.331338040952324</v>
      </c>
      <c r="BI10" s="14">
        <v>0.37553090085058499</v>
      </c>
    </row>
    <row r="11" spans="2:61" x14ac:dyDescent="0.35">
      <c r="B11" s="15" t="s">
        <v>321</v>
      </c>
      <c r="C11" s="14">
        <v>0.20533243391693701</v>
      </c>
      <c r="D11" s="14">
        <v>0.20650569237069899</v>
      </c>
      <c r="E11" s="14">
        <v>0.20421393972607499</v>
      </c>
      <c r="F11" s="14"/>
      <c r="G11" s="14">
        <v>0.24422100498597299</v>
      </c>
      <c r="H11" s="14">
        <v>0.22435997958143</v>
      </c>
      <c r="I11" s="14">
        <v>0.19802499878392399</v>
      </c>
      <c r="J11" s="14">
        <v>0.18433479483072099</v>
      </c>
      <c r="K11" s="14">
        <v>0.161064667208065</v>
      </c>
      <c r="L11" s="14">
        <v>0.227012380333634</v>
      </c>
      <c r="M11" s="14"/>
      <c r="N11" s="14">
        <v>0.21327659390456</v>
      </c>
      <c r="O11" s="14">
        <v>0.20085459218478299</v>
      </c>
      <c r="P11" s="14"/>
      <c r="Q11" s="14">
        <v>0.14755280352011499</v>
      </c>
      <c r="R11" s="14">
        <v>0.221738236172282</v>
      </c>
      <c r="S11" s="14">
        <v>0.26231372401813202</v>
      </c>
      <c r="T11" s="14"/>
      <c r="U11" s="14">
        <v>0.19139981537181999</v>
      </c>
      <c r="V11" s="14">
        <v>0.26519153367023002</v>
      </c>
      <c r="W11" s="14"/>
      <c r="X11" s="14">
        <v>0.224988759980631</v>
      </c>
      <c r="Y11" s="14">
        <v>0.232677444200241</v>
      </c>
      <c r="Z11" s="14">
        <v>0.17938561769901401</v>
      </c>
      <c r="AA11" s="14"/>
      <c r="AB11" s="14">
        <v>0.175871524570305</v>
      </c>
      <c r="AC11" s="14">
        <v>0.221197032006518</v>
      </c>
      <c r="AD11" s="14">
        <v>0.22402121911727499</v>
      </c>
      <c r="AE11" s="14"/>
      <c r="AF11" s="14">
        <v>0.18086559583554701</v>
      </c>
      <c r="AG11" s="14">
        <v>0.21969516531876601</v>
      </c>
      <c r="AH11" s="14">
        <v>0.197070449272753</v>
      </c>
      <c r="AI11" s="14"/>
      <c r="AJ11" s="14">
        <v>0.23568422990256599</v>
      </c>
      <c r="AK11" s="14">
        <v>0.19521150656834199</v>
      </c>
      <c r="AL11" s="14"/>
      <c r="AM11" s="14">
        <v>0.23080591796209801</v>
      </c>
      <c r="AN11" s="14">
        <v>0.21414982339875799</v>
      </c>
      <c r="AO11" s="14">
        <v>0.22606233948394899</v>
      </c>
      <c r="AP11" s="14">
        <v>0.14442549400035101</v>
      </c>
      <c r="AQ11" s="14">
        <v>0.21389695282843799</v>
      </c>
      <c r="AR11" s="14">
        <v>0.220722454826148</v>
      </c>
      <c r="AS11" s="14">
        <v>0.18092601119482499</v>
      </c>
      <c r="AT11" s="14">
        <v>0.15258046170891401</v>
      </c>
      <c r="AU11" s="14">
        <v>0.20519717036552401</v>
      </c>
      <c r="AV11" s="14"/>
      <c r="AW11" s="14">
        <v>0.29283283803635102</v>
      </c>
      <c r="AX11" s="14">
        <v>0.18754303434313599</v>
      </c>
      <c r="AY11" s="14">
        <v>0.29851130813416799</v>
      </c>
      <c r="AZ11" s="14">
        <v>0.18398935427287599</v>
      </c>
      <c r="BA11" s="14">
        <v>0.20082453698488201</v>
      </c>
      <c r="BB11" s="14">
        <v>0.188770128007233</v>
      </c>
      <c r="BC11" s="14">
        <v>0.19014023234726399</v>
      </c>
      <c r="BD11" s="14">
        <v>0.14592018920207001</v>
      </c>
      <c r="BE11" s="14">
        <v>2.81674774538609E-2</v>
      </c>
      <c r="BF11" s="14">
        <v>0.22336755268320699</v>
      </c>
      <c r="BG11" s="14"/>
      <c r="BH11" s="14">
        <v>0.22014727409780199</v>
      </c>
      <c r="BI11" s="14">
        <v>0.192671626880491</v>
      </c>
    </row>
    <row r="12" spans="2:61" x14ac:dyDescent="0.35">
      <c r="B12" s="15" t="s">
        <v>322</v>
      </c>
      <c r="C12" s="14">
        <v>0.12863199908071701</v>
      </c>
      <c r="D12" s="14">
        <v>8.7907101218823405E-2</v>
      </c>
      <c r="E12" s="14">
        <v>0.16821170989697301</v>
      </c>
      <c r="F12" s="14"/>
      <c r="G12" s="14">
        <v>0.16982835769021601</v>
      </c>
      <c r="H12" s="14">
        <v>0.115320606091731</v>
      </c>
      <c r="I12" s="14">
        <v>0.12521218161160799</v>
      </c>
      <c r="J12" s="14">
        <v>0.14282200334908701</v>
      </c>
      <c r="K12" s="14">
        <v>0.14955712357078099</v>
      </c>
      <c r="L12" s="14">
        <v>9.1032554225336099E-2</v>
      </c>
      <c r="M12" s="14"/>
      <c r="N12" s="14">
        <v>0.118772740124483</v>
      </c>
      <c r="O12" s="14">
        <v>0.13418931429983699</v>
      </c>
      <c r="P12" s="14"/>
      <c r="Q12" s="14">
        <v>0.110004802302896</v>
      </c>
      <c r="R12" s="14">
        <v>0.13364141896621901</v>
      </c>
      <c r="S12" s="14">
        <v>0.14013123665879801</v>
      </c>
      <c r="T12" s="14"/>
      <c r="U12" s="14">
        <v>0.13066168268766301</v>
      </c>
      <c r="V12" s="14">
        <v>0.119911812483894</v>
      </c>
      <c r="W12" s="14"/>
      <c r="X12" s="14">
        <v>7.2981962180775406E-2</v>
      </c>
      <c r="Y12" s="14">
        <v>0.108739752740527</v>
      </c>
      <c r="Z12" s="14">
        <v>0.180582388722208</v>
      </c>
      <c r="AA12" s="14"/>
      <c r="AB12" s="14">
        <v>0.105453703555248</v>
      </c>
      <c r="AC12" s="14">
        <v>0.100807756503398</v>
      </c>
      <c r="AD12" s="14">
        <v>0.238911998139855</v>
      </c>
      <c r="AE12" s="14"/>
      <c r="AF12" s="14">
        <v>8.3332427807935802E-2</v>
      </c>
      <c r="AG12" s="14">
        <v>0.100124058355525</v>
      </c>
      <c r="AH12" s="14">
        <v>0.19487291337665</v>
      </c>
      <c r="AI12" s="14"/>
      <c r="AJ12" s="14">
        <v>0.14609767249436301</v>
      </c>
      <c r="AK12" s="14">
        <v>0.114577894058525</v>
      </c>
      <c r="AL12" s="14"/>
      <c r="AM12" s="14">
        <v>0.12662701851303801</v>
      </c>
      <c r="AN12" s="14">
        <v>0.138811963140517</v>
      </c>
      <c r="AO12" s="14">
        <v>0.14141053735794901</v>
      </c>
      <c r="AP12" s="14">
        <v>0.148353329937985</v>
      </c>
      <c r="AQ12" s="14">
        <v>3.1805753206193103E-2</v>
      </c>
      <c r="AR12" s="14">
        <v>9.9991664388192403E-2</v>
      </c>
      <c r="AS12" s="14">
        <v>0.14488672745582501</v>
      </c>
      <c r="AT12" s="14">
        <v>0.26108998682789503</v>
      </c>
      <c r="AU12" s="14">
        <v>0.163474986443331</v>
      </c>
      <c r="AV12" s="14"/>
      <c r="AW12" s="14">
        <v>0.12565285940586801</v>
      </c>
      <c r="AX12" s="14">
        <v>0.15533998600165</v>
      </c>
      <c r="AY12" s="14">
        <v>2.6786643460288501E-2</v>
      </c>
      <c r="AZ12" s="14">
        <v>0.143459906204844</v>
      </c>
      <c r="BA12" s="14">
        <v>3.3851217234911399E-2</v>
      </c>
      <c r="BB12" s="14">
        <v>0.10285342216056</v>
      </c>
      <c r="BC12" s="14">
        <v>7.8988997107046502E-2</v>
      </c>
      <c r="BD12" s="14">
        <v>0.28009032455990202</v>
      </c>
      <c r="BE12" s="14">
        <v>0.275155760177755</v>
      </c>
      <c r="BF12" s="14">
        <v>0.242364148570861</v>
      </c>
      <c r="BG12" s="14"/>
      <c r="BH12" s="14">
        <v>0.10677886278081899</v>
      </c>
      <c r="BI12" s="14">
        <v>0.15880593486112701</v>
      </c>
    </row>
    <row r="13" spans="2:61" x14ac:dyDescent="0.35">
      <c r="B13" s="15" t="s">
        <v>77</v>
      </c>
      <c r="C13" s="20">
        <v>0.114384473256195</v>
      </c>
      <c r="D13" s="20">
        <v>7.4805543349121095E-2</v>
      </c>
      <c r="E13" s="20">
        <v>0.15278833149291701</v>
      </c>
      <c r="F13" s="20"/>
      <c r="G13" s="20">
        <v>0.12671766382724201</v>
      </c>
      <c r="H13" s="20">
        <v>0.13006592741089801</v>
      </c>
      <c r="I13" s="20">
        <v>0.14319582095459399</v>
      </c>
      <c r="J13" s="20">
        <v>8.5849491810312095E-2</v>
      </c>
      <c r="K13" s="20">
        <v>0.104637636504985</v>
      </c>
      <c r="L13" s="20">
        <v>9.97331102599818E-2</v>
      </c>
      <c r="M13" s="20"/>
      <c r="N13" s="20">
        <v>8.34742675536463E-2</v>
      </c>
      <c r="O13" s="20">
        <v>0.131807461874247</v>
      </c>
      <c r="P13" s="20"/>
      <c r="Q13" s="20">
        <v>7.3846070368105102E-2</v>
      </c>
      <c r="R13" s="20">
        <v>0.122492623527412</v>
      </c>
      <c r="S13" s="20">
        <v>6.9773464825563902E-2</v>
      </c>
      <c r="T13" s="20"/>
      <c r="U13" s="20">
        <v>0.104802945033796</v>
      </c>
      <c r="V13" s="20">
        <v>0.15554986164290299</v>
      </c>
      <c r="W13" s="20"/>
      <c r="X13" s="20">
        <v>5.2664035507129101E-2</v>
      </c>
      <c r="Y13" s="20">
        <v>6.8973397756605603E-2</v>
      </c>
      <c r="Z13" s="20">
        <v>0.13826457531542299</v>
      </c>
      <c r="AA13" s="20"/>
      <c r="AB13" s="20">
        <v>6.7201055633474296E-2</v>
      </c>
      <c r="AC13" s="20">
        <v>9.8008576496050895E-2</v>
      </c>
      <c r="AD13" s="20">
        <v>0.14843705163064499</v>
      </c>
      <c r="AE13" s="20"/>
      <c r="AF13" s="20">
        <v>4.9628089257339802E-2</v>
      </c>
      <c r="AG13" s="20">
        <v>0.10838107547695799</v>
      </c>
      <c r="AH13" s="20">
        <v>0.104353020944864</v>
      </c>
      <c r="AI13" s="20"/>
      <c r="AJ13" s="20">
        <v>5.9844232899375599E-2</v>
      </c>
      <c r="AK13" s="20">
        <v>0.13953836969664901</v>
      </c>
      <c r="AL13" s="20"/>
      <c r="AM13" s="20">
        <v>5.6246472204657998E-2</v>
      </c>
      <c r="AN13" s="20">
        <v>8.55567308415002E-2</v>
      </c>
      <c r="AO13" s="20">
        <v>9.2847500359968596E-2</v>
      </c>
      <c r="AP13" s="20">
        <v>0.14963116124954301</v>
      </c>
      <c r="AQ13" s="20">
        <v>2.4821256706470399E-2</v>
      </c>
      <c r="AR13" s="20">
        <v>0.103609833469975</v>
      </c>
      <c r="AS13" s="20">
        <v>0.10179749988195801</v>
      </c>
      <c r="AT13" s="20">
        <v>0.14571820744882399</v>
      </c>
      <c r="AU13" s="20">
        <v>0.15688605933969499</v>
      </c>
      <c r="AV13" s="20"/>
      <c r="AW13" s="20">
        <v>3.3190013946760702E-2</v>
      </c>
      <c r="AX13" s="20">
        <v>5.3216839619188001E-2</v>
      </c>
      <c r="AY13" s="20">
        <v>0.10847291534310299</v>
      </c>
      <c r="AZ13" s="20">
        <v>0.12259175274751</v>
      </c>
      <c r="BA13" s="20">
        <v>4.9905665406181701E-2</v>
      </c>
      <c r="BB13" s="20">
        <v>6.8230859081030104E-2</v>
      </c>
      <c r="BC13" s="20">
        <v>6.4386404889243007E-2</v>
      </c>
      <c r="BD13" s="20">
        <v>0</v>
      </c>
      <c r="BE13" s="20">
        <v>0.27342438023169102</v>
      </c>
      <c r="BF13" s="20">
        <v>0.18866408855608899</v>
      </c>
      <c r="BG13" s="20"/>
      <c r="BH13" s="20">
        <v>0.119567823309302</v>
      </c>
      <c r="BI13" s="20">
        <v>6.7520314126974706E-2</v>
      </c>
    </row>
    <row r="14" spans="2:61" x14ac:dyDescent="0.35">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row>
    <row r="15" spans="2:61" x14ac:dyDescent="0.35">
      <c r="B15" t="s">
        <v>79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I19"/>
  <sheetViews>
    <sheetView showGridLines="0" workbookViewId="0">
      <pane xSplit="2" topLeftCell="C1" activePane="topRight" state="frozen"/>
      <selection activeCell="B18" sqref="B18"/>
      <selection pane="topRight" activeCell="BA10" sqref="BA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0.18626135785364001</v>
      </c>
      <c r="D9" s="14">
        <v>0.19409477585066301</v>
      </c>
      <c r="E9" s="14">
        <v>0.17755924921997601</v>
      </c>
      <c r="F9" s="14"/>
      <c r="G9" s="14">
        <v>0.218809741228052</v>
      </c>
      <c r="H9" s="14">
        <v>0.17385260991196799</v>
      </c>
      <c r="I9" s="14">
        <v>0.18453371174976499</v>
      </c>
      <c r="J9" s="14">
        <v>0.203612890209773</v>
      </c>
      <c r="K9" s="14">
        <v>0.143543196797663</v>
      </c>
      <c r="L9" s="14">
        <v>0.19519793456599799</v>
      </c>
      <c r="M9" s="14"/>
      <c r="N9" s="14">
        <v>0.226644418088494</v>
      </c>
      <c r="O9" s="14">
        <v>0.163498856510082</v>
      </c>
      <c r="P9" s="14"/>
      <c r="Q9" s="14">
        <v>0.29050507853225799</v>
      </c>
      <c r="R9" s="14">
        <v>0.16456596692703801</v>
      </c>
      <c r="S9" s="14">
        <v>9.0723503910275199E-2</v>
      </c>
      <c r="T9" s="14"/>
      <c r="U9" s="14">
        <v>0.201311573161118</v>
      </c>
      <c r="V9" s="14">
        <v>0.121600695790617</v>
      </c>
      <c r="W9" s="14"/>
      <c r="X9" s="14">
        <v>0.221105629359716</v>
      </c>
      <c r="Y9" s="14">
        <v>0.22841350352533199</v>
      </c>
      <c r="Z9" s="14">
        <v>0.13623570426610301</v>
      </c>
      <c r="AA9" s="14"/>
      <c r="AB9" s="14">
        <v>0.29070988088505001</v>
      </c>
      <c r="AC9" s="14">
        <v>0.170223585403942</v>
      </c>
      <c r="AD9" s="14">
        <v>8.4688440901995607E-2</v>
      </c>
      <c r="AE9" s="14"/>
      <c r="AF9" s="14">
        <v>0.26035951316690498</v>
      </c>
      <c r="AG9" s="14">
        <v>0.20988565166162401</v>
      </c>
      <c r="AH9" s="14">
        <v>0.133006667344373</v>
      </c>
      <c r="AI9" s="14"/>
      <c r="AJ9" s="14">
        <v>0.23550990164013499</v>
      </c>
      <c r="AK9" s="14">
        <v>0.16708890553775901</v>
      </c>
      <c r="AL9" s="14"/>
      <c r="AM9" s="14">
        <v>0.17936238649289701</v>
      </c>
      <c r="AN9" s="14">
        <v>0.16293112704820301</v>
      </c>
      <c r="AO9" s="14">
        <v>0.36547676002579599</v>
      </c>
      <c r="AP9" s="14">
        <v>0.163388194006509</v>
      </c>
      <c r="AQ9" s="14">
        <v>0.20881794113402299</v>
      </c>
      <c r="AR9" s="14">
        <v>0.182022446950689</v>
      </c>
      <c r="AS9" s="14">
        <v>0.39489687374367399</v>
      </c>
      <c r="AT9" s="14">
        <v>0.119965048820226</v>
      </c>
      <c r="AU9" s="14">
        <v>0.19024755668545901</v>
      </c>
      <c r="AV9" s="14"/>
      <c r="AW9" s="14">
        <v>0.18340369329359099</v>
      </c>
      <c r="AX9" s="14">
        <v>0.155898205005395</v>
      </c>
      <c r="AY9" s="14">
        <v>0.45205560405607198</v>
      </c>
      <c r="AZ9" s="14">
        <v>0.155858250944686</v>
      </c>
      <c r="BA9" s="14">
        <v>0.24082316410355101</v>
      </c>
      <c r="BB9" s="14">
        <v>0.18611924004550801</v>
      </c>
      <c r="BC9" s="14">
        <v>0.324846251239651</v>
      </c>
      <c r="BD9" s="14">
        <v>0.13255988408751199</v>
      </c>
      <c r="BE9" s="14">
        <v>0.27905094891898102</v>
      </c>
      <c r="BF9" s="14">
        <v>8.8621087956192404E-2</v>
      </c>
      <c r="BG9" s="14"/>
      <c r="BH9" s="14">
        <v>0.154519190664138</v>
      </c>
      <c r="BI9" s="14">
        <v>0.23540280004558101</v>
      </c>
    </row>
    <row r="10" spans="2:61" x14ac:dyDescent="0.35">
      <c r="B10" s="15" t="s">
        <v>319</v>
      </c>
      <c r="C10" s="14">
        <v>0.39906452473079002</v>
      </c>
      <c r="D10" s="14">
        <v>0.40696350656375702</v>
      </c>
      <c r="E10" s="14">
        <v>0.39034368043636503</v>
      </c>
      <c r="F10" s="14"/>
      <c r="G10" s="14">
        <v>0.31974069220645202</v>
      </c>
      <c r="H10" s="14">
        <v>0.40093158350654601</v>
      </c>
      <c r="I10" s="14">
        <v>0.31771596926979101</v>
      </c>
      <c r="J10" s="14">
        <v>0.40726191690807101</v>
      </c>
      <c r="K10" s="14">
        <v>0.50179726473340902</v>
      </c>
      <c r="L10" s="14">
        <v>0.43897677784086597</v>
      </c>
      <c r="M10" s="14"/>
      <c r="N10" s="14">
        <v>0.43731768396225601</v>
      </c>
      <c r="O10" s="14">
        <v>0.37750257317640801</v>
      </c>
      <c r="P10" s="14"/>
      <c r="Q10" s="14">
        <v>0.44489890879438299</v>
      </c>
      <c r="R10" s="14">
        <v>0.39003821133264499</v>
      </c>
      <c r="S10" s="14">
        <v>0.40442987659049101</v>
      </c>
      <c r="T10" s="14"/>
      <c r="U10" s="14">
        <v>0.415644322623338</v>
      </c>
      <c r="V10" s="14">
        <v>0.32783227411503901</v>
      </c>
      <c r="W10" s="14"/>
      <c r="X10" s="14">
        <v>0.47677266015698599</v>
      </c>
      <c r="Y10" s="14">
        <v>0.44754128542376598</v>
      </c>
      <c r="Z10" s="14">
        <v>0.32741421457708098</v>
      </c>
      <c r="AA10" s="14"/>
      <c r="AB10" s="14">
        <v>0.46551632848262903</v>
      </c>
      <c r="AC10" s="14">
        <v>0.42327752590029699</v>
      </c>
      <c r="AD10" s="14">
        <v>0.27186230142922102</v>
      </c>
      <c r="AE10" s="14"/>
      <c r="AF10" s="14">
        <v>0.36176818317815901</v>
      </c>
      <c r="AG10" s="14">
        <v>0.46099130862881299</v>
      </c>
      <c r="AH10" s="14">
        <v>0.32560143366195199</v>
      </c>
      <c r="AI10" s="14"/>
      <c r="AJ10" s="14">
        <v>0.41890194678943399</v>
      </c>
      <c r="AK10" s="14">
        <v>0.39189486322839101</v>
      </c>
      <c r="AL10" s="14"/>
      <c r="AM10" s="14">
        <v>0.51365786878998698</v>
      </c>
      <c r="AN10" s="14">
        <v>0.49848414066103902</v>
      </c>
      <c r="AO10" s="14">
        <v>0.38757853402780601</v>
      </c>
      <c r="AP10" s="14">
        <v>0.28051769913732999</v>
      </c>
      <c r="AQ10" s="14">
        <v>0.58900392510420696</v>
      </c>
      <c r="AR10" s="14">
        <v>0.37650321129903003</v>
      </c>
      <c r="AS10" s="14">
        <v>0.394096606259352</v>
      </c>
      <c r="AT10" s="14">
        <v>0.269647695607247</v>
      </c>
      <c r="AU10" s="14">
        <v>0.27051170298611199</v>
      </c>
      <c r="AV10" s="14"/>
      <c r="AW10" s="14">
        <v>0.523365780516583</v>
      </c>
      <c r="AX10" s="14">
        <v>0.47689622360865203</v>
      </c>
      <c r="AY10" s="14">
        <v>0.35337275590887501</v>
      </c>
      <c r="AZ10" s="14">
        <v>0.30601959654066302</v>
      </c>
      <c r="BA10" s="14">
        <v>0.52839630326575604</v>
      </c>
      <c r="BB10" s="14">
        <v>0.39774716562157902</v>
      </c>
      <c r="BC10" s="14">
        <v>0.47063142703396199</v>
      </c>
      <c r="BD10" s="14">
        <v>0.31449695027291003</v>
      </c>
      <c r="BE10" s="14">
        <v>0.204844540151111</v>
      </c>
      <c r="BF10" s="14">
        <v>0.212387145344822</v>
      </c>
      <c r="BG10" s="14"/>
      <c r="BH10" s="14">
        <v>0.39650211244412398</v>
      </c>
      <c r="BI10" s="14">
        <v>0.41687494581519502</v>
      </c>
    </row>
    <row r="11" spans="2:61" x14ac:dyDescent="0.35">
      <c r="B11" s="15" t="s">
        <v>320</v>
      </c>
      <c r="C11" s="14">
        <v>0.213071294625341</v>
      </c>
      <c r="D11" s="14">
        <v>0.220933493556036</v>
      </c>
      <c r="E11" s="14">
        <v>0.206820490162332</v>
      </c>
      <c r="F11" s="14"/>
      <c r="G11" s="14">
        <v>0.254768149671521</v>
      </c>
      <c r="H11" s="14">
        <v>0.18189346625877101</v>
      </c>
      <c r="I11" s="14">
        <v>0.27583794648860299</v>
      </c>
      <c r="J11" s="14">
        <v>0.20306358770678601</v>
      </c>
      <c r="K11" s="14">
        <v>0.196938869911153</v>
      </c>
      <c r="L11" s="14">
        <v>0.173749462856335</v>
      </c>
      <c r="M11" s="14"/>
      <c r="N11" s="14">
        <v>0.17783233824807401</v>
      </c>
      <c r="O11" s="14">
        <v>0.23293424674482499</v>
      </c>
      <c r="P11" s="14"/>
      <c r="Q11" s="14">
        <v>0.14479655607365799</v>
      </c>
      <c r="R11" s="14">
        <v>0.23390307423392401</v>
      </c>
      <c r="S11" s="14">
        <v>0.23945159241285299</v>
      </c>
      <c r="T11" s="14"/>
      <c r="U11" s="14">
        <v>0.202327525788844</v>
      </c>
      <c r="V11" s="14">
        <v>0.25923004995389698</v>
      </c>
      <c r="W11" s="14"/>
      <c r="X11" s="14">
        <v>0.17025908287425501</v>
      </c>
      <c r="Y11" s="14">
        <v>0.19169006908622399</v>
      </c>
      <c r="Z11" s="14">
        <v>0.23991080096558301</v>
      </c>
      <c r="AA11" s="14"/>
      <c r="AB11" s="14">
        <v>0.13633859491118799</v>
      </c>
      <c r="AC11" s="14">
        <v>0.26024928219869797</v>
      </c>
      <c r="AD11" s="14">
        <v>0.19818552237782</v>
      </c>
      <c r="AE11" s="14"/>
      <c r="AF11" s="14">
        <v>0.26214370037118701</v>
      </c>
      <c r="AG11" s="14">
        <v>0.16564541845587499</v>
      </c>
      <c r="AH11" s="14">
        <v>0.26985138181823298</v>
      </c>
      <c r="AI11" s="14"/>
      <c r="AJ11" s="14">
        <v>0.187653628702595</v>
      </c>
      <c r="AK11" s="14">
        <v>0.225145426793914</v>
      </c>
      <c r="AL11" s="14"/>
      <c r="AM11" s="14">
        <v>0.179245285197246</v>
      </c>
      <c r="AN11" s="14">
        <v>0.19133847584390501</v>
      </c>
      <c r="AO11" s="14">
        <v>0.13888568410694699</v>
      </c>
      <c r="AP11" s="14">
        <v>0.19964057666993301</v>
      </c>
      <c r="AQ11" s="14">
        <v>9.1154141237316105E-2</v>
      </c>
      <c r="AR11" s="14">
        <v>0.25938862984453398</v>
      </c>
      <c r="AS11" s="14">
        <v>0.13191183586692801</v>
      </c>
      <c r="AT11" s="14">
        <v>0.19946514292131001</v>
      </c>
      <c r="AU11" s="14">
        <v>0.28313359136833899</v>
      </c>
      <c r="AV11" s="14"/>
      <c r="AW11" s="14">
        <v>0.16516170309446301</v>
      </c>
      <c r="AX11" s="14">
        <v>0.242878704321739</v>
      </c>
      <c r="AY11" s="14">
        <v>0.107678966544472</v>
      </c>
      <c r="AZ11" s="14">
        <v>0.278001563645561</v>
      </c>
      <c r="BA11" s="14">
        <v>0.13085123114460501</v>
      </c>
      <c r="BB11" s="14">
        <v>0.247458483086648</v>
      </c>
      <c r="BC11" s="14">
        <v>0.112566406871992</v>
      </c>
      <c r="BD11" s="14">
        <v>0.22864459711853599</v>
      </c>
      <c r="BE11" s="14">
        <v>0.19674315863755901</v>
      </c>
      <c r="BF11" s="14">
        <v>0.22227553449627599</v>
      </c>
      <c r="BG11" s="14"/>
      <c r="BH11" s="14">
        <v>0.23546294049813801</v>
      </c>
      <c r="BI11" s="14">
        <v>0.18794546619892699</v>
      </c>
    </row>
    <row r="12" spans="2:61" x14ac:dyDescent="0.35">
      <c r="B12" s="15" t="s">
        <v>321</v>
      </c>
      <c r="C12" s="14">
        <v>7.5018161197060299E-2</v>
      </c>
      <c r="D12" s="14">
        <v>7.5029947819985093E-2</v>
      </c>
      <c r="E12" s="14">
        <v>7.5445328099769296E-2</v>
      </c>
      <c r="F12" s="14"/>
      <c r="G12" s="14">
        <v>0.102827760644898</v>
      </c>
      <c r="H12" s="14">
        <v>9.7247178626146805E-2</v>
      </c>
      <c r="I12" s="14">
        <v>9.2570806150201607E-2</v>
      </c>
      <c r="J12" s="14">
        <v>6.0100066258399303E-2</v>
      </c>
      <c r="K12" s="14">
        <v>4.6227381897292197E-2</v>
      </c>
      <c r="L12" s="14">
        <v>5.91578088242199E-2</v>
      </c>
      <c r="M12" s="14"/>
      <c r="N12" s="14">
        <v>6.6852920456544396E-2</v>
      </c>
      <c r="O12" s="14">
        <v>7.9620618322537501E-2</v>
      </c>
      <c r="P12" s="14"/>
      <c r="Q12" s="14">
        <v>4.6768918994860402E-2</v>
      </c>
      <c r="R12" s="14">
        <v>7.1592402496715904E-2</v>
      </c>
      <c r="S12" s="14">
        <v>0.132331544464868</v>
      </c>
      <c r="T12" s="14"/>
      <c r="U12" s="14">
        <v>7.0366159865379294E-2</v>
      </c>
      <c r="V12" s="14">
        <v>9.5004684969587902E-2</v>
      </c>
      <c r="W12" s="14"/>
      <c r="X12" s="14">
        <v>9.1336508488840507E-2</v>
      </c>
      <c r="Y12" s="14">
        <v>6.3345168343797706E-2</v>
      </c>
      <c r="Z12" s="14">
        <v>8.0540344140716605E-2</v>
      </c>
      <c r="AA12" s="14"/>
      <c r="AB12" s="14">
        <v>6.0462642573251103E-2</v>
      </c>
      <c r="AC12" s="14">
        <v>7.0782648020704206E-2</v>
      </c>
      <c r="AD12" s="14">
        <v>0.114263073972032</v>
      </c>
      <c r="AE12" s="14"/>
      <c r="AF12" s="14">
        <v>8.6114798006705601E-2</v>
      </c>
      <c r="AG12" s="14">
        <v>7.2969737777118099E-2</v>
      </c>
      <c r="AH12" s="14">
        <v>7.8367713194327004E-2</v>
      </c>
      <c r="AI12" s="14"/>
      <c r="AJ12" s="14">
        <v>6.5723395426290701E-2</v>
      </c>
      <c r="AK12" s="14">
        <v>7.7551359574515005E-2</v>
      </c>
      <c r="AL12" s="14"/>
      <c r="AM12" s="14">
        <v>8.2129013853254301E-2</v>
      </c>
      <c r="AN12" s="14">
        <v>5.5267255415257802E-2</v>
      </c>
      <c r="AO12" s="14">
        <v>3.2674714386817898E-2</v>
      </c>
      <c r="AP12" s="14">
        <v>0.171074637995555</v>
      </c>
      <c r="AQ12" s="14">
        <v>0.111023992524454</v>
      </c>
      <c r="AR12" s="14">
        <v>7.5721956763134202E-2</v>
      </c>
      <c r="AS12" s="14">
        <v>2.9866224547343299E-2</v>
      </c>
      <c r="AT12" s="14">
        <v>7.5446271184029995E-2</v>
      </c>
      <c r="AU12" s="14">
        <v>5.76071231792483E-2</v>
      </c>
      <c r="AV12" s="14"/>
      <c r="AW12" s="14">
        <v>9.5718202401709807E-2</v>
      </c>
      <c r="AX12" s="14">
        <v>6.4097967664815E-2</v>
      </c>
      <c r="AY12" s="14">
        <v>3.1938046914473703E-2</v>
      </c>
      <c r="AZ12" s="14">
        <v>0.118719255603094</v>
      </c>
      <c r="BA12" s="14">
        <v>7.6441175930861305E-2</v>
      </c>
      <c r="BB12" s="14">
        <v>7.4915645021051705E-2</v>
      </c>
      <c r="BC12" s="14">
        <v>5.13670119502019E-2</v>
      </c>
      <c r="BD12" s="14">
        <v>0.13553259899175099</v>
      </c>
      <c r="BE12" s="14">
        <v>2.6232561092799499E-2</v>
      </c>
      <c r="BF12" s="14">
        <v>0.14354270667939101</v>
      </c>
      <c r="BG12" s="14"/>
      <c r="BH12" s="14">
        <v>9.1201892054228406E-2</v>
      </c>
      <c r="BI12" s="14">
        <v>6.4899271013232701E-2</v>
      </c>
    </row>
    <row r="13" spans="2:61" x14ac:dyDescent="0.35">
      <c r="B13" s="15" t="s">
        <v>322</v>
      </c>
      <c r="C13" s="14">
        <v>7.4869881039286698E-2</v>
      </c>
      <c r="D13" s="14">
        <v>5.8065335332276702E-2</v>
      </c>
      <c r="E13" s="14">
        <v>9.1329232114546396E-2</v>
      </c>
      <c r="F13" s="14"/>
      <c r="G13" s="14">
        <v>9.2870627002962294E-2</v>
      </c>
      <c r="H13" s="14">
        <v>8.4231076201994104E-2</v>
      </c>
      <c r="I13" s="14">
        <v>4.8369585381940798E-2</v>
      </c>
      <c r="J13" s="14">
        <v>8.8189342215629199E-2</v>
      </c>
      <c r="K13" s="14">
        <v>6.4334749685809101E-2</v>
      </c>
      <c r="L13" s="14">
        <v>7.8929542382806098E-2</v>
      </c>
      <c r="M13" s="14"/>
      <c r="N13" s="14">
        <v>5.8850570666709602E-2</v>
      </c>
      <c r="O13" s="14">
        <v>8.38993991530219E-2</v>
      </c>
      <c r="P13" s="14"/>
      <c r="Q13" s="14">
        <v>5.0493550553503803E-2</v>
      </c>
      <c r="R13" s="14">
        <v>7.9364774146712697E-2</v>
      </c>
      <c r="S13" s="14">
        <v>0.114871141808345</v>
      </c>
      <c r="T13" s="14"/>
      <c r="U13" s="14">
        <v>7.2210995160471803E-2</v>
      </c>
      <c r="V13" s="14">
        <v>8.6293327000805206E-2</v>
      </c>
      <c r="W13" s="14"/>
      <c r="X13" s="14">
        <v>1.9919974127498501E-2</v>
      </c>
      <c r="Y13" s="14">
        <v>3.8436190047260399E-2</v>
      </c>
      <c r="Z13" s="14">
        <v>0.15317683945907201</v>
      </c>
      <c r="AA13" s="14"/>
      <c r="AB13" s="14">
        <v>1.9209004551335899E-2</v>
      </c>
      <c r="AC13" s="14">
        <v>4.2618158556126003E-2</v>
      </c>
      <c r="AD13" s="14">
        <v>0.25651700200583</v>
      </c>
      <c r="AE13" s="14"/>
      <c r="AF13" s="14">
        <v>6.0735816975430604E-3</v>
      </c>
      <c r="AG13" s="14">
        <v>5.0615528140041499E-2</v>
      </c>
      <c r="AH13" s="14">
        <v>0.15038790640046801</v>
      </c>
      <c r="AI13" s="14"/>
      <c r="AJ13" s="14">
        <v>7.4250121370426594E-2</v>
      </c>
      <c r="AK13" s="14">
        <v>7.2684168161994203E-2</v>
      </c>
      <c r="AL13" s="14"/>
      <c r="AM13" s="14">
        <v>2.62660264243091E-2</v>
      </c>
      <c r="AN13" s="14">
        <v>7.6345072736293096E-2</v>
      </c>
      <c r="AO13" s="14">
        <v>3.7484806668959599E-2</v>
      </c>
      <c r="AP13" s="14">
        <v>0.17280708273420201</v>
      </c>
      <c r="AQ13" s="14">
        <v>0</v>
      </c>
      <c r="AR13" s="14">
        <v>5.06543679242255E-2</v>
      </c>
      <c r="AS13" s="14">
        <v>0</v>
      </c>
      <c r="AT13" s="14">
        <v>0.15384780473916199</v>
      </c>
      <c r="AU13" s="14">
        <v>0.13140234017917399</v>
      </c>
      <c r="AV13" s="14"/>
      <c r="AW13" s="14">
        <v>2.4103682208047199E-2</v>
      </c>
      <c r="AX13" s="14">
        <v>5.1064107930943597E-2</v>
      </c>
      <c r="AY13" s="14">
        <v>1.7909588638381001E-2</v>
      </c>
      <c r="AZ13" s="14">
        <v>0.14140133326599599</v>
      </c>
      <c r="BA13" s="14">
        <v>0</v>
      </c>
      <c r="BB13" s="14">
        <v>6.1234095921161399E-2</v>
      </c>
      <c r="BC13" s="14">
        <v>1.9773162677739001E-2</v>
      </c>
      <c r="BD13" s="14">
        <v>0.188765969529292</v>
      </c>
      <c r="BE13" s="14">
        <v>9.3569850079607497E-2</v>
      </c>
      <c r="BF13" s="14">
        <v>0.27419265882328098</v>
      </c>
      <c r="BG13" s="14"/>
      <c r="BH13" s="14">
        <v>8.0053787984494904E-2</v>
      </c>
      <c r="BI13" s="14">
        <v>6.3856492947084606E-2</v>
      </c>
    </row>
    <row r="14" spans="2:61" x14ac:dyDescent="0.35">
      <c r="B14" s="15" t="s">
        <v>77</v>
      </c>
      <c r="C14" s="20">
        <v>5.1714780553881901E-2</v>
      </c>
      <c r="D14" s="20">
        <v>4.49129408772821E-2</v>
      </c>
      <c r="E14" s="20">
        <v>5.8502019967012098E-2</v>
      </c>
      <c r="F14" s="20"/>
      <c r="G14" s="20">
        <v>1.09830292461148E-2</v>
      </c>
      <c r="H14" s="20">
        <v>6.1844085494574097E-2</v>
      </c>
      <c r="I14" s="20">
        <v>8.0971980959699194E-2</v>
      </c>
      <c r="J14" s="20">
        <v>3.77721967013415E-2</v>
      </c>
      <c r="K14" s="20">
        <v>4.7158536974674099E-2</v>
      </c>
      <c r="L14" s="20">
        <v>5.3988473529774199E-2</v>
      </c>
      <c r="M14" s="20"/>
      <c r="N14" s="20">
        <v>3.25020685779219E-2</v>
      </c>
      <c r="O14" s="20">
        <v>6.2544306093126403E-2</v>
      </c>
      <c r="P14" s="20"/>
      <c r="Q14" s="20">
        <v>2.2536987051336901E-2</v>
      </c>
      <c r="R14" s="20">
        <v>6.0535570862965397E-2</v>
      </c>
      <c r="S14" s="20">
        <v>1.8192340813167399E-2</v>
      </c>
      <c r="T14" s="20"/>
      <c r="U14" s="20">
        <v>3.8139423400848999E-2</v>
      </c>
      <c r="V14" s="20">
        <v>0.110038968170053</v>
      </c>
      <c r="W14" s="20"/>
      <c r="X14" s="20">
        <v>2.0606144992704301E-2</v>
      </c>
      <c r="Y14" s="20">
        <v>3.0573783573619201E-2</v>
      </c>
      <c r="Z14" s="20">
        <v>6.2722096591443705E-2</v>
      </c>
      <c r="AA14" s="20"/>
      <c r="AB14" s="20">
        <v>2.7763548596546402E-2</v>
      </c>
      <c r="AC14" s="20">
        <v>3.2848799920232499E-2</v>
      </c>
      <c r="AD14" s="20">
        <v>7.4483659313101303E-2</v>
      </c>
      <c r="AE14" s="20"/>
      <c r="AF14" s="20">
        <v>2.3540223579500599E-2</v>
      </c>
      <c r="AG14" s="20">
        <v>3.9892355336528601E-2</v>
      </c>
      <c r="AH14" s="20">
        <v>4.2784897580646498E-2</v>
      </c>
      <c r="AI14" s="20"/>
      <c r="AJ14" s="20">
        <v>1.7961006071119601E-2</v>
      </c>
      <c r="AK14" s="20">
        <v>6.5635276703426795E-2</v>
      </c>
      <c r="AL14" s="20"/>
      <c r="AM14" s="20">
        <v>1.9339419242306598E-2</v>
      </c>
      <c r="AN14" s="20">
        <v>1.5633928295302101E-2</v>
      </c>
      <c r="AO14" s="20">
        <v>3.7899500783672602E-2</v>
      </c>
      <c r="AP14" s="20">
        <v>1.2571809456470601E-2</v>
      </c>
      <c r="AQ14" s="20">
        <v>0</v>
      </c>
      <c r="AR14" s="20">
        <v>5.57093872183866E-2</v>
      </c>
      <c r="AS14" s="20">
        <v>4.9228459582702999E-2</v>
      </c>
      <c r="AT14" s="20">
        <v>0.18162803672802599</v>
      </c>
      <c r="AU14" s="20">
        <v>6.7097685601668899E-2</v>
      </c>
      <c r="AV14" s="20"/>
      <c r="AW14" s="20">
        <v>8.2469384856063994E-3</v>
      </c>
      <c r="AX14" s="20">
        <v>9.1647914684558594E-3</v>
      </c>
      <c r="AY14" s="20">
        <v>3.7045037937727197E-2</v>
      </c>
      <c r="AZ14" s="20">
        <v>0</v>
      </c>
      <c r="BA14" s="20">
        <v>2.34881255552272E-2</v>
      </c>
      <c r="BB14" s="20">
        <v>3.2525370304052198E-2</v>
      </c>
      <c r="BC14" s="20">
        <v>2.08157402264551E-2</v>
      </c>
      <c r="BD14" s="20">
        <v>0</v>
      </c>
      <c r="BE14" s="20">
        <v>0.19955894111994199</v>
      </c>
      <c r="BF14" s="20">
        <v>5.8980866700037403E-2</v>
      </c>
      <c r="BG14" s="20"/>
      <c r="BH14" s="20">
        <v>4.2260076354876899E-2</v>
      </c>
      <c r="BI14" s="20">
        <v>3.10210239799797E-2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I19"/>
  <sheetViews>
    <sheetView showGridLines="0" workbookViewId="0">
      <pane xSplit="2" topLeftCell="C1" activePane="topRight" state="frozen"/>
      <selection activeCell="B18" sqref="B18"/>
      <selection pane="topRight" activeCell="BF8" sqref="AM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0.261147554943442</v>
      </c>
      <c r="D9" s="14">
        <v>0.265859193767848</v>
      </c>
      <c r="E9" s="14">
        <v>0.25585945063139098</v>
      </c>
      <c r="F9" s="14"/>
      <c r="G9" s="14">
        <v>0.32165011858596798</v>
      </c>
      <c r="H9" s="14">
        <v>0.19656674391024501</v>
      </c>
      <c r="I9" s="14">
        <v>0.22889819279315499</v>
      </c>
      <c r="J9" s="14">
        <v>0.25927929572252201</v>
      </c>
      <c r="K9" s="14">
        <v>0.223233301788786</v>
      </c>
      <c r="L9" s="14">
        <v>0.33950250767040502</v>
      </c>
      <c r="M9" s="14"/>
      <c r="N9" s="14">
        <v>0.26395718248383698</v>
      </c>
      <c r="O9" s="14">
        <v>0.25956386737020698</v>
      </c>
      <c r="P9" s="14"/>
      <c r="Q9" s="14">
        <v>0.391654275376562</v>
      </c>
      <c r="R9" s="14">
        <v>0.23154226100352801</v>
      </c>
      <c r="S9" s="14">
        <v>0.14254592989137099</v>
      </c>
      <c r="T9" s="14"/>
      <c r="U9" s="14">
        <v>0.28575602710852399</v>
      </c>
      <c r="V9" s="14">
        <v>0.155421485910854</v>
      </c>
      <c r="W9" s="14"/>
      <c r="X9" s="14">
        <v>0.27727507351351699</v>
      </c>
      <c r="Y9" s="14">
        <v>0.31329283879699699</v>
      </c>
      <c r="Z9" s="14">
        <v>0.211654788163326</v>
      </c>
      <c r="AA9" s="14"/>
      <c r="AB9" s="14">
        <v>0.40411556047722202</v>
      </c>
      <c r="AC9" s="14">
        <v>0.24693435437765399</v>
      </c>
      <c r="AD9" s="14">
        <v>9.2859230300321699E-2</v>
      </c>
      <c r="AE9" s="14"/>
      <c r="AF9" s="14">
        <v>0.31963557689516198</v>
      </c>
      <c r="AG9" s="14">
        <v>0.28215147443462901</v>
      </c>
      <c r="AH9" s="14">
        <v>0.209429687545963</v>
      </c>
      <c r="AI9" s="14"/>
      <c r="AJ9" s="14">
        <v>0.284577458939128</v>
      </c>
      <c r="AK9" s="14">
        <v>0.25710352030204298</v>
      </c>
      <c r="AL9" s="14"/>
      <c r="AM9" s="14">
        <v>0.26153231699281299</v>
      </c>
      <c r="AN9" s="14">
        <v>0.23226161238152401</v>
      </c>
      <c r="AO9" s="14">
        <v>0.30628935567873</v>
      </c>
      <c r="AP9" s="14">
        <v>0.169130463216593</v>
      </c>
      <c r="AQ9" s="14">
        <v>0.57604115868033701</v>
      </c>
      <c r="AR9" s="14">
        <v>0.26132658838227701</v>
      </c>
      <c r="AS9" s="14">
        <v>0.37834725768111299</v>
      </c>
      <c r="AT9" s="14">
        <v>0.23117045458162999</v>
      </c>
      <c r="AU9" s="14">
        <v>0.263663148146835</v>
      </c>
      <c r="AV9" s="14"/>
      <c r="AW9" s="14">
        <v>0.26573816243563397</v>
      </c>
      <c r="AX9" s="14">
        <v>0.215008563170591</v>
      </c>
      <c r="AY9" s="14">
        <v>0.39920592224374701</v>
      </c>
      <c r="AZ9" s="14">
        <v>0.184798122616426</v>
      </c>
      <c r="BA9" s="14">
        <v>0.60681724315640395</v>
      </c>
      <c r="BB9" s="14">
        <v>0.281180998471798</v>
      </c>
      <c r="BC9" s="14">
        <v>0.37123185495834798</v>
      </c>
      <c r="BD9" s="14">
        <v>0.226702271872668</v>
      </c>
      <c r="BE9" s="14">
        <v>0.27778793824956699</v>
      </c>
      <c r="BF9" s="14">
        <v>0.101628237213939</v>
      </c>
      <c r="BG9" s="14"/>
      <c r="BH9" s="14">
        <v>0.228908628291911</v>
      </c>
      <c r="BI9" s="14">
        <v>0.31265371462717201</v>
      </c>
    </row>
    <row r="10" spans="2:61" x14ac:dyDescent="0.35">
      <c r="B10" s="15" t="s">
        <v>319</v>
      </c>
      <c r="C10" s="14">
        <v>0.410275944783143</v>
      </c>
      <c r="D10" s="14">
        <v>0.409141957529426</v>
      </c>
      <c r="E10" s="14">
        <v>0.41143268843691799</v>
      </c>
      <c r="F10" s="14"/>
      <c r="G10" s="14">
        <v>0.31481138834373601</v>
      </c>
      <c r="H10" s="14">
        <v>0.430447100758787</v>
      </c>
      <c r="I10" s="14">
        <v>0.38449126911145398</v>
      </c>
      <c r="J10" s="14">
        <v>0.44826819227914499</v>
      </c>
      <c r="K10" s="14">
        <v>0.51519402925304003</v>
      </c>
      <c r="L10" s="14">
        <v>0.36176279305577103</v>
      </c>
      <c r="M10" s="14"/>
      <c r="N10" s="14">
        <v>0.45625071754360802</v>
      </c>
      <c r="O10" s="14">
        <v>0.38436159305635897</v>
      </c>
      <c r="P10" s="14"/>
      <c r="Q10" s="14">
        <v>0.37197700102000097</v>
      </c>
      <c r="R10" s="14">
        <v>0.433378824211407</v>
      </c>
      <c r="S10" s="14">
        <v>0.41801774216697102</v>
      </c>
      <c r="T10" s="14"/>
      <c r="U10" s="14">
        <v>0.395166212291713</v>
      </c>
      <c r="V10" s="14">
        <v>0.47519231219255897</v>
      </c>
      <c r="W10" s="14"/>
      <c r="X10" s="14">
        <v>0.48531581239427402</v>
      </c>
      <c r="Y10" s="14">
        <v>0.42296050286669101</v>
      </c>
      <c r="Z10" s="14">
        <v>0.37241217267693899</v>
      </c>
      <c r="AA10" s="14"/>
      <c r="AB10" s="14">
        <v>0.40848908409358903</v>
      </c>
      <c r="AC10" s="14">
        <v>0.44176582243308699</v>
      </c>
      <c r="AD10" s="14">
        <v>0.357493284654126</v>
      </c>
      <c r="AE10" s="14"/>
      <c r="AF10" s="14">
        <v>0.463853894466837</v>
      </c>
      <c r="AG10" s="14">
        <v>0.44070675195265901</v>
      </c>
      <c r="AH10" s="14">
        <v>0.371893639474913</v>
      </c>
      <c r="AI10" s="14"/>
      <c r="AJ10" s="14">
        <v>0.40829616393159002</v>
      </c>
      <c r="AK10" s="14">
        <v>0.42096235052849301</v>
      </c>
      <c r="AL10" s="14"/>
      <c r="AM10" s="14">
        <v>0.48958245235480802</v>
      </c>
      <c r="AN10" s="14">
        <v>0.47710415585585098</v>
      </c>
      <c r="AO10" s="14">
        <v>0.34411152685698099</v>
      </c>
      <c r="AP10" s="14">
        <v>0.372727822348004</v>
      </c>
      <c r="AQ10" s="14">
        <v>0.25555947160840797</v>
      </c>
      <c r="AR10" s="14">
        <v>0.42404121826462099</v>
      </c>
      <c r="AS10" s="14">
        <v>0.31001923123862501</v>
      </c>
      <c r="AT10" s="14">
        <v>0.41339927171484397</v>
      </c>
      <c r="AU10" s="14">
        <v>0.34954443964872101</v>
      </c>
      <c r="AV10" s="14"/>
      <c r="AW10" s="14">
        <v>0.47506911739562102</v>
      </c>
      <c r="AX10" s="14">
        <v>0.50483433406844602</v>
      </c>
      <c r="AY10" s="14">
        <v>0.36667248811414399</v>
      </c>
      <c r="AZ10" s="14">
        <v>0.38018998314142499</v>
      </c>
      <c r="BA10" s="14">
        <v>0.20561555329061401</v>
      </c>
      <c r="BB10" s="14">
        <v>0.43366428880569502</v>
      </c>
      <c r="BC10" s="14">
        <v>0.345904272051752</v>
      </c>
      <c r="BD10" s="14">
        <v>0.47572843148787602</v>
      </c>
      <c r="BE10" s="14">
        <v>0.177233225474206</v>
      </c>
      <c r="BF10" s="14">
        <v>0.40328852435170898</v>
      </c>
      <c r="BG10" s="14"/>
      <c r="BH10" s="14">
        <v>0.42071464619497401</v>
      </c>
      <c r="BI10" s="14">
        <v>0.41367433235594298</v>
      </c>
    </row>
    <row r="11" spans="2:61" x14ac:dyDescent="0.35">
      <c r="B11" s="15" t="s">
        <v>320</v>
      </c>
      <c r="C11" s="14">
        <v>0.14158840895097199</v>
      </c>
      <c r="D11" s="14">
        <v>0.15030870067270399</v>
      </c>
      <c r="E11" s="14">
        <v>0.132901893201609</v>
      </c>
      <c r="F11" s="14"/>
      <c r="G11" s="14">
        <v>0.14627040998910301</v>
      </c>
      <c r="H11" s="14">
        <v>0.16330199107309901</v>
      </c>
      <c r="I11" s="14">
        <v>0.186364155942083</v>
      </c>
      <c r="J11" s="14">
        <v>0.138170083074931</v>
      </c>
      <c r="K11" s="14">
        <v>0.12908037229370001</v>
      </c>
      <c r="L11" s="14">
        <v>9.0135265607176093E-2</v>
      </c>
      <c r="M11" s="14"/>
      <c r="N11" s="14">
        <v>0.14171020897508299</v>
      </c>
      <c r="O11" s="14">
        <v>0.14151975458955501</v>
      </c>
      <c r="P11" s="14"/>
      <c r="Q11" s="14">
        <v>0.118298503153847</v>
      </c>
      <c r="R11" s="14">
        <v>0.14553826033345599</v>
      </c>
      <c r="S11" s="14">
        <v>0.16866182953346701</v>
      </c>
      <c r="T11" s="14"/>
      <c r="U11" s="14">
        <v>0.13844310603909499</v>
      </c>
      <c r="V11" s="14">
        <v>0.15510166205172099</v>
      </c>
      <c r="W11" s="14"/>
      <c r="X11" s="14">
        <v>0.12265607067088199</v>
      </c>
      <c r="Y11" s="14">
        <v>0.145050137044474</v>
      </c>
      <c r="Z11" s="14">
        <v>0.13533017138058301</v>
      </c>
      <c r="AA11" s="14"/>
      <c r="AB11" s="14">
        <v>7.3825337825477996E-2</v>
      </c>
      <c r="AC11" s="14">
        <v>0.16841475739957301</v>
      </c>
      <c r="AD11" s="14">
        <v>0.16397017480608</v>
      </c>
      <c r="AE11" s="14"/>
      <c r="AF11" s="14">
        <v>0.102415143691182</v>
      </c>
      <c r="AG11" s="14">
        <v>0.14073403801560699</v>
      </c>
      <c r="AH11" s="14">
        <v>0.14647680861613799</v>
      </c>
      <c r="AI11" s="14"/>
      <c r="AJ11" s="14">
        <v>0.14199232645374299</v>
      </c>
      <c r="AK11" s="14">
        <v>0.13476924180899</v>
      </c>
      <c r="AL11" s="14"/>
      <c r="AM11" s="14">
        <v>0.133203734970265</v>
      </c>
      <c r="AN11" s="14">
        <v>0.11224420827890599</v>
      </c>
      <c r="AO11" s="14">
        <v>0.10527293674985901</v>
      </c>
      <c r="AP11" s="14">
        <v>0.12570163026105999</v>
      </c>
      <c r="AQ11" s="14">
        <v>0.12852033312595201</v>
      </c>
      <c r="AR11" s="14">
        <v>0.15751541858350199</v>
      </c>
      <c r="AS11" s="14">
        <v>0.240709110287533</v>
      </c>
      <c r="AT11" s="14">
        <v>2.26583512427697E-2</v>
      </c>
      <c r="AU11" s="14">
        <v>0.15764577221592899</v>
      </c>
      <c r="AV11" s="14"/>
      <c r="AW11" s="14">
        <v>0.121095539794923</v>
      </c>
      <c r="AX11" s="14">
        <v>0.130669760004644</v>
      </c>
      <c r="AY11" s="14">
        <v>7.3941062992009005E-2</v>
      </c>
      <c r="AZ11" s="14">
        <v>0.146631524970539</v>
      </c>
      <c r="BA11" s="14">
        <v>0.137978943013679</v>
      </c>
      <c r="BB11" s="14">
        <v>0.14250566994677799</v>
      </c>
      <c r="BC11" s="14">
        <v>0.17571544856340399</v>
      </c>
      <c r="BD11" s="14">
        <v>2.5879653837346701E-2</v>
      </c>
      <c r="BE11" s="14">
        <v>0.22561748398387699</v>
      </c>
      <c r="BF11" s="14">
        <v>0.24349510540680899</v>
      </c>
      <c r="BG11" s="14"/>
      <c r="BH11" s="14">
        <v>0.15032037211479499</v>
      </c>
      <c r="BI11" s="14">
        <v>0.11547118385994</v>
      </c>
    </row>
    <row r="12" spans="2:61" x14ac:dyDescent="0.35">
      <c r="B12" s="15" t="s">
        <v>321</v>
      </c>
      <c r="C12" s="14">
        <v>7.3613965854039995E-2</v>
      </c>
      <c r="D12" s="14">
        <v>7.2091176673933693E-2</v>
      </c>
      <c r="E12" s="14">
        <v>7.5496024043910995E-2</v>
      </c>
      <c r="F12" s="14"/>
      <c r="G12" s="14">
        <v>7.0292856068222803E-2</v>
      </c>
      <c r="H12" s="14">
        <v>9.6609757538181004E-2</v>
      </c>
      <c r="I12" s="14">
        <v>8.5084528177827703E-2</v>
      </c>
      <c r="J12" s="14">
        <v>6.2448748364485197E-2</v>
      </c>
      <c r="K12" s="14">
        <v>3.8298558259789103E-2</v>
      </c>
      <c r="L12" s="14">
        <v>8.2099222749931006E-2</v>
      </c>
      <c r="M12" s="14"/>
      <c r="N12" s="14">
        <v>6.6503045483856604E-2</v>
      </c>
      <c r="O12" s="14">
        <v>7.76221399136309E-2</v>
      </c>
      <c r="P12" s="14"/>
      <c r="Q12" s="14">
        <v>4.1920643761703999E-2</v>
      </c>
      <c r="R12" s="14">
        <v>6.3394543430804098E-2</v>
      </c>
      <c r="S12" s="14">
        <v>0.16565593781714399</v>
      </c>
      <c r="T12" s="14"/>
      <c r="U12" s="14">
        <v>7.6625885041295194E-2</v>
      </c>
      <c r="V12" s="14">
        <v>6.0673772989723797E-2</v>
      </c>
      <c r="W12" s="14"/>
      <c r="X12" s="14">
        <v>7.4060777412655696E-2</v>
      </c>
      <c r="Y12" s="14">
        <v>6.1479872991121801E-2</v>
      </c>
      <c r="Z12" s="14">
        <v>9.6363767545645101E-2</v>
      </c>
      <c r="AA12" s="14"/>
      <c r="AB12" s="14">
        <v>4.9941216124984103E-2</v>
      </c>
      <c r="AC12" s="14">
        <v>7.9950073944025701E-2</v>
      </c>
      <c r="AD12" s="14">
        <v>0.11361585952921401</v>
      </c>
      <c r="AE12" s="14"/>
      <c r="AF12" s="14">
        <v>5.7808656256800602E-2</v>
      </c>
      <c r="AG12" s="14">
        <v>6.4641778524157201E-2</v>
      </c>
      <c r="AH12" s="14">
        <v>0.10043448557350899</v>
      </c>
      <c r="AI12" s="14"/>
      <c r="AJ12" s="14">
        <v>9.5016568883894606E-2</v>
      </c>
      <c r="AK12" s="14">
        <v>5.83116147609948E-2</v>
      </c>
      <c r="AL12" s="14"/>
      <c r="AM12" s="14">
        <v>7.6942865027092494E-2</v>
      </c>
      <c r="AN12" s="14">
        <v>6.2064332457488797E-2</v>
      </c>
      <c r="AO12" s="14">
        <v>0.148406302498333</v>
      </c>
      <c r="AP12" s="14">
        <v>0.14167702379559799</v>
      </c>
      <c r="AQ12" s="14">
        <v>3.9879036585303E-2</v>
      </c>
      <c r="AR12" s="14">
        <v>6.8566220544427597E-2</v>
      </c>
      <c r="AS12" s="14">
        <v>1.6646480419199399E-2</v>
      </c>
      <c r="AT12" s="14">
        <v>0.14649876703026801</v>
      </c>
      <c r="AU12" s="14">
        <v>5.1630613995681099E-2</v>
      </c>
      <c r="AV12" s="14"/>
      <c r="AW12" s="14">
        <v>8.4768374415706393E-2</v>
      </c>
      <c r="AX12" s="14">
        <v>7.9325234773484396E-2</v>
      </c>
      <c r="AY12" s="14">
        <v>8.51533138320857E-2</v>
      </c>
      <c r="AZ12" s="14">
        <v>0.124660727481556</v>
      </c>
      <c r="BA12" s="14">
        <v>2.6100134984075599E-2</v>
      </c>
      <c r="BB12" s="14">
        <v>6.2636762118417594E-2</v>
      </c>
      <c r="BC12" s="14">
        <v>6.6190364366890006E-2</v>
      </c>
      <c r="BD12" s="14">
        <v>0.16541510343006</v>
      </c>
      <c r="BE12" s="14">
        <v>2.6232561092799499E-2</v>
      </c>
      <c r="BF12" s="14">
        <v>6.4095014412940104E-2</v>
      </c>
      <c r="BG12" s="14"/>
      <c r="BH12" s="14">
        <v>7.5950513812262505E-2</v>
      </c>
      <c r="BI12" s="14">
        <v>7.6893840396113203E-2</v>
      </c>
    </row>
    <row r="13" spans="2:61" x14ac:dyDescent="0.35">
      <c r="B13" s="15" t="s">
        <v>322</v>
      </c>
      <c r="C13" s="14">
        <v>6.3492836181237994E-2</v>
      </c>
      <c r="D13" s="14">
        <v>5.4147518990917E-2</v>
      </c>
      <c r="E13" s="14">
        <v>7.2773912130565194E-2</v>
      </c>
      <c r="F13" s="14"/>
      <c r="G13" s="14">
        <v>0.111471501586554</v>
      </c>
      <c r="H13" s="14">
        <v>6.8344761529193804E-2</v>
      </c>
      <c r="I13" s="14">
        <v>4.4790123340211999E-2</v>
      </c>
      <c r="J13" s="14">
        <v>6.6550307367057304E-2</v>
      </c>
      <c r="K13" s="14">
        <v>3.10441818249611E-2</v>
      </c>
      <c r="L13" s="14">
        <v>7.19919937756935E-2</v>
      </c>
      <c r="M13" s="14"/>
      <c r="N13" s="14">
        <v>4.1637189648165901E-2</v>
      </c>
      <c r="O13" s="14">
        <v>7.5812090360593901E-2</v>
      </c>
      <c r="P13" s="14"/>
      <c r="Q13" s="14">
        <v>5.2151087523320303E-2</v>
      </c>
      <c r="R13" s="14">
        <v>6.1842959550795003E-2</v>
      </c>
      <c r="S13" s="14">
        <v>9.16832637137657E-2</v>
      </c>
      <c r="T13" s="14"/>
      <c r="U13" s="14">
        <v>6.2883498055529299E-2</v>
      </c>
      <c r="V13" s="14">
        <v>6.6110752657754498E-2</v>
      </c>
      <c r="W13" s="14"/>
      <c r="X13" s="14">
        <v>1.66652400584959E-2</v>
      </c>
      <c r="Y13" s="14">
        <v>3.62426708365799E-2</v>
      </c>
      <c r="Z13" s="14">
        <v>0.123562007667238</v>
      </c>
      <c r="AA13" s="14"/>
      <c r="AB13" s="14">
        <v>3.2930018521745798E-2</v>
      </c>
      <c r="AC13" s="14">
        <v>3.4587002566928399E-2</v>
      </c>
      <c r="AD13" s="14">
        <v>0.19659903166470899</v>
      </c>
      <c r="AE13" s="14"/>
      <c r="AF13" s="14">
        <v>2.5149806241805201E-2</v>
      </c>
      <c r="AG13" s="14">
        <v>3.5399573326995601E-2</v>
      </c>
      <c r="AH13" s="14">
        <v>0.128145416516599</v>
      </c>
      <c r="AI13" s="14"/>
      <c r="AJ13" s="14">
        <v>5.6464372194588303E-2</v>
      </c>
      <c r="AK13" s="14">
        <v>6.2404471628074797E-2</v>
      </c>
      <c r="AL13" s="14"/>
      <c r="AM13" s="14">
        <v>5.4074774109585397E-3</v>
      </c>
      <c r="AN13" s="14">
        <v>8.8231170362872993E-2</v>
      </c>
      <c r="AO13" s="14">
        <v>5.80203774324256E-2</v>
      </c>
      <c r="AP13" s="14">
        <v>0.143791412193047</v>
      </c>
      <c r="AQ13" s="14">
        <v>0</v>
      </c>
      <c r="AR13" s="14">
        <v>4.7316341770990797E-2</v>
      </c>
      <c r="AS13" s="14">
        <v>2.1695941210026801E-2</v>
      </c>
      <c r="AT13" s="14">
        <v>6.2983191696969407E-2</v>
      </c>
      <c r="AU13" s="14">
        <v>9.8498612567441801E-2</v>
      </c>
      <c r="AV13" s="14"/>
      <c r="AW13" s="14">
        <v>3.6483278778927E-2</v>
      </c>
      <c r="AX13" s="14">
        <v>5.4360351035181803E-2</v>
      </c>
      <c r="AY13" s="14">
        <v>3.79821748802876E-2</v>
      </c>
      <c r="AZ13" s="14">
        <v>0.12637716552127901</v>
      </c>
      <c r="BA13" s="14">
        <v>0</v>
      </c>
      <c r="BB13" s="14">
        <v>5.9759735138489901E-2</v>
      </c>
      <c r="BC13" s="14">
        <v>0</v>
      </c>
      <c r="BD13" s="14">
        <v>0.106274539372048</v>
      </c>
      <c r="BE13" s="14">
        <v>0.121737327533468</v>
      </c>
      <c r="BF13" s="14">
        <v>0.100245751557677</v>
      </c>
      <c r="BG13" s="14"/>
      <c r="BH13" s="14">
        <v>7.1891415939011202E-2</v>
      </c>
      <c r="BI13" s="14">
        <v>5.1859488647643302E-2</v>
      </c>
    </row>
    <row r="14" spans="2:61" x14ac:dyDescent="0.35">
      <c r="B14" s="15" t="s">
        <v>77</v>
      </c>
      <c r="C14" s="20">
        <v>4.9881289287164801E-2</v>
      </c>
      <c r="D14" s="20">
        <v>4.8451452365172003E-2</v>
      </c>
      <c r="E14" s="20">
        <v>5.1536031555604898E-2</v>
      </c>
      <c r="F14" s="20"/>
      <c r="G14" s="20">
        <v>3.55037254264155E-2</v>
      </c>
      <c r="H14" s="20">
        <v>4.4729645190494403E-2</v>
      </c>
      <c r="I14" s="20">
        <v>7.0371730635268206E-2</v>
      </c>
      <c r="J14" s="20">
        <v>2.5283373191860099E-2</v>
      </c>
      <c r="K14" s="20">
        <v>6.3149556579724306E-2</v>
      </c>
      <c r="L14" s="20">
        <v>5.4508217141023302E-2</v>
      </c>
      <c r="M14" s="20"/>
      <c r="N14" s="20">
        <v>2.9941655865450102E-2</v>
      </c>
      <c r="O14" s="20">
        <v>6.1120554709653101E-2</v>
      </c>
      <c r="P14" s="20"/>
      <c r="Q14" s="20">
        <v>2.3998489164565599E-2</v>
      </c>
      <c r="R14" s="20">
        <v>6.4303151470009506E-2</v>
      </c>
      <c r="S14" s="20">
        <v>1.34352968772815E-2</v>
      </c>
      <c r="T14" s="20"/>
      <c r="U14" s="20">
        <v>4.1125271463842997E-2</v>
      </c>
      <c r="V14" s="20">
        <v>8.7500014197387205E-2</v>
      </c>
      <c r="W14" s="20"/>
      <c r="X14" s="20">
        <v>2.4027025950174901E-2</v>
      </c>
      <c r="Y14" s="20">
        <v>2.0973977464136699E-2</v>
      </c>
      <c r="Z14" s="20">
        <v>6.0677092566268798E-2</v>
      </c>
      <c r="AA14" s="20"/>
      <c r="AB14" s="20">
        <v>3.0698782956981099E-2</v>
      </c>
      <c r="AC14" s="20">
        <v>2.8347989278732201E-2</v>
      </c>
      <c r="AD14" s="20">
        <v>7.5462419045549498E-2</v>
      </c>
      <c r="AE14" s="20"/>
      <c r="AF14" s="20">
        <v>3.1136922448213401E-2</v>
      </c>
      <c r="AG14" s="20">
        <v>3.6366383745951802E-2</v>
      </c>
      <c r="AH14" s="20">
        <v>4.3619962272876997E-2</v>
      </c>
      <c r="AI14" s="20"/>
      <c r="AJ14" s="20">
        <v>1.3653109597056101E-2</v>
      </c>
      <c r="AK14" s="20">
        <v>6.6448800971405E-2</v>
      </c>
      <c r="AL14" s="20"/>
      <c r="AM14" s="20">
        <v>3.3331153244063202E-2</v>
      </c>
      <c r="AN14" s="20">
        <v>2.8094520663357301E-2</v>
      </c>
      <c r="AO14" s="20">
        <v>3.7899500783672602E-2</v>
      </c>
      <c r="AP14" s="20">
        <v>4.6971648185698003E-2</v>
      </c>
      <c r="AQ14" s="20">
        <v>0</v>
      </c>
      <c r="AR14" s="20">
        <v>4.1234212454181601E-2</v>
      </c>
      <c r="AS14" s="20">
        <v>3.2581979163503597E-2</v>
      </c>
      <c r="AT14" s="20">
        <v>0.123289963733519</v>
      </c>
      <c r="AU14" s="20">
        <v>7.9017413425391994E-2</v>
      </c>
      <c r="AV14" s="20"/>
      <c r="AW14" s="20">
        <v>1.68455271791886E-2</v>
      </c>
      <c r="AX14" s="20">
        <v>1.58017569476517E-2</v>
      </c>
      <c r="AY14" s="20">
        <v>3.7045037937727197E-2</v>
      </c>
      <c r="AZ14" s="20">
        <v>3.73424762687748E-2</v>
      </c>
      <c r="BA14" s="20">
        <v>2.34881255552272E-2</v>
      </c>
      <c r="BB14" s="20">
        <v>2.0252545518822201E-2</v>
      </c>
      <c r="BC14" s="20">
        <v>4.0958060059606699E-2</v>
      </c>
      <c r="BD14" s="20">
        <v>0</v>
      </c>
      <c r="BE14" s="20">
        <v>0.17139146366608099</v>
      </c>
      <c r="BF14" s="20">
        <v>8.7247367056925901E-2</v>
      </c>
      <c r="BG14" s="20"/>
      <c r="BH14" s="20">
        <v>5.2214423647045899E-2</v>
      </c>
      <c r="BI14" s="20">
        <v>2.9447440113188901E-2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I19"/>
  <sheetViews>
    <sheetView showGridLines="0" workbookViewId="0">
      <pane xSplit="2" topLeftCell="C1" activePane="topRight" state="frozen"/>
      <selection activeCell="B18" sqref="B18"/>
      <selection pane="topRight" activeCell="AW8" sqref="AW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0.15426165416596899</v>
      </c>
      <c r="D9" s="14">
        <v>0.18423321612596699</v>
      </c>
      <c r="E9" s="14">
        <v>0.12194349242644199</v>
      </c>
      <c r="F9" s="14"/>
      <c r="G9" s="14">
        <v>0.201862600301942</v>
      </c>
      <c r="H9" s="14">
        <v>0.16287309424455301</v>
      </c>
      <c r="I9" s="14">
        <v>0.114827821612094</v>
      </c>
      <c r="J9" s="14">
        <v>0.12556657243406999</v>
      </c>
      <c r="K9" s="14">
        <v>0.13991396573112599</v>
      </c>
      <c r="L9" s="14">
        <v>0.19568977060377099</v>
      </c>
      <c r="M9" s="14"/>
      <c r="N9" s="14">
        <v>0.17251688840794399</v>
      </c>
      <c r="O9" s="14">
        <v>0.14397182492709201</v>
      </c>
      <c r="P9" s="14"/>
      <c r="Q9" s="14">
        <v>0.22694635574289801</v>
      </c>
      <c r="R9" s="14">
        <v>0.12720265894265601</v>
      </c>
      <c r="S9" s="14">
        <v>0.13165586472141999</v>
      </c>
      <c r="T9" s="14"/>
      <c r="U9" s="14">
        <v>0.16535244320973799</v>
      </c>
      <c r="V9" s="14">
        <v>0.106611986189781</v>
      </c>
      <c r="W9" s="14"/>
      <c r="X9" s="14">
        <v>0.211757666976569</v>
      </c>
      <c r="Y9" s="14">
        <v>0.16999094924046099</v>
      </c>
      <c r="Z9" s="14">
        <v>0.124076501154246</v>
      </c>
      <c r="AA9" s="14"/>
      <c r="AB9" s="14">
        <v>0.25179561490937602</v>
      </c>
      <c r="AC9" s="14">
        <v>0.135145027407402</v>
      </c>
      <c r="AD9" s="14">
        <v>6.5132404385848996E-2</v>
      </c>
      <c r="AE9" s="14"/>
      <c r="AF9" s="14">
        <v>0.23641363638221199</v>
      </c>
      <c r="AG9" s="14">
        <v>0.169490572858638</v>
      </c>
      <c r="AH9" s="14">
        <v>0.101827296711444</v>
      </c>
      <c r="AI9" s="14"/>
      <c r="AJ9" s="14">
        <v>0.18744946028529899</v>
      </c>
      <c r="AK9" s="14">
        <v>0.13557084098496899</v>
      </c>
      <c r="AL9" s="14"/>
      <c r="AM9" s="14">
        <v>0.14563998355858301</v>
      </c>
      <c r="AN9" s="14">
        <v>0.14660735049863799</v>
      </c>
      <c r="AO9" s="14">
        <v>0.14383877285489</v>
      </c>
      <c r="AP9" s="14">
        <v>0.124244622608725</v>
      </c>
      <c r="AQ9" s="14">
        <v>0.22060849689520801</v>
      </c>
      <c r="AR9" s="14">
        <v>0.17273794385764199</v>
      </c>
      <c r="AS9" s="14">
        <v>0.29507138076481998</v>
      </c>
      <c r="AT9" s="14">
        <v>8.7980770614717194E-2</v>
      </c>
      <c r="AU9" s="14">
        <v>0.14657946641870401</v>
      </c>
      <c r="AV9" s="14"/>
      <c r="AW9" s="14">
        <v>0.16654431001103401</v>
      </c>
      <c r="AX9" s="14">
        <v>0.13950431851408601</v>
      </c>
      <c r="AY9" s="14">
        <v>0.26083900082066103</v>
      </c>
      <c r="AZ9" s="14">
        <v>0.121371441913383</v>
      </c>
      <c r="BA9" s="14">
        <v>0.29038719090593701</v>
      </c>
      <c r="BB9" s="14">
        <v>0.18467359357080301</v>
      </c>
      <c r="BC9" s="14">
        <v>0.19962125395626201</v>
      </c>
      <c r="BD9" s="14">
        <v>0.152706358269595</v>
      </c>
      <c r="BE9" s="14">
        <v>0.158317775555886</v>
      </c>
      <c r="BF9" s="14">
        <v>8.0908204799869599E-2</v>
      </c>
      <c r="BG9" s="14"/>
      <c r="BH9" s="14">
        <v>0.14050605739916899</v>
      </c>
      <c r="BI9" s="14">
        <v>0.18670041342322299</v>
      </c>
    </row>
    <row r="10" spans="2:61" x14ac:dyDescent="0.35">
      <c r="B10" s="15" t="s">
        <v>319</v>
      </c>
      <c r="C10" s="14">
        <v>0.32584683254475899</v>
      </c>
      <c r="D10" s="14">
        <v>0.33070166379774102</v>
      </c>
      <c r="E10" s="14">
        <v>0.32192253170200602</v>
      </c>
      <c r="F10" s="14"/>
      <c r="G10" s="14">
        <v>0.28705722438251502</v>
      </c>
      <c r="H10" s="14">
        <v>0.27012727452516</v>
      </c>
      <c r="I10" s="14">
        <v>0.34664517328646699</v>
      </c>
      <c r="J10" s="14">
        <v>0.35726925672110399</v>
      </c>
      <c r="K10" s="14">
        <v>0.33014834722694097</v>
      </c>
      <c r="L10" s="14">
        <v>0.34006517095081801</v>
      </c>
      <c r="M10" s="14"/>
      <c r="N10" s="14">
        <v>0.37897060063749799</v>
      </c>
      <c r="O10" s="14">
        <v>0.29590284525024901</v>
      </c>
      <c r="P10" s="14"/>
      <c r="Q10" s="14">
        <v>0.395354153267229</v>
      </c>
      <c r="R10" s="14">
        <v>0.31629623443545601</v>
      </c>
      <c r="S10" s="14">
        <v>0.27169964094778498</v>
      </c>
      <c r="T10" s="14"/>
      <c r="U10" s="14">
        <v>0.33755680716949499</v>
      </c>
      <c r="V10" s="14">
        <v>0.27553694019388603</v>
      </c>
      <c r="W10" s="14"/>
      <c r="X10" s="14">
        <v>0.362731215070349</v>
      </c>
      <c r="Y10" s="14">
        <v>0.40773002936319203</v>
      </c>
      <c r="Z10" s="14">
        <v>0.23858237412004099</v>
      </c>
      <c r="AA10" s="14"/>
      <c r="AB10" s="14">
        <v>0.37002891448345399</v>
      </c>
      <c r="AC10" s="14">
        <v>0.360241984590911</v>
      </c>
      <c r="AD10" s="14">
        <v>0.19687045216851101</v>
      </c>
      <c r="AE10" s="14"/>
      <c r="AF10" s="14">
        <v>0.30921527883042399</v>
      </c>
      <c r="AG10" s="14">
        <v>0.35689464253018599</v>
      </c>
      <c r="AH10" s="14">
        <v>0.304213492775324</v>
      </c>
      <c r="AI10" s="14"/>
      <c r="AJ10" s="14">
        <v>0.310582166574014</v>
      </c>
      <c r="AK10" s="14">
        <v>0.34237289871319498</v>
      </c>
      <c r="AL10" s="14"/>
      <c r="AM10" s="14">
        <v>0.44180004577459198</v>
      </c>
      <c r="AN10" s="14">
        <v>0.39863826605551</v>
      </c>
      <c r="AO10" s="14">
        <v>0.49130951711679399</v>
      </c>
      <c r="AP10" s="14">
        <v>0.240876940090409</v>
      </c>
      <c r="AQ10" s="14">
        <v>0.48534516657844301</v>
      </c>
      <c r="AR10" s="14">
        <v>0.28171748175793099</v>
      </c>
      <c r="AS10" s="14">
        <v>0.39199639588405499</v>
      </c>
      <c r="AT10" s="14">
        <v>0.26357677517598099</v>
      </c>
      <c r="AU10" s="14">
        <v>0.18738119366747399</v>
      </c>
      <c r="AV10" s="14"/>
      <c r="AW10" s="14">
        <v>0.48795454939976601</v>
      </c>
      <c r="AX10" s="14">
        <v>0.36686870728440402</v>
      </c>
      <c r="AY10" s="14">
        <v>0.48511256893004101</v>
      </c>
      <c r="AZ10" s="14">
        <v>0.265349767874131</v>
      </c>
      <c r="BA10" s="14">
        <v>0.41430935330715302</v>
      </c>
      <c r="BB10" s="14">
        <v>0.26608860048340099</v>
      </c>
      <c r="BC10" s="14">
        <v>0.418590082199778</v>
      </c>
      <c r="BD10" s="14">
        <v>0.23672048490942799</v>
      </c>
      <c r="BE10" s="14">
        <v>8.4862110999517695E-2</v>
      </c>
      <c r="BF10" s="14">
        <v>0.10060187305433101</v>
      </c>
      <c r="BG10" s="14"/>
      <c r="BH10" s="14">
        <v>0.319713828688377</v>
      </c>
      <c r="BI10" s="14">
        <v>0.344226464512008</v>
      </c>
    </row>
    <row r="11" spans="2:61" x14ac:dyDescent="0.35">
      <c r="B11" s="15" t="s">
        <v>320</v>
      </c>
      <c r="C11" s="14">
        <v>0.255919225514183</v>
      </c>
      <c r="D11" s="14">
        <v>0.23205402381342299</v>
      </c>
      <c r="E11" s="14">
        <v>0.280168405422492</v>
      </c>
      <c r="F11" s="14"/>
      <c r="G11" s="14">
        <v>0.27838801449330502</v>
      </c>
      <c r="H11" s="14">
        <v>0.23048670402945001</v>
      </c>
      <c r="I11" s="14">
        <v>0.25371241085601398</v>
      </c>
      <c r="J11" s="14">
        <v>0.24748430117624901</v>
      </c>
      <c r="K11" s="14">
        <v>0.294127303740639</v>
      </c>
      <c r="L11" s="14">
        <v>0.245083152532695</v>
      </c>
      <c r="M11" s="14"/>
      <c r="N11" s="14">
        <v>0.248104601947507</v>
      </c>
      <c r="O11" s="14">
        <v>0.260324052151921</v>
      </c>
      <c r="P11" s="14"/>
      <c r="Q11" s="14">
        <v>0.228351272139696</v>
      </c>
      <c r="R11" s="14">
        <v>0.284261947478682</v>
      </c>
      <c r="S11" s="14">
        <v>0.21163683248736201</v>
      </c>
      <c r="T11" s="14"/>
      <c r="U11" s="14">
        <v>0.25861555163202798</v>
      </c>
      <c r="V11" s="14">
        <v>0.24433492400382301</v>
      </c>
      <c r="W11" s="14"/>
      <c r="X11" s="14">
        <v>0.27512891599066602</v>
      </c>
      <c r="Y11" s="14">
        <v>0.239734449020304</v>
      </c>
      <c r="Z11" s="14">
        <v>0.240516459210594</v>
      </c>
      <c r="AA11" s="14"/>
      <c r="AB11" s="14">
        <v>0.20388278403226601</v>
      </c>
      <c r="AC11" s="14">
        <v>0.29415406819336398</v>
      </c>
      <c r="AD11" s="14">
        <v>0.20936274304708299</v>
      </c>
      <c r="AE11" s="14"/>
      <c r="AF11" s="14">
        <v>0.24017270927100201</v>
      </c>
      <c r="AG11" s="14">
        <v>0.26796464943549098</v>
      </c>
      <c r="AH11" s="14">
        <v>0.230853614286155</v>
      </c>
      <c r="AI11" s="14"/>
      <c r="AJ11" s="14">
        <v>0.25159454829854799</v>
      </c>
      <c r="AK11" s="14">
        <v>0.26500832927443901</v>
      </c>
      <c r="AL11" s="14"/>
      <c r="AM11" s="14">
        <v>0.227485968020992</v>
      </c>
      <c r="AN11" s="14">
        <v>0.24902632076129</v>
      </c>
      <c r="AO11" s="14">
        <v>0.19162872040245199</v>
      </c>
      <c r="AP11" s="14">
        <v>0.26244333476327197</v>
      </c>
      <c r="AQ11" s="14">
        <v>0.24273724436883701</v>
      </c>
      <c r="AR11" s="14">
        <v>0.26471472071885699</v>
      </c>
      <c r="AS11" s="14">
        <v>0.206103798015836</v>
      </c>
      <c r="AT11" s="14">
        <v>0.209835563507627</v>
      </c>
      <c r="AU11" s="14">
        <v>0.32020076496917399</v>
      </c>
      <c r="AV11" s="14"/>
      <c r="AW11" s="14">
        <v>0.171764470646178</v>
      </c>
      <c r="AX11" s="14">
        <v>0.28235988729373501</v>
      </c>
      <c r="AY11" s="14">
        <v>0.136039825395676</v>
      </c>
      <c r="AZ11" s="14">
        <v>0.26245245486610402</v>
      </c>
      <c r="BA11" s="14">
        <v>0.20028148861736</v>
      </c>
      <c r="BB11" s="14">
        <v>0.26843390536816703</v>
      </c>
      <c r="BC11" s="14">
        <v>0.27813093026338997</v>
      </c>
      <c r="BD11" s="14">
        <v>0.27591201928029802</v>
      </c>
      <c r="BE11" s="14">
        <v>0.362098082591015</v>
      </c>
      <c r="BF11" s="14">
        <v>0.32632073801245898</v>
      </c>
      <c r="BG11" s="14"/>
      <c r="BH11" s="14">
        <v>0.28752904437849303</v>
      </c>
      <c r="BI11" s="14">
        <v>0.20570059250009701</v>
      </c>
    </row>
    <row r="12" spans="2:61" x14ac:dyDescent="0.35">
      <c r="B12" s="15" t="s">
        <v>321</v>
      </c>
      <c r="C12" s="14">
        <v>0.111681071791676</v>
      </c>
      <c r="D12" s="14">
        <v>0.11940834913274299</v>
      </c>
      <c r="E12" s="14">
        <v>0.10496638217427399</v>
      </c>
      <c r="F12" s="14"/>
      <c r="G12" s="14">
        <v>0.14848127735312</v>
      </c>
      <c r="H12" s="14">
        <v>0.17034168387419699</v>
      </c>
      <c r="I12" s="14">
        <v>0.101548529864701</v>
      </c>
      <c r="J12" s="14">
        <v>8.8883769719184394E-2</v>
      </c>
      <c r="K12" s="14">
        <v>0.11235464596422</v>
      </c>
      <c r="L12" s="14">
        <v>7.4332083778341204E-2</v>
      </c>
      <c r="M12" s="14"/>
      <c r="N12" s="14">
        <v>9.2668731244192198E-2</v>
      </c>
      <c r="O12" s="14">
        <v>0.122397655050584</v>
      </c>
      <c r="P12" s="14"/>
      <c r="Q12" s="14">
        <v>5.8427673679268398E-2</v>
      </c>
      <c r="R12" s="14">
        <v>0.107896411347197</v>
      </c>
      <c r="S12" s="14">
        <v>0.192997516185938</v>
      </c>
      <c r="T12" s="14"/>
      <c r="U12" s="14">
        <v>0.10839287339942</v>
      </c>
      <c r="V12" s="14">
        <v>0.12580825075184901</v>
      </c>
      <c r="W12" s="14"/>
      <c r="X12" s="14">
        <v>0.101977780236924</v>
      </c>
      <c r="Y12" s="14">
        <v>9.2584912844797598E-2</v>
      </c>
      <c r="Z12" s="14">
        <v>0.14719185843720101</v>
      </c>
      <c r="AA12" s="14"/>
      <c r="AB12" s="14">
        <v>9.7759771427019304E-2</v>
      </c>
      <c r="AC12" s="14">
        <v>0.101808423519458</v>
      </c>
      <c r="AD12" s="14">
        <v>0.172151022471244</v>
      </c>
      <c r="AE12" s="14"/>
      <c r="AF12" s="14">
        <v>0.15317077591502801</v>
      </c>
      <c r="AG12" s="14">
        <v>9.4614827956885694E-2</v>
      </c>
      <c r="AH12" s="14">
        <v>0.13896599781513799</v>
      </c>
      <c r="AI12" s="14"/>
      <c r="AJ12" s="14">
        <v>0.14322943448273001</v>
      </c>
      <c r="AK12" s="14">
        <v>9.2458710088454604E-2</v>
      </c>
      <c r="AL12" s="14"/>
      <c r="AM12" s="14">
        <v>9.6318496575031207E-2</v>
      </c>
      <c r="AN12" s="14">
        <v>0.124402873377235</v>
      </c>
      <c r="AO12" s="14">
        <v>6.5163967786412993E-2</v>
      </c>
      <c r="AP12" s="14">
        <v>0.15630158416472301</v>
      </c>
      <c r="AQ12" s="14">
        <v>5.1309092157511997E-2</v>
      </c>
      <c r="AR12" s="14">
        <v>0.138483700630981</v>
      </c>
      <c r="AS12" s="14">
        <v>0</v>
      </c>
      <c r="AT12" s="14">
        <v>0.107961137121501</v>
      </c>
      <c r="AU12" s="14">
        <v>0.10692560701262099</v>
      </c>
      <c r="AV12" s="14"/>
      <c r="AW12" s="14">
        <v>8.7874433236930102E-2</v>
      </c>
      <c r="AX12" s="14">
        <v>0.15631514272674499</v>
      </c>
      <c r="AY12" s="14">
        <v>3.1115931363040299E-2</v>
      </c>
      <c r="AZ12" s="14">
        <v>0.171796300132498</v>
      </c>
      <c r="BA12" s="14">
        <v>7.1533841614322302E-2</v>
      </c>
      <c r="BB12" s="14">
        <v>0.14355027172323101</v>
      </c>
      <c r="BC12" s="14">
        <v>2.76776383124855E-2</v>
      </c>
      <c r="BD12" s="14">
        <v>0.100150643404599</v>
      </c>
      <c r="BE12" s="14">
        <v>7.1241386363222206E-2</v>
      </c>
      <c r="BF12" s="14">
        <v>0.137581278480195</v>
      </c>
      <c r="BG12" s="14"/>
      <c r="BH12" s="14">
        <v>0.102720054277847</v>
      </c>
      <c r="BI12" s="14">
        <v>0.12544817456416599</v>
      </c>
    </row>
    <row r="13" spans="2:61" x14ac:dyDescent="0.35">
      <c r="B13" s="15" t="s">
        <v>322</v>
      </c>
      <c r="C13" s="14">
        <v>0.10287798756623701</v>
      </c>
      <c r="D13" s="14">
        <v>9.7821909446219393E-2</v>
      </c>
      <c r="E13" s="14">
        <v>0.10829977727460199</v>
      </c>
      <c r="F13" s="14"/>
      <c r="G13" s="14">
        <v>7.3227854223003E-2</v>
      </c>
      <c r="H13" s="14">
        <v>0.12063687525987001</v>
      </c>
      <c r="I13" s="14">
        <v>9.8138655937463598E-2</v>
      </c>
      <c r="J13" s="14">
        <v>0.14931926018715599</v>
      </c>
      <c r="K13" s="14">
        <v>7.4042300083819707E-2</v>
      </c>
      <c r="L13" s="14">
        <v>8.9378910220355406E-2</v>
      </c>
      <c r="M13" s="14"/>
      <c r="N13" s="14">
        <v>7.5348031723130204E-2</v>
      </c>
      <c r="O13" s="14">
        <v>0.118395649011964</v>
      </c>
      <c r="P13" s="14"/>
      <c r="Q13" s="14">
        <v>6.9295539915365995E-2</v>
      </c>
      <c r="R13" s="14">
        <v>0.10005247880666999</v>
      </c>
      <c r="S13" s="14">
        <v>0.17938643017018799</v>
      </c>
      <c r="T13" s="14"/>
      <c r="U13" s="14">
        <v>9.17377349964211E-2</v>
      </c>
      <c r="V13" s="14">
        <v>0.15074016707643501</v>
      </c>
      <c r="W13" s="14"/>
      <c r="X13" s="14">
        <v>3.2762862895631802E-2</v>
      </c>
      <c r="Y13" s="14">
        <v>5.9841390599474999E-2</v>
      </c>
      <c r="Z13" s="14">
        <v>0.19694820282289499</v>
      </c>
      <c r="AA13" s="14"/>
      <c r="AB13" s="14">
        <v>4.6741086516761503E-2</v>
      </c>
      <c r="AC13" s="14">
        <v>7.3709963243937304E-2</v>
      </c>
      <c r="AD13" s="14">
        <v>0.29780781803095402</v>
      </c>
      <c r="AE13" s="14"/>
      <c r="AF13" s="14">
        <v>4.4979520127050199E-2</v>
      </c>
      <c r="AG13" s="14">
        <v>7.4531318150498599E-2</v>
      </c>
      <c r="AH13" s="14">
        <v>0.18354691848243199</v>
      </c>
      <c r="AI13" s="14"/>
      <c r="AJ13" s="14">
        <v>9.2307637360447697E-2</v>
      </c>
      <c r="AK13" s="14">
        <v>0.104318677526128</v>
      </c>
      <c r="AL13" s="14"/>
      <c r="AM13" s="14">
        <v>4.54468608777275E-2</v>
      </c>
      <c r="AN13" s="14">
        <v>6.5944107787057504E-2</v>
      </c>
      <c r="AO13" s="14">
        <v>7.0159521055777496E-2</v>
      </c>
      <c r="AP13" s="14">
        <v>0.19602317021874399</v>
      </c>
      <c r="AQ13" s="14">
        <v>0</v>
      </c>
      <c r="AR13" s="14">
        <v>0.108747200483441</v>
      </c>
      <c r="AS13" s="14">
        <v>4.6512704966542702E-2</v>
      </c>
      <c r="AT13" s="14">
        <v>0.14901771685214801</v>
      </c>
      <c r="AU13" s="14">
        <v>0.168056496416292</v>
      </c>
      <c r="AV13" s="14"/>
      <c r="AW13" s="14">
        <v>6.1087870372629298E-2</v>
      </c>
      <c r="AX13" s="14">
        <v>5.0514843270092202E-2</v>
      </c>
      <c r="AY13" s="14">
        <v>4.9847635552854701E-2</v>
      </c>
      <c r="AZ13" s="14">
        <v>0.17216074393585201</v>
      </c>
      <c r="BA13" s="14">
        <v>0</v>
      </c>
      <c r="BB13" s="14">
        <v>0.11830710636118399</v>
      </c>
      <c r="BC13" s="14">
        <v>1.6226860826661301E-2</v>
      </c>
      <c r="BD13" s="14">
        <v>0.234510494136079</v>
      </c>
      <c r="BE13" s="14">
        <v>9.3569850079607497E-2</v>
      </c>
      <c r="BF13" s="14">
        <v>0.27262341054940098</v>
      </c>
      <c r="BG13" s="14"/>
      <c r="BH13" s="14">
        <v>0.105385183005126</v>
      </c>
      <c r="BI13" s="14">
        <v>0.104964917467239</v>
      </c>
    </row>
    <row r="14" spans="2:61" x14ac:dyDescent="0.35">
      <c r="B14" s="15" t="s">
        <v>77</v>
      </c>
      <c r="C14" s="20">
        <v>4.9413228417175097E-2</v>
      </c>
      <c r="D14" s="20">
        <v>3.5780837683906198E-2</v>
      </c>
      <c r="E14" s="20">
        <v>6.2699411000182698E-2</v>
      </c>
      <c r="F14" s="20"/>
      <c r="G14" s="20">
        <v>1.09830292461148E-2</v>
      </c>
      <c r="H14" s="20">
        <v>4.5534368066769998E-2</v>
      </c>
      <c r="I14" s="20">
        <v>8.5127408443260194E-2</v>
      </c>
      <c r="J14" s="20">
        <v>3.1476839762236003E-2</v>
      </c>
      <c r="K14" s="20">
        <v>4.94134372532537E-2</v>
      </c>
      <c r="L14" s="20">
        <v>5.5450911914018901E-2</v>
      </c>
      <c r="M14" s="20"/>
      <c r="N14" s="20">
        <v>3.2391146039728501E-2</v>
      </c>
      <c r="O14" s="20">
        <v>5.9007973608189303E-2</v>
      </c>
      <c r="P14" s="20"/>
      <c r="Q14" s="20">
        <v>2.1625005255542899E-2</v>
      </c>
      <c r="R14" s="20">
        <v>6.4290268989339594E-2</v>
      </c>
      <c r="S14" s="20">
        <v>1.26237154873069E-2</v>
      </c>
      <c r="T14" s="20"/>
      <c r="U14" s="20">
        <v>3.83445895928975E-2</v>
      </c>
      <c r="V14" s="20">
        <v>9.6967731784224798E-2</v>
      </c>
      <c r="W14" s="20"/>
      <c r="X14" s="20">
        <v>1.5641558829860298E-2</v>
      </c>
      <c r="Y14" s="20">
        <v>3.01182689317703E-2</v>
      </c>
      <c r="Z14" s="20">
        <v>5.2684604255022902E-2</v>
      </c>
      <c r="AA14" s="20"/>
      <c r="AB14" s="20">
        <v>2.9791828631123798E-2</v>
      </c>
      <c r="AC14" s="20">
        <v>3.4940533044927599E-2</v>
      </c>
      <c r="AD14" s="20">
        <v>5.8675559896358698E-2</v>
      </c>
      <c r="AE14" s="20"/>
      <c r="AF14" s="20">
        <v>1.6048079474284199E-2</v>
      </c>
      <c r="AG14" s="20">
        <v>3.6503989068300297E-2</v>
      </c>
      <c r="AH14" s="20">
        <v>4.0592679929507401E-2</v>
      </c>
      <c r="AI14" s="20"/>
      <c r="AJ14" s="20">
        <v>1.48367529989618E-2</v>
      </c>
      <c r="AK14" s="20">
        <v>6.0270543412815202E-2</v>
      </c>
      <c r="AL14" s="20"/>
      <c r="AM14" s="20">
        <v>4.3308645193074598E-2</v>
      </c>
      <c r="AN14" s="20">
        <v>1.5381081520269801E-2</v>
      </c>
      <c r="AO14" s="20">
        <v>3.7899500783672602E-2</v>
      </c>
      <c r="AP14" s="20">
        <v>2.0110348154126399E-2</v>
      </c>
      <c r="AQ14" s="20">
        <v>0</v>
      </c>
      <c r="AR14" s="20">
        <v>3.3598952551148399E-2</v>
      </c>
      <c r="AS14" s="20">
        <v>6.0315720368745301E-2</v>
      </c>
      <c r="AT14" s="20">
        <v>0.18162803672802599</v>
      </c>
      <c r="AU14" s="20">
        <v>7.0856471515735195E-2</v>
      </c>
      <c r="AV14" s="20"/>
      <c r="AW14" s="20">
        <v>2.4774366333462899E-2</v>
      </c>
      <c r="AX14" s="20">
        <v>4.4371009109382504E-3</v>
      </c>
      <c r="AY14" s="20">
        <v>3.7045037937727197E-2</v>
      </c>
      <c r="AZ14" s="20">
        <v>6.8692912780332904E-3</v>
      </c>
      <c r="BA14" s="20">
        <v>2.34881255552272E-2</v>
      </c>
      <c r="BB14" s="20">
        <v>1.8946522493214501E-2</v>
      </c>
      <c r="BC14" s="20">
        <v>5.9753234441422699E-2</v>
      </c>
      <c r="BD14" s="20">
        <v>0</v>
      </c>
      <c r="BE14" s="20">
        <v>0.22991079441075099</v>
      </c>
      <c r="BF14" s="20">
        <v>8.1964495103743901E-2</v>
      </c>
      <c r="BG14" s="20"/>
      <c r="BH14" s="20">
        <v>4.41458322509891E-2</v>
      </c>
      <c r="BI14" s="20">
        <v>3.2959437533267397E-2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I19"/>
  <sheetViews>
    <sheetView showGridLines="0" workbookViewId="0">
      <pane xSplit="2" topLeftCell="C1" activePane="topRight" state="frozen"/>
      <selection activeCell="B18" sqref="B18"/>
      <selection pane="topRight" activeCell="AU13" sqref="AU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0.21287659071444101</v>
      </c>
      <c r="D9" s="14">
        <v>0.198242578189953</v>
      </c>
      <c r="E9" s="14">
        <v>0.225750949464784</v>
      </c>
      <c r="F9" s="14"/>
      <c r="G9" s="14">
        <v>0.22520927452758399</v>
      </c>
      <c r="H9" s="14">
        <v>0.19387801341980401</v>
      </c>
      <c r="I9" s="14">
        <v>0.221426215271394</v>
      </c>
      <c r="J9" s="14">
        <v>0.199972302857129</v>
      </c>
      <c r="K9" s="14">
        <v>0.18072189129018601</v>
      </c>
      <c r="L9" s="14">
        <v>0.24799757900900599</v>
      </c>
      <c r="M9" s="14"/>
      <c r="N9" s="14">
        <v>0.26151401403413499</v>
      </c>
      <c r="O9" s="14">
        <v>0.18546139713517301</v>
      </c>
      <c r="P9" s="14"/>
      <c r="Q9" s="14">
        <v>0.33109362579805302</v>
      </c>
      <c r="R9" s="14">
        <v>0.18139747876335</v>
      </c>
      <c r="S9" s="14">
        <v>0.127201987979954</v>
      </c>
      <c r="T9" s="14"/>
      <c r="U9" s="14">
        <v>0.22793298640636001</v>
      </c>
      <c r="V9" s="14">
        <v>0.14818937569243301</v>
      </c>
      <c r="W9" s="14"/>
      <c r="X9" s="14">
        <v>0.20864570667384399</v>
      </c>
      <c r="Y9" s="14">
        <v>0.27495742368739601</v>
      </c>
      <c r="Z9" s="14">
        <v>0.15911724067319599</v>
      </c>
      <c r="AA9" s="14"/>
      <c r="AB9" s="14">
        <v>0.31025147664903402</v>
      </c>
      <c r="AC9" s="14">
        <v>0.21159322801005201</v>
      </c>
      <c r="AD9" s="14">
        <v>8.5163576945457703E-2</v>
      </c>
      <c r="AE9" s="14"/>
      <c r="AF9" s="14">
        <v>0.30786049595461701</v>
      </c>
      <c r="AG9" s="14">
        <v>0.23194286124981101</v>
      </c>
      <c r="AH9" s="14">
        <v>0.16614915451454099</v>
      </c>
      <c r="AI9" s="14"/>
      <c r="AJ9" s="14">
        <v>0.24530131216679499</v>
      </c>
      <c r="AK9" s="14">
        <v>0.19961762925787699</v>
      </c>
      <c r="AL9" s="14"/>
      <c r="AM9" s="14">
        <v>0.190759042718674</v>
      </c>
      <c r="AN9" s="14">
        <v>0.16367478157873599</v>
      </c>
      <c r="AO9" s="14">
        <v>0.299820376149735</v>
      </c>
      <c r="AP9" s="14">
        <v>0.19667265193974401</v>
      </c>
      <c r="AQ9" s="14">
        <v>0.30056257039509898</v>
      </c>
      <c r="AR9" s="14">
        <v>0.23611958635531899</v>
      </c>
      <c r="AS9" s="14">
        <v>0.39817908530207902</v>
      </c>
      <c r="AT9" s="14">
        <v>0.165531900896702</v>
      </c>
      <c r="AU9" s="14">
        <v>0.21284869680478</v>
      </c>
      <c r="AV9" s="14"/>
      <c r="AW9" s="14">
        <v>0.18869972226016499</v>
      </c>
      <c r="AX9" s="14">
        <v>0.160670151000773</v>
      </c>
      <c r="AY9" s="14">
        <v>0.37298022336764702</v>
      </c>
      <c r="AZ9" s="14">
        <v>0.18463218514954499</v>
      </c>
      <c r="BA9" s="14">
        <v>0.35539299803125501</v>
      </c>
      <c r="BB9" s="14">
        <v>0.236695925937292</v>
      </c>
      <c r="BC9" s="14">
        <v>0.44577690123129199</v>
      </c>
      <c r="BD9" s="14">
        <v>0.149853638606395</v>
      </c>
      <c r="BE9" s="14">
        <v>0.30685431716493899</v>
      </c>
      <c r="BF9" s="14">
        <v>9.3884614658038407E-2</v>
      </c>
      <c r="BG9" s="14"/>
      <c r="BH9" s="14">
        <v>0.199459815799338</v>
      </c>
      <c r="BI9" s="14">
        <v>0.245986807976149</v>
      </c>
    </row>
    <row r="10" spans="2:61" x14ac:dyDescent="0.35">
      <c r="B10" s="15" t="s">
        <v>319</v>
      </c>
      <c r="C10" s="14">
        <v>0.39177025841330798</v>
      </c>
      <c r="D10" s="14">
        <v>0.42746316575876903</v>
      </c>
      <c r="E10" s="14">
        <v>0.35770730669088002</v>
      </c>
      <c r="F10" s="14"/>
      <c r="G10" s="14">
        <v>0.380833399938031</v>
      </c>
      <c r="H10" s="14">
        <v>0.32881708487057998</v>
      </c>
      <c r="I10" s="14">
        <v>0.33203874788603599</v>
      </c>
      <c r="J10" s="14">
        <v>0.45325507387752401</v>
      </c>
      <c r="K10" s="14">
        <v>0.44919512516455901</v>
      </c>
      <c r="L10" s="14">
        <v>0.40854836634425501</v>
      </c>
      <c r="M10" s="14"/>
      <c r="N10" s="14">
        <v>0.40910709323244598</v>
      </c>
      <c r="O10" s="14">
        <v>0.38199809841432197</v>
      </c>
      <c r="P10" s="14"/>
      <c r="Q10" s="14">
        <v>0.39476072031640103</v>
      </c>
      <c r="R10" s="14">
        <v>0.41600567120993298</v>
      </c>
      <c r="S10" s="14">
        <v>0.324803861370006</v>
      </c>
      <c r="T10" s="14"/>
      <c r="U10" s="14">
        <v>0.39703183938698799</v>
      </c>
      <c r="V10" s="14">
        <v>0.36916478053105201</v>
      </c>
      <c r="W10" s="14"/>
      <c r="X10" s="14">
        <v>0.53274248218171905</v>
      </c>
      <c r="Y10" s="14">
        <v>0.41071816110616799</v>
      </c>
      <c r="Z10" s="14">
        <v>0.31672238095294902</v>
      </c>
      <c r="AA10" s="14"/>
      <c r="AB10" s="14">
        <v>0.442764786576333</v>
      </c>
      <c r="AC10" s="14">
        <v>0.41606891444609501</v>
      </c>
      <c r="AD10" s="14">
        <v>0.25206180862796901</v>
      </c>
      <c r="AE10" s="14"/>
      <c r="AF10" s="14">
        <v>0.39179545553147699</v>
      </c>
      <c r="AG10" s="14">
        <v>0.43166847013665499</v>
      </c>
      <c r="AH10" s="14">
        <v>0.33379985415425301</v>
      </c>
      <c r="AI10" s="14"/>
      <c r="AJ10" s="14">
        <v>0.41038893417502298</v>
      </c>
      <c r="AK10" s="14">
        <v>0.39192772652227398</v>
      </c>
      <c r="AL10" s="14"/>
      <c r="AM10" s="14">
        <v>0.487687378365047</v>
      </c>
      <c r="AN10" s="14">
        <v>0.484296031306374</v>
      </c>
      <c r="AO10" s="14">
        <v>0.29035805422246302</v>
      </c>
      <c r="AP10" s="14">
        <v>0.26755643165169501</v>
      </c>
      <c r="AQ10" s="14">
        <v>0.52583543475866201</v>
      </c>
      <c r="AR10" s="14">
        <v>0.36725004418046597</v>
      </c>
      <c r="AS10" s="14">
        <v>0.36463041548040198</v>
      </c>
      <c r="AT10" s="14">
        <v>0.29135457870935899</v>
      </c>
      <c r="AU10" s="14">
        <v>0.31946799757800098</v>
      </c>
      <c r="AV10" s="14"/>
      <c r="AW10" s="14">
        <v>0.44029959154152198</v>
      </c>
      <c r="AX10" s="14">
        <v>0.53768866893736</v>
      </c>
      <c r="AY10" s="14">
        <v>0.35315607639637803</v>
      </c>
      <c r="AZ10" s="14">
        <v>0.31427581900435703</v>
      </c>
      <c r="BA10" s="14">
        <v>0.47807523592259399</v>
      </c>
      <c r="BB10" s="14">
        <v>0.36803898483702402</v>
      </c>
      <c r="BC10" s="14">
        <v>0.29089115089120499</v>
      </c>
      <c r="BD10" s="14">
        <v>0.40166698199472001</v>
      </c>
      <c r="BE10" s="14">
        <v>0.23362558628876101</v>
      </c>
      <c r="BF10" s="14">
        <v>0.241002872666784</v>
      </c>
      <c r="BG10" s="14"/>
      <c r="BH10" s="14">
        <v>0.36200022857279901</v>
      </c>
      <c r="BI10" s="14">
        <v>0.43385194844321401</v>
      </c>
    </row>
    <row r="11" spans="2:61" x14ac:dyDescent="0.35">
      <c r="B11" s="15" t="s">
        <v>320</v>
      </c>
      <c r="C11" s="14">
        <v>0.177274823821716</v>
      </c>
      <c r="D11" s="14">
        <v>0.18213480682833</v>
      </c>
      <c r="E11" s="14">
        <v>0.17247735956260499</v>
      </c>
      <c r="F11" s="14"/>
      <c r="G11" s="14">
        <v>0.18307542242939201</v>
      </c>
      <c r="H11" s="14">
        <v>0.210296330578778</v>
      </c>
      <c r="I11" s="14">
        <v>0.214330083047582</v>
      </c>
      <c r="J11" s="14">
        <v>0.12541490081970999</v>
      </c>
      <c r="K11" s="14">
        <v>0.16336547021148001</v>
      </c>
      <c r="L11" s="14">
        <v>0.16863034816362901</v>
      </c>
      <c r="M11" s="14"/>
      <c r="N11" s="14">
        <v>0.14999411007018101</v>
      </c>
      <c r="O11" s="14">
        <v>0.19265199632452101</v>
      </c>
      <c r="P11" s="14"/>
      <c r="Q11" s="14">
        <v>0.10673600724702401</v>
      </c>
      <c r="R11" s="14">
        <v>0.18911033000859101</v>
      </c>
      <c r="S11" s="14">
        <v>0.245183696842317</v>
      </c>
      <c r="T11" s="14"/>
      <c r="U11" s="14">
        <v>0.17278689075255099</v>
      </c>
      <c r="V11" s="14">
        <v>0.196556456517199</v>
      </c>
      <c r="W11" s="14"/>
      <c r="X11" s="14">
        <v>0.167238197777378</v>
      </c>
      <c r="Y11" s="14">
        <v>0.16125674560091999</v>
      </c>
      <c r="Z11" s="14">
        <v>0.19205800243993401</v>
      </c>
      <c r="AA11" s="14"/>
      <c r="AB11" s="14">
        <v>0.123731635156346</v>
      </c>
      <c r="AC11" s="14">
        <v>0.20185720898062701</v>
      </c>
      <c r="AD11" s="14">
        <v>0.191416671640084</v>
      </c>
      <c r="AE11" s="14"/>
      <c r="AF11" s="14">
        <v>0.172705224890503</v>
      </c>
      <c r="AG11" s="14">
        <v>0.16851145879040799</v>
      </c>
      <c r="AH11" s="14">
        <v>0.1783237011072</v>
      </c>
      <c r="AI11" s="14"/>
      <c r="AJ11" s="14">
        <v>0.16279781038910601</v>
      </c>
      <c r="AK11" s="14">
        <v>0.18191211075111099</v>
      </c>
      <c r="AL11" s="14"/>
      <c r="AM11" s="14">
        <v>0.17164497996310099</v>
      </c>
      <c r="AN11" s="14">
        <v>0.19723981711239799</v>
      </c>
      <c r="AO11" s="14">
        <v>0.140836238904434</v>
      </c>
      <c r="AP11" s="14">
        <v>0.18317191822498699</v>
      </c>
      <c r="AQ11" s="14">
        <v>9.6605260105420407E-2</v>
      </c>
      <c r="AR11" s="14">
        <v>0.20616464982808699</v>
      </c>
      <c r="AS11" s="14">
        <v>9.7468816976029896E-2</v>
      </c>
      <c r="AT11" s="14">
        <v>5.6252902228491497E-2</v>
      </c>
      <c r="AU11" s="14">
        <v>0.184330795777332</v>
      </c>
      <c r="AV11" s="14"/>
      <c r="AW11" s="14">
        <v>0.17690554355433</v>
      </c>
      <c r="AX11" s="14">
        <v>0.204183778212465</v>
      </c>
      <c r="AY11" s="14">
        <v>0.122117191829889</v>
      </c>
      <c r="AZ11" s="14">
        <v>0.18335594037914801</v>
      </c>
      <c r="BA11" s="14">
        <v>0.126306179404269</v>
      </c>
      <c r="BB11" s="14">
        <v>0.19115711571364699</v>
      </c>
      <c r="BC11" s="14">
        <v>0.155353181152801</v>
      </c>
      <c r="BD11" s="14">
        <v>9.3597506241867204E-2</v>
      </c>
      <c r="BE11" s="14">
        <v>7.2821455267142801E-2</v>
      </c>
      <c r="BF11" s="14">
        <v>0.21061531978134701</v>
      </c>
      <c r="BG11" s="14"/>
      <c r="BH11" s="14">
        <v>0.19385000290809701</v>
      </c>
      <c r="BI11" s="14">
        <v>0.14827581426874101</v>
      </c>
    </row>
    <row r="12" spans="2:61" x14ac:dyDescent="0.35">
      <c r="B12" s="15" t="s">
        <v>321</v>
      </c>
      <c r="C12" s="14">
        <v>8.6236571278591995E-2</v>
      </c>
      <c r="D12" s="14">
        <v>8.2473030934255995E-2</v>
      </c>
      <c r="E12" s="14">
        <v>9.0328775762663405E-2</v>
      </c>
      <c r="F12" s="14"/>
      <c r="G12" s="14">
        <v>7.6955237897055204E-2</v>
      </c>
      <c r="H12" s="14">
        <v>0.14692551141132401</v>
      </c>
      <c r="I12" s="14">
        <v>9.4140589784808701E-2</v>
      </c>
      <c r="J12" s="14">
        <v>7.8094942660406799E-2</v>
      </c>
      <c r="K12" s="14">
        <v>7.6954202740553701E-2</v>
      </c>
      <c r="L12" s="14">
        <v>4.9713621969626198E-2</v>
      </c>
      <c r="M12" s="14"/>
      <c r="N12" s="14">
        <v>8.8918480628217694E-2</v>
      </c>
      <c r="O12" s="14">
        <v>8.4724873927793695E-2</v>
      </c>
      <c r="P12" s="14"/>
      <c r="Q12" s="14">
        <v>7.5407227953144196E-2</v>
      </c>
      <c r="R12" s="14">
        <v>8.0806827598830802E-2</v>
      </c>
      <c r="S12" s="14">
        <v>0.12856283419471601</v>
      </c>
      <c r="T12" s="14"/>
      <c r="U12" s="14">
        <v>8.5755761605562503E-2</v>
      </c>
      <c r="V12" s="14">
        <v>8.8302287359673201E-2</v>
      </c>
      <c r="W12" s="14"/>
      <c r="X12" s="14">
        <v>4.6704335600218999E-2</v>
      </c>
      <c r="Y12" s="14">
        <v>7.5279423001793203E-2</v>
      </c>
      <c r="Z12" s="14">
        <v>0.122408128469186</v>
      </c>
      <c r="AA12" s="14"/>
      <c r="AB12" s="14">
        <v>5.1904006790680399E-2</v>
      </c>
      <c r="AC12" s="14">
        <v>8.6657337013842206E-2</v>
      </c>
      <c r="AD12" s="14">
        <v>0.14772183660701901</v>
      </c>
      <c r="AE12" s="14"/>
      <c r="AF12" s="14">
        <v>9.1266460590085197E-2</v>
      </c>
      <c r="AG12" s="14">
        <v>7.46770994166608E-2</v>
      </c>
      <c r="AH12" s="14">
        <v>0.114328308264048</v>
      </c>
      <c r="AI12" s="14"/>
      <c r="AJ12" s="14">
        <v>9.1061471273449004E-2</v>
      </c>
      <c r="AK12" s="14">
        <v>8.3088178425277506E-2</v>
      </c>
      <c r="AL12" s="14"/>
      <c r="AM12" s="14">
        <v>8.2519524612028397E-2</v>
      </c>
      <c r="AN12" s="14">
        <v>7.5672000553407295E-2</v>
      </c>
      <c r="AO12" s="14">
        <v>0.115731588111515</v>
      </c>
      <c r="AP12" s="14">
        <v>0.16886085702324199</v>
      </c>
      <c r="AQ12" s="14">
        <v>5.2561815300868599E-2</v>
      </c>
      <c r="AR12" s="14">
        <v>8.2583141365461701E-2</v>
      </c>
      <c r="AS12" s="14">
        <v>5.7710020662716202E-2</v>
      </c>
      <c r="AT12" s="14">
        <v>9.8036058933586204E-2</v>
      </c>
      <c r="AU12" s="14">
        <v>7.4528775646645506E-2</v>
      </c>
      <c r="AV12" s="14"/>
      <c r="AW12" s="14">
        <v>0.122525346583564</v>
      </c>
      <c r="AX12" s="14">
        <v>5.1737931387172101E-2</v>
      </c>
      <c r="AY12" s="14">
        <v>3.3737903552462901E-2</v>
      </c>
      <c r="AZ12" s="14">
        <v>0.15375698232947499</v>
      </c>
      <c r="BA12" s="14">
        <v>4.0225586641881299E-2</v>
      </c>
      <c r="BB12" s="14">
        <v>9.4660260305112098E-2</v>
      </c>
      <c r="BC12" s="14">
        <v>4.9774274847430099E-2</v>
      </c>
      <c r="BD12" s="14">
        <v>0.120371379020939</v>
      </c>
      <c r="BE12" s="14">
        <v>0</v>
      </c>
      <c r="BF12" s="14">
        <v>0.211017292548351</v>
      </c>
      <c r="BG12" s="14"/>
      <c r="BH12" s="14">
        <v>0.100699054901003</v>
      </c>
      <c r="BI12" s="14">
        <v>7.6667165463925796E-2</v>
      </c>
    </row>
    <row r="13" spans="2:61" x14ac:dyDescent="0.35">
      <c r="B13" s="15" t="s">
        <v>322</v>
      </c>
      <c r="C13" s="14">
        <v>7.6977772726940105E-2</v>
      </c>
      <c r="D13" s="14">
        <v>6.3966064150692906E-2</v>
      </c>
      <c r="E13" s="14">
        <v>8.9833270277638905E-2</v>
      </c>
      <c r="F13" s="14"/>
      <c r="G13" s="14">
        <v>6.6182681161312207E-2</v>
      </c>
      <c r="H13" s="14">
        <v>7.3442302972372503E-2</v>
      </c>
      <c r="I13" s="14">
        <v>5.1891340710358801E-2</v>
      </c>
      <c r="J13" s="14">
        <v>9.9001443667175004E-2</v>
      </c>
      <c r="K13" s="14">
        <v>7.8041325068083603E-2</v>
      </c>
      <c r="L13" s="14">
        <v>8.9747871231862703E-2</v>
      </c>
      <c r="M13" s="14"/>
      <c r="N13" s="14">
        <v>5.6683307968931902E-2</v>
      </c>
      <c r="O13" s="14">
        <v>8.8417044011345397E-2</v>
      </c>
      <c r="P13" s="14"/>
      <c r="Q13" s="14">
        <v>4.9827422581819297E-2</v>
      </c>
      <c r="R13" s="14">
        <v>7.3691695490822703E-2</v>
      </c>
      <c r="S13" s="14">
        <v>0.144862886687213</v>
      </c>
      <c r="T13" s="14"/>
      <c r="U13" s="14">
        <v>7.3088093364076095E-2</v>
      </c>
      <c r="V13" s="14">
        <v>9.3689111247838797E-2</v>
      </c>
      <c r="W13" s="14"/>
      <c r="X13" s="14">
        <v>2.11650559837776E-2</v>
      </c>
      <c r="Y13" s="14">
        <v>5.1118243450834697E-2</v>
      </c>
      <c r="Z13" s="14">
        <v>0.14258019780522399</v>
      </c>
      <c r="AA13" s="14"/>
      <c r="AB13" s="14">
        <v>3.1791118979453803E-2</v>
      </c>
      <c r="AC13" s="14">
        <v>5.2636063713424899E-2</v>
      </c>
      <c r="AD13" s="14">
        <v>0.23666126906628901</v>
      </c>
      <c r="AE13" s="14"/>
      <c r="AF13" s="14">
        <v>1.7767202716156699E-2</v>
      </c>
      <c r="AG13" s="14">
        <v>5.2648579688230099E-2</v>
      </c>
      <c r="AH13" s="14">
        <v>0.150009127626444</v>
      </c>
      <c r="AI13" s="14"/>
      <c r="AJ13" s="14">
        <v>6.5082016203096907E-2</v>
      </c>
      <c r="AK13" s="14">
        <v>7.8090046220272297E-2</v>
      </c>
      <c r="AL13" s="14"/>
      <c r="AM13" s="14">
        <v>5.5361220865436198E-2</v>
      </c>
      <c r="AN13" s="14">
        <v>6.0773418840418598E-2</v>
      </c>
      <c r="AO13" s="14">
        <v>5.0997396894973998E-2</v>
      </c>
      <c r="AP13" s="14">
        <v>0.14368421912384499</v>
      </c>
      <c r="AQ13" s="14">
        <v>2.44349194399507E-2</v>
      </c>
      <c r="AR13" s="14">
        <v>5.6957949535049297E-2</v>
      </c>
      <c r="AS13" s="14">
        <v>0</v>
      </c>
      <c r="AT13" s="14">
        <v>0.207196522503835</v>
      </c>
      <c r="AU13" s="14">
        <v>0.117487831400543</v>
      </c>
      <c r="AV13" s="14"/>
      <c r="AW13" s="14">
        <v>6.3322857574812597E-2</v>
      </c>
      <c r="AX13" s="14">
        <v>4.1282369551291997E-2</v>
      </c>
      <c r="AY13" s="14">
        <v>4.9847635552854701E-2</v>
      </c>
      <c r="AZ13" s="14">
        <v>0.12501172513266601</v>
      </c>
      <c r="BA13" s="14">
        <v>0</v>
      </c>
      <c r="BB13" s="14">
        <v>6.3197283705608107E-2</v>
      </c>
      <c r="BC13" s="14">
        <v>1.8593577269001599E-2</v>
      </c>
      <c r="BD13" s="14">
        <v>0.234510494136079</v>
      </c>
      <c r="BE13" s="14">
        <v>0.18713970015921499</v>
      </c>
      <c r="BF13" s="14">
        <v>0.15460557348505</v>
      </c>
      <c r="BG13" s="14"/>
      <c r="BH13" s="14">
        <v>8.7466388620015906E-2</v>
      </c>
      <c r="BI13" s="14">
        <v>6.5436091606727101E-2</v>
      </c>
    </row>
    <row r="14" spans="2:61" x14ac:dyDescent="0.35">
      <c r="B14" s="15" t="s">
        <v>77</v>
      </c>
      <c r="C14" s="20">
        <v>5.4863983045003298E-2</v>
      </c>
      <c r="D14" s="20">
        <v>4.5720354137999401E-2</v>
      </c>
      <c r="E14" s="20">
        <v>6.3902338241428602E-2</v>
      </c>
      <c r="F14" s="20"/>
      <c r="G14" s="20">
        <v>6.7743984046626196E-2</v>
      </c>
      <c r="H14" s="20">
        <v>4.6640756747140903E-2</v>
      </c>
      <c r="I14" s="20">
        <v>8.6173023299820906E-2</v>
      </c>
      <c r="J14" s="20">
        <v>4.4261336118054502E-2</v>
      </c>
      <c r="K14" s="20">
        <v>5.1721985525137799E-2</v>
      </c>
      <c r="L14" s="20">
        <v>3.5362213281620897E-2</v>
      </c>
      <c r="M14" s="20"/>
      <c r="N14" s="20">
        <v>3.3782994066088201E-2</v>
      </c>
      <c r="O14" s="20">
        <v>6.6746590186845201E-2</v>
      </c>
      <c r="P14" s="20"/>
      <c r="Q14" s="20">
        <v>4.21749961035583E-2</v>
      </c>
      <c r="R14" s="20">
        <v>5.8987996928472702E-2</v>
      </c>
      <c r="S14" s="20">
        <v>2.93847329257945E-2</v>
      </c>
      <c r="T14" s="20"/>
      <c r="U14" s="20">
        <v>4.3404428484462403E-2</v>
      </c>
      <c r="V14" s="20">
        <v>0.104097988651804</v>
      </c>
      <c r="W14" s="20"/>
      <c r="X14" s="20">
        <v>2.3504221783061101E-2</v>
      </c>
      <c r="Y14" s="20">
        <v>2.66700031528882E-2</v>
      </c>
      <c r="Z14" s="20">
        <v>6.7114049659510899E-2</v>
      </c>
      <c r="AA14" s="20"/>
      <c r="AB14" s="20">
        <v>3.9556975848151897E-2</v>
      </c>
      <c r="AC14" s="20">
        <v>3.1187247835959199E-2</v>
      </c>
      <c r="AD14" s="20">
        <v>8.6974837113182504E-2</v>
      </c>
      <c r="AE14" s="20"/>
      <c r="AF14" s="20">
        <v>1.8605160317160498E-2</v>
      </c>
      <c r="AG14" s="20">
        <v>4.0551530718234197E-2</v>
      </c>
      <c r="AH14" s="20">
        <v>5.7389854333514498E-2</v>
      </c>
      <c r="AI14" s="20"/>
      <c r="AJ14" s="20">
        <v>2.5368455792530501E-2</v>
      </c>
      <c r="AK14" s="20">
        <v>6.5364308823188305E-2</v>
      </c>
      <c r="AL14" s="20"/>
      <c r="AM14" s="20">
        <v>1.2027853475713401E-2</v>
      </c>
      <c r="AN14" s="20">
        <v>1.8343950608666001E-2</v>
      </c>
      <c r="AO14" s="20">
        <v>0.102256345716879</v>
      </c>
      <c r="AP14" s="20">
        <v>4.0053922036487603E-2</v>
      </c>
      <c r="AQ14" s="20">
        <v>0</v>
      </c>
      <c r="AR14" s="20">
        <v>5.0924628735616297E-2</v>
      </c>
      <c r="AS14" s="20">
        <v>8.2011661578772099E-2</v>
      </c>
      <c r="AT14" s="20">
        <v>0.18162803672802599</v>
      </c>
      <c r="AU14" s="20">
        <v>9.1335902792697599E-2</v>
      </c>
      <c r="AV14" s="20"/>
      <c r="AW14" s="20">
        <v>8.2469384856063994E-3</v>
      </c>
      <c r="AX14" s="20">
        <v>4.4371009109382504E-3</v>
      </c>
      <c r="AY14" s="20">
        <v>6.8160969300767496E-2</v>
      </c>
      <c r="AZ14" s="20">
        <v>3.8967348004809103E-2</v>
      </c>
      <c r="BA14" s="20">
        <v>0</v>
      </c>
      <c r="BB14" s="20">
        <v>4.6250429501316498E-2</v>
      </c>
      <c r="BC14" s="20">
        <v>3.9610914608271097E-2</v>
      </c>
      <c r="BD14" s="20">
        <v>0</v>
      </c>
      <c r="BE14" s="20">
        <v>0.19955894111994199</v>
      </c>
      <c r="BF14" s="20">
        <v>8.8874326860430203E-2</v>
      </c>
      <c r="BG14" s="20"/>
      <c r="BH14" s="20">
        <v>5.6524509198745902E-2</v>
      </c>
      <c r="BI14" s="20">
        <v>2.9782172241242799E-2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0.21249953964875501</v>
      </c>
      <c r="D9" s="14">
        <v>0.22055627797142</v>
      </c>
      <c r="E9" s="14">
        <v>0.20141578017898801</v>
      </c>
      <c r="F9" s="14"/>
      <c r="G9" s="14">
        <v>0.25027548061082999</v>
      </c>
      <c r="H9" s="14">
        <v>0.18207072878095901</v>
      </c>
      <c r="I9" s="14">
        <v>0.17635069153187599</v>
      </c>
      <c r="J9" s="14">
        <v>0.193996054042052</v>
      </c>
      <c r="K9" s="14">
        <v>0.204588616958332</v>
      </c>
      <c r="L9" s="14">
        <v>0.27332129893700602</v>
      </c>
      <c r="M9" s="14"/>
      <c r="N9" s="14">
        <v>0.22865818354801901</v>
      </c>
      <c r="O9" s="14">
        <v>0.203391484158952</v>
      </c>
      <c r="P9" s="14"/>
      <c r="Q9" s="14">
        <v>0.333773534082759</v>
      </c>
      <c r="R9" s="14">
        <v>0.18276674584744801</v>
      </c>
      <c r="S9" s="14">
        <v>0.10881839218440501</v>
      </c>
      <c r="T9" s="14"/>
      <c r="U9" s="14">
        <v>0.23691612168072501</v>
      </c>
      <c r="V9" s="14">
        <v>0.107597893576032</v>
      </c>
      <c r="W9" s="14"/>
      <c r="X9" s="14">
        <v>0.20191352536371601</v>
      </c>
      <c r="Y9" s="14">
        <v>0.26529637666647399</v>
      </c>
      <c r="Z9" s="14">
        <v>0.16552219873107901</v>
      </c>
      <c r="AA9" s="14"/>
      <c r="AB9" s="14">
        <v>0.33992031077103502</v>
      </c>
      <c r="AC9" s="14">
        <v>0.20046918988755399</v>
      </c>
      <c r="AD9" s="14">
        <v>5.35734637508401E-2</v>
      </c>
      <c r="AE9" s="14"/>
      <c r="AF9" s="14">
        <v>0.292197580094962</v>
      </c>
      <c r="AG9" s="14">
        <v>0.230955468301867</v>
      </c>
      <c r="AH9" s="14">
        <v>0.16229723104979499</v>
      </c>
      <c r="AI9" s="14"/>
      <c r="AJ9" s="14">
        <v>0.23445635719571001</v>
      </c>
      <c r="AK9" s="14">
        <v>0.21076945863985</v>
      </c>
      <c r="AL9" s="14"/>
      <c r="AM9" s="14">
        <v>0.24653039390515799</v>
      </c>
      <c r="AN9" s="14">
        <v>0.157263746413837</v>
      </c>
      <c r="AO9" s="14">
        <v>0.26596615790241701</v>
      </c>
      <c r="AP9" s="14">
        <v>0.18855590600937899</v>
      </c>
      <c r="AQ9" s="14">
        <v>0.33768848419386499</v>
      </c>
      <c r="AR9" s="14">
        <v>0.19207532041377201</v>
      </c>
      <c r="AS9" s="14">
        <v>0.40116001757501601</v>
      </c>
      <c r="AT9" s="14">
        <v>0.209704283127436</v>
      </c>
      <c r="AU9" s="14">
        <v>0.22931780218266401</v>
      </c>
      <c r="AV9" s="14"/>
      <c r="AW9" s="14">
        <v>0.22271846999210401</v>
      </c>
      <c r="AX9" s="14">
        <v>0.16731010533042501</v>
      </c>
      <c r="AY9" s="14">
        <v>0.36337465190379797</v>
      </c>
      <c r="AZ9" s="14">
        <v>0.218548907182878</v>
      </c>
      <c r="BA9" s="14">
        <v>0.31028645872057897</v>
      </c>
      <c r="BB9" s="14">
        <v>0.18285837556575901</v>
      </c>
      <c r="BC9" s="14">
        <v>0.37908474521854901</v>
      </c>
      <c r="BD9" s="14">
        <v>0.267826902154646</v>
      </c>
      <c r="BE9" s="14">
        <v>0.22584344739072501</v>
      </c>
      <c r="BF9" s="14">
        <v>0.21827677104363999</v>
      </c>
      <c r="BG9" s="14"/>
      <c r="BH9" s="14">
        <v>0.20537154883070999</v>
      </c>
      <c r="BI9" s="14">
        <v>0.22748139385817401</v>
      </c>
    </row>
    <row r="10" spans="2:61" x14ac:dyDescent="0.35">
      <c r="B10" s="15" t="s">
        <v>319</v>
      </c>
      <c r="C10" s="14">
        <v>0.42820613781585098</v>
      </c>
      <c r="D10" s="14">
        <v>0.44342028689347002</v>
      </c>
      <c r="E10" s="14">
        <v>0.41500322749159801</v>
      </c>
      <c r="F10" s="14"/>
      <c r="G10" s="14">
        <v>0.32701947452015701</v>
      </c>
      <c r="H10" s="14">
        <v>0.37479184452814701</v>
      </c>
      <c r="I10" s="14">
        <v>0.38532504559465403</v>
      </c>
      <c r="J10" s="14">
        <v>0.49421927381174802</v>
      </c>
      <c r="K10" s="14">
        <v>0.516160504168928</v>
      </c>
      <c r="L10" s="14">
        <v>0.44529286800169698</v>
      </c>
      <c r="M10" s="14"/>
      <c r="N10" s="14">
        <v>0.46243997444270302</v>
      </c>
      <c r="O10" s="14">
        <v>0.408909736114691</v>
      </c>
      <c r="P10" s="14"/>
      <c r="Q10" s="14">
        <v>0.41658418287042898</v>
      </c>
      <c r="R10" s="14">
        <v>0.43926566825248597</v>
      </c>
      <c r="S10" s="14">
        <v>0.44215005402845298</v>
      </c>
      <c r="T10" s="14"/>
      <c r="U10" s="14">
        <v>0.41521406024150997</v>
      </c>
      <c r="V10" s="14">
        <v>0.48402436502178697</v>
      </c>
      <c r="W10" s="14"/>
      <c r="X10" s="14">
        <v>0.52400146307767703</v>
      </c>
      <c r="Y10" s="14">
        <v>0.45487216461520102</v>
      </c>
      <c r="Z10" s="14">
        <v>0.38183524224371801</v>
      </c>
      <c r="AA10" s="14"/>
      <c r="AB10" s="14">
        <v>0.41650642824012002</v>
      </c>
      <c r="AC10" s="14">
        <v>0.46869647685077398</v>
      </c>
      <c r="AD10" s="14">
        <v>0.38750493178654399</v>
      </c>
      <c r="AE10" s="14"/>
      <c r="AF10" s="14">
        <v>0.40145428777169601</v>
      </c>
      <c r="AG10" s="14">
        <v>0.46935470583607097</v>
      </c>
      <c r="AH10" s="14">
        <v>0.39736281053813199</v>
      </c>
      <c r="AI10" s="14"/>
      <c r="AJ10" s="14">
        <v>0.43790166802481101</v>
      </c>
      <c r="AK10" s="14">
        <v>0.43510209997635102</v>
      </c>
      <c r="AL10" s="14"/>
      <c r="AM10" s="14">
        <v>0.49239635934280102</v>
      </c>
      <c r="AN10" s="14">
        <v>0.53447866803761401</v>
      </c>
      <c r="AO10" s="14">
        <v>0.33691577836030001</v>
      </c>
      <c r="AP10" s="14">
        <v>0.35870583730030298</v>
      </c>
      <c r="AQ10" s="14">
        <v>0.38005097393697701</v>
      </c>
      <c r="AR10" s="14">
        <v>0.43702882291286599</v>
      </c>
      <c r="AS10" s="14">
        <v>0.397193201883425</v>
      </c>
      <c r="AT10" s="14">
        <v>0.33434155938855598</v>
      </c>
      <c r="AU10" s="14">
        <v>0.33837451043213701</v>
      </c>
      <c r="AV10" s="14"/>
      <c r="AW10" s="14">
        <v>0.49202381943270002</v>
      </c>
      <c r="AX10" s="14">
        <v>0.53594200416658</v>
      </c>
      <c r="AY10" s="14">
        <v>0.36433232967538698</v>
      </c>
      <c r="AZ10" s="14">
        <v>0.37891500735646499</v>
      </c>
      <c r="BA10" s="14">
        <v>0.33923972921027401</v>
      </c>
      <c r="BB10" s="14">
        <v>0.46244720248776799</v>
      </c>
      <c r="BC10" s="14">
        <v>0.39572748623804199</v>
      </c>
      <c r="BD10" s="14">
        <v>0.381163700834456</v>
      </c>
      <c r="BE10" s="14">
        <v>0.260272226015832</v>
      </c>
      <c r="BF10" s="14">
        <v>0.31646593175240401</v>
      </c>
      <c r="BG10" s="14"/>
      <c r="BH10" s="14">
        <v>0.38200224095630497</v>
      </c>
      <c r="BI10" s="14">
        <v>0.50455218145220404</v>
      </c>
    </row>
    <row r="11" spans="2:61" x14ac:dyDescent="0.35">
      <c r="B11" s="15" t="s">
        <v>320</v>
      </c>
      <c r="C11" s="14">
        <v>0.17930037198243201</v>
      </c>
      <c r="D11" s="14">
        <v>0.18730330199589501</v>
      </c>
      <c r="E11" s="14">
        <v>0.17271803495099899</v>
      </c>
      <c r="F11" s="14"/>
      <c r="G11" s="14">
        <v>0.199018858541507</v>
      </c>
      <c r="H11" s="14">
        <v>0.197998288634259</v>
      </c>
      <c r="I11" s="14">
        <v>0.22743386427624501</v>
      </c>
      <c r="J11" s="14">
        <v>0.14908222805253099</v>
      </c>
      <c r="K11" s="14">
        <v>0.19092795335211399</v>
      </c>
      <c r="L11" s="14">
        <v>0.12492903501469201</v>
      </c>
      <c r="M11" s="14"/>
      <c r="N11" s="14">
        <v>0.17399470766288799</v>
      </c>
      <c r="O11" s="14">
        <v>0.18229098711906999</v>
      </c>
      <c r="P11" s="14"/>
      <c r="Q11" s="14">
        <v>0.14337580049699999</v>
      </c>
      <c r="R11" s="14">
        <v>0.202788036878116</v>
      </c>
      <c r="S11" s="14">
        <v>0.170710446777775</v>
      </c>
      <c r="T11" s="14"/>
      <c r="U11" s="14">
        <v>0.178034324666942</v>
      </c>
      <c r="V11" s="14">
        <v>0.18473972656642099</v>
      </c>
      <c r="W11" s="14"/>
      <c r="X11" s="14">
        <v>0.17694135389792701</v>
      </c>
      <c r="Y11" s="14">
        <v>0.17740981042235399</v>
      </c>
      <c r="Z11" s="14">
        <v>0.16899980950021401</v>
      </c>
      <c r="AA11" s="14"/>
      <c r="AB11" s="14">
        <v>0.14415540303607799</v>
      </c>
      <c r="AC11" s="14">
        <v>0.18948188984122999</v>
      </c>
      <c r="AD11" s="14">
        <v>0.19068632292763099</v>
      </c>
      <c r="AE11" s="14"/>
      <c r="AF11" s="14">
        <v>0.177546988779963</v>
      </c>
      <c r="AG11" s="14">
        <v>0.168257235772658</v>
      </c>
      <c r="AH11" s="14">
        <v>0.19032892363019199</v>
      </c>
      <c r="AI11" s="14"/>
      <c r="AJ11" s="14">
        <v>0.18076205451812399</v>
      </c>
      <c r="AK11" s="14">
        <v>0.171810477168058</v>
      </c>
      <c r="AL11" s="14"/>
      <c r="AM11" s="14">
        <v>0.17690977478279599</v>
      </c>
      <c r="AN11" s="14">
        <v>0.183802064681268</v>
      </c>
      <c r="AO11" s="14">
        <v>0.15971322467385199</v>
      </c>
      <c r="AP11" s="14">
        <v>0.17332691296890099</v>
      </c>
      <c r="AQ11" s="14">
        <v>0.17963821087745399</v>
      </c>
      <c r="AR11" s="14">
        <v>0.20396537805322201</v>
      </c>
      <c r="AS11" s="14">
        <v>8.2482153451660004E-2</v>
      </c>
      <c r="AT11" s="14">
        <v>5.8452629621274302E-2</v>
      </c>
      <c r="AU11" s="14">
        <v>0.20510171009209999</v>
      </c>
      <c r="AV11" s="14"/>
      <c r="AW11" s="14">
        <v>0.174787459334933</v>
      </c>
      <c r="AX11" s="14">
        <v>0.173721449400873</v>
      </c>
      <c r="AY11" s="14">
        <v>0.12715396790589001</v>
      </c>
      <c r="AZ11" s="14">
        <v>0.17966743349998901</v>
      </c>
      <c r="BA11" s="14">
        <v>0.234107164763909</v>
      </c>
      <c r="BB11" s="14">
        <v>0.18335528192095599</v>
      </c>
      <c r="BC11" s="14">
        <v>0.14055294347748401</v>
      </c>
      <c r="BD11" s="14">
        <v>6.9793064089922502E-2</v>
      </c>
      <c r="BE11" s="14">
        <v>0.190403682103085</v>
      </c>
      <c r="BF11" s="14">
        <v>0.18336373682948501</v>
      </c>
      <c r="BG11" s="14"/>
      <c r="BH11" s="14">
        <v>0.21558433721428399</v>
      </c>
      <c r="BI11" s="14">
        <v>0.13871488334180301</v>
      </c>
    </row>
    <row r="12" spans="2:61" x14ac:dyDescent="0.35">
      <c r="B12" s="15" t="s">
        <v>321</v>
      </c>
      <c r="C12" s="14">
        <v>6.7915208745975605E-2</v>
      </c>
      <c r="D12" s="14">
        <v>5.2518378924041903E-2</v>
      </c>
      <c r="E12" s="14">
        <v>8.2991770448948607E-2</v>
      </c>
      <c r="F12" s="14"/>
      <c r="G12" s="14">
        <v>9.9946743296497206E-2</v>
      </c>
      <c r="H12" s="14">
        <v>0.106164879642501</v>
      </c>
      <c r="I12" s="14">
        <v>6.9031202955664797E-2</v>
      </c>
      <c r="J12" s="14">
        <v>5.0034506163264901E-2</v>
      </c>
      <c r="K12" s="14">
        <v>3.0248676534331699E-2</v>
      </c>
      <c r="L12" s="14">
        <v>6.22584677161079E-2</v>
      </c>
      <c r="M12" s="14"/>
      <c r="N12" s="14">
        <v>5.2160639311532003E-2</v>
      </c>
      <c r="O12" s="14">
        <v>7.6795501765700797E-2</v>
      </c>
      <c r="P12" s="14"/>
      <c r="Q12" s="14">
        <v>3.9551525965314201E-2</v>
      </c>
      <c r="R12" s="14">
        <v>5.3083910601895601E-2</v>
      </c>
      <c r="S12" s="14">
        <v>0.16642925013464099</v>
      </c>
      <c r="T12" s="14"/>
      <c r="U12" s="14">
        <v>6.7208716538020893E-2</v>
      </c>
      <c r="V12" s="14">
        <v>7.0950531030436206E-2</v>
      </c>
      <c r="W12" s="14"/>
      <c r="X12" s="14">
        <v>6.5973053991233599E-2</v>
      </c>
      <c r="Y12" s="14">
        <v>4.5495222421962501E-2</v>
      </c>
      <c r="Z12" s="14">
        <v>9.8986813047309094E-2</v>
      </c>
      <c r="AA12" s="14"/>
      <c r="AB12" s="14">
        <v>3.1027462287931001E-2</v>
      </c>
      <c r="AC12" s="14">
        <v>6.8939091345549403E-2</v>
      </c>
      <c r="AD12" s="14">
        <v>0.136809827103683</v>
      </c>
      <c r="AE12" s="14"/>
      <c r="AF12" s="14">
        <v>6.0998068983726297E-2</v>
      </c>
      <c r="AG12" s="14">
        <v>4.9526579772412802E-2</v>
      </c>
      <c r="AH12" s="14">
        <v>0.105002819622791</v>
      </c>
      <c r="AI12" s="14"/>
      <c r="AJ12" s="14">
        <v>6.3397474853322699E-2</v>
      </c>
      <c r="AK12" s="14">
        <v>6.7103282411017706E-2</v>
      </c>
      <c r="AL12" s="14"/>
      <c r="AM12" s="14">
        <v>5.7315576661404702E-2</v>
      </c>
      <c r="AN12" s="14">
        <v>5.8803622748895799E-2</v>
      </c>
      <c r="AO12" s="14">
        <v>8.1468647125576402E-2</v>
      </c>
      <c r="AP12" s="14">
        <v>8.3287136253658495E-2</v>
      </c>
      <c r="AQ12" s="14">
        <v>0.10262233099170399</v>
      </c>
      <c r="AR12" s="14">
        <v>7.6496862788907993E-2</v>
      </c>
      <c r="AS12" s="14">
        <v>2.9866224547343299E-2</v>
      </c>
      <c r="AT12" s="14">
        <v>8.7149650950720803E-2</v>
      </c>
      <c r="AU12" s="14">
        <v>6.1463586187324899E-2</v>
      </c>
      <c r="AV12" s="14"/>
      <c r="AW12" s="14">
        <v>8.6720380335133004E-2</v>
      </c>
      <c r="AX12" s="14">
        <v>6.5544461296710196E-2</v>
      </c>
      <c r="AY12" s="14">
        <v>2.4508473471880499E-2</v>
      </c>
      <c r="AZ12" s="14">
        <v>6.4622856575775794E-2</v>
      </c>
      <c r="BA12" s="14">
        <v>9.2878521750011406E-2</v>
      </c>
      <c r="BB12" s="14">
        <v>7.9302167355060502E-2</v>
      </c>
      <c r="BC12" s="14">
        <v>1.6521338703519101E-2</v>
      </c>
      <c r="BD12" s="14">
        <v>0.12989806913980501</v>
      </c>
      <c r="BE12" s="14">
        <v>3.0351853290809E-2</v>
      </c>
      <c r="BF12" s="14">
        <v>0.14171487256305501</v>
      </c>
      <c r="BG12" s="14"/>
      <c r="BH12" s="14">
        <v>8.2578558393453405E-2</v>
      </c>
      <c r="BI12" s="14">
        <v>5.4113965350797003E-2</v>
      </c>
    </row>
    <row r="13" spans="2:61" x14ac:dyDescent="0.35">
      <c r="B13" s="15" t="s">
        <v>322</v>
      </c>
      <c r="C13" s="14">
        <v>5.5272980357409497E-2</v>
      </c>
      <c r="D13" s="14">
        <v>5.8329507783946001E-2</v>
      </c>
      <c r="E13" s="14">
        <v>5.2681835879629699E-2</v>
      </c>
      <c r="F13" s="14"/>
      <c r="G13" s="14">
        <v>8.8739684038769501E-2</v>
      </c>
      <c r="H13" s="14">
        <v>6.5638798873069296E-2</v>
      </c>
      <c r="I13" s="14">
        <v>4.8608202072927501E-2</v>
      </c>
      <c r="J13" s="14">
        <v>6.53220984179404E-2</v>
      </c>
      <c r="K13" s="14">
        <v>2.2752659841825802E-2</v>
      </c>
      <c r="L13" s="14">
        <v>4.9522986924799603E-2</v>
      </c>
      <c r="M13" s="14"/>
      <c r="N13" s="14">
        <v>4.5313651315646401E-2</v>
      </c>
      <c r="O13" s="14">
        <v>6.0886701540887801E-2</v>
      </c>
      <c r="P13" s="14"/>
      <c r="Q13" s="14">
        <v>4.3452724180212898E-2</v>
      </c>
      <c r="R13" s="14">
        <v>5.0328020213246602E-2</v>
      </c>
      <c r="S13" s="14">
        <v>8.7955395452871996E-2</v>
      </c>
      <c r="T13" s="14"/>
      <c r="U13" s="14">
        <v>5.5798306400104497E-2</v>
      </c>
      <c r="V13" s="14">
        <v>5.3016007349008E-2</v>
      </c>
      <c r="W13" s="14"/>
      <c r="X13" s="14">
        <v>1.20823808251951E-2</v>
      </c>
      <c r="Y13" s="14">
        <v>2.5421063670115401E-2</v>
      </c>
      <c r="Z13" s="14">
        <v>0.116085601189717</v>
      </c>
      <c r="AA13" s="14"/>
      <c r="AB13" s="14">
        <v>3.2266376140008497E-2</v>
      </c>
      <c r="AC13" s="14">
        <v>3.5191450473720402E-2</v>
      </c>
      <c r="AD13" s="14">
        <v>0.15335141154750001</v>
      </c>
      <c r="AE13" s="14"/>
      <c r="AF13" s="14">
        <v>3.2603784220764001E-2</v>
      </c>
      <c r="AG13" s="14">
        <v>3.6836707094774802E-2</v>
      </c>
      <c r="AH13" s="14">
        <v>9.8329960837414201E-2</v>
      </c>
      <c r="AI13" s="14"/>
      <c r="AJ13" s="14">
        <v>4.97803759286259E-2</v>
      </c>
      <c r="AK13" s="14">
        <v>5.15257311636187E-2</v>
      </c>
      <c r="AL13" s="14"/>
      <c r="AM13" s="14">
        <v>1.04972510774681E-2</v>
      </c>
      <c r="AN13" s="14">
        <v>4.8857536146598303E-2</v>
      </c>
      <c r="AO13" s="14">
        <v>8.5513482538493904E-2</v>
      </c>
      <c r="AP13" s="14">
        <v>0.13888969983303301</v>
      </c>
      <c r="AQ13" s="14">
        <v>0</v>
      </c>
      <c r="AR13" s="14">
        <v>3.9210904168483503E-2</v>
      </c>
      <c r="AS13" s="14">
        <v>0</v>
      </c>
      <c r="AT13" s="14">
        <v>0.128723840183987</v>
      </c>
      <c r="AU13" s="14">
        <v>8.7594588082461594E-2</v>
      </c>
      <c r="AV13" s="14"/>
      <c r="AW13" s="14">
        <v>1.09532251997178E-2</v>
      </c>
      <c r="AX13" s="14">
        <v>4.0802602136130503E-2</v>
      </c>
      <c r="AY13" s="14">
        <v>8.3585539105317602E-2</v>
      </c>
      <c r="AZ13" s="14">
        <v>0.131105512847004</v>
      </c>
      <c r="BA13" s="14">
        <v>0</v>
      </c>
      <c r="BB13" s="14">
        <v>4.9413303289517603E-2</v>
      </c>
      <c r="BC13" s="14">
        <v>2.0142319833151599E-2</v>
      </c>
      <c r="BD13" s="14">
        <v>0.15131826378117</v>
      </c>
      <c r="BE13" s="14">
        <v>9.3569850079607497E-2</v>
      </c>
      <c r="BF13" s="14">
        <v>8.3813030615875805E-2</v>
      </c>
      <c r="BG13" s="14"/>
      <c r="BH13" s="14">
        <v>6.5898350027108393E-2</v>
      </c>
      <c r="BI13" s="14">
        <v>3.5470335309836003E-2</v>
      </c>
    </row>
    <row r="14" spans="2:61" x14ac:dyDescent="0.35">
      <c r="B14" s="15" t="s">
        <v>77</v>
      </c>
      <c r="C14" s="20">
        <v>5.6805761449576601E-2</v>
      </c>
      <c r="D14" s="20">
        <v>3.7872246431226303E-2</v>
      </c>
      <c r="E14" s="20">
        <v>7.51893510498369E-2</v>
      </c>
      <c r="F14" s="20"/>
      <c r="G14" s="20">
        <v>3.4999758992238297E-2</v>
      </c>
      <c r="H14" s="20">
        <v>7.3335459541065406E-2</v>
      </c>
      <c r="I14" s="20">
        <v>9.3250993568632798E-2</v>
      </c>
      <c r="J14" s="20">
        <v>4.7345839512463697E-2</v>
      </c>
      <c r="K14" s="20">
        <v>3.5321589144468403E-2</v>
      </c>
      <c r="L14" s="20">
        <v>4.4675343405697503E-2</v>
      </c>
      <c r="M14" s="20"/>
      <c r="N14" s="20">
        <v>3.7432843719211899E-2</v>
      </c>
      <c r="O14" s="20">
        <v>6.7725589300698302E-2</v>
      </c>
      <c r="P14" s="20"/>
      <c r="Q14" s="20">
        <v>2.32622324042853E-2</v>
      </c>
      <c r="R14" s="20">
        <v>7.1767618206807798E-2</v>
      </c>
      <c r="S14" s="20">
        <v>2.3936461421853399E-2</v>
      </c>
      <c r="T14" s="20"/>
      <c r="U14" s="20">
        <v>4.68284704726981E-2</v>
      </c>
      <c r="V14" s="20">
        <v>9.9671476456315203E-2</v>
      </c>
      <c r="W14" s="20"/>
      <c r="X14" s="20">
        <v>1.90882228442514E-2</v>
      </c>
      <c r="Y14" s="20">
        <v>3.1505362203892703E-2</v>
      </c>
      <c r="Z14" s="20">
        <v>6.8570335287962803E-2</v>
      </c>
      <c r="AA14" s="20"/>
      <c r="AB14" s="20">
        <v>3.6124019524828299E-2</v>
      </c>
      <c r="AC14" s="20">
        <v>3.7221901601171503E-2</v>
      </c>
      <c r="AD14" s="20">
        <v>7.8074042883801903E-2</v>
      </c>
      <c r="AE14" s="20"/>
      <c r="AF14" s="20">
        <v>3.51992901488885E-2</v>
      </c>
      <c r="AG14" s="20">
        <v>4.50693032222165E-2</v>
      </c>
      <c r="AH14" s="20">
        <v>4.6678254321675897E-2</v>
      </c>
      <c r="AI14" s="20"/>
      <c r="AJ14" s="20">
        <v>3.3702069479406599E-2</v>
      </c>
      <c r="AK14" s="20">
        <v>6.3688950641104594E-2</v>
      </c>
      <c r="AL14" s="20"/>
      <c r="AM14" s="20">
        <v>1.6350644230372299E-2</v>
      </c>
      <c r="AN14" s="20">
        <v>1.6794361971786301E-2</v>
      </c>
      <c r="AO14" s="20">
        <v>7.0422709399361197E-2</v>
      </c>
      <c r="AP14" s="20">
        <v>5.7234507634725797E-2</v>
      </c>
      <c r="AQ14" s="20">
        <v>0</v>
      </c>
      <c r="AR14" s="20">
        <v>5.1222711662748902E-2</v>
      </c>
      <c r="AS14" s="20">
        <v>8.9298402542555694E-2</v>
      </c>
      <c r="AT14" s="20">
        <v>0.18162803672802599</v>
      </c>
      <c r="AU14" s="20">
        <v>7.8147803023312701E-2</v>
      </c>
      <c r="AV14" s="20"/>
      <c r="AW14" s="20">
        <v>1.27966457054117E-2</v>
      </c>
      <c r="AX14" s="20">
        <v>1.66793776692809E-2</v>
      </c>
      <c r="AY14" s="20">
        <v>3.7045037937727197E-2</v>
      </c>
      <c r="AZ14" s="20">
        <v>2.7140282537887399E-2</v>
      </c>
      <c r="BA14" s="20">
        <v>2.34881255552272E-2</v>
      </c>
      <c r="BB14" s="20">
        <v>4.2623669380939998E-2</v>
      </c>
      <c r="BC14" s="20">
        <v>4.7971166529254601E-2</v>
      </c>
      <c r="BD14" s="20">
        <v>0</v>
      </c>
      <c r="BE14" s="20">
        <v>0.19955894111994199</v>
      </c>
      <c r="BF14" s="20">
        <v>5.6365657195539501E-2</v>
      </c>
      <c r="BG14" s="20"/>
      <c r="BH14" s="20">
        <v>4.8564964578138803E-2</v>
      </c>
      <c r="BI14" s="20">
        <v>3.9667240687186203E-2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0.105926758589379</v>
      </c>
      <c r="D9" s="14">
        <v>0.102512047387205</v>
      </c>
      <c r="E9" s="14">
        <v>0.109801450943805</v>
      </c>
      <c r="F9" s="14"/>
      <c r="G9" s="14">
        <v>0.13525074012625199</v>
      </c>
      <c r="H9" s="14">
        <v>0.106222559109636</v>
      </c>
      <c r="I9" s="14">
        <v>0.13868243684780299</v>
      </c>
      <c r="J9" s="14">
        <v>8.7209641355315004E-2</v>
      </c>
      <c r="K9" s="14">
        <v>6.41969794861246E-2</v>
      </c>
      <c r="L9" s="14">
        <v>0.104718498496846</v>
      </c>
      <c r="M9" s="14"/>
      <c r="N9" s="14">
        <v>0.12970900168316599</v>
      </c>
      <c r="O9" s="14">
        <v>9.2521550137445799E-2</v>
      </c>
      <c r="P9" s="14"/>
      <c r="Q9" s="14">
        <v>0.18047607611716501</v>
      </c>
      <c r="R9" s="14">
        <v>7.6575030749203701E-2</v>
      </c>
      <c r="S9" s="14">
        <v>6.8574662017137494E-2</v>
      </c>
      <c r="T9" s="14"/>
      <c r="U9" s="14">
        <v>0.120197130944735</v>
      </c>
      <c r="V9" s="14">
        <v>4.4616557669877099E-2</v>
      </c>
      <c r="W9" s="14"/>
      <c r="X9" s="14">
        <v>0.139967574462045</v>
      </c>
      <c r="Y9" s="14">
        <v>0.11245821447213</v>
      </c>
      <c r="Z9" s="14">
        <v>9.5635441127495696E-2</v>
      </c>
      <c r="AA9" s="14"/>
      <c r="AB9" s="14">
        <v>0.143234937733136</v>
      </c>
      <c r="AC9" s="14">
        <v>0.112366179130762</v>
      </c>
      <c r="AD9" s="14">
        <v>3.9204913585780599E-2</v>
      </c>
      <c r="AE9" s="14"/>
      <c r="AF9" s="14">
        <v>0.13444637700597201</v>
      </c>
      <c r="AG9" s="14">
        <v>0.121982876525304</v>
      </c>
      <c r="AH9" s="14">
        <v>7.8591403965187795E-2</v>
      </c>
      <c r="AI9" s="14"/>
      <c r="AJ9" s="14">
        <v>0.14246187780474401</v>
      </c>
      <c r="AK9" s="14">
        <v>8.8775486434592904E-2</v>
      </c>
      <c r="AL9" s="14"/>
      <c r="AM9" s="14">
        <v>0.110326803241379</v>
      </c>
      <c r="AN9" s="14">
        <v>0.10998379194989701</v>
      </c>
      <c r="AO9" s="14">
        <v>7.6360417266844102E-2</v>
      </c>
      <c r="AP9" s="14">
        <v>8.1187770689122501E-2</v>
      </c>
      <c r="AQ9" s="14">
        <v>0.28873547043985398</v>
      </c>
      <c r="AR9" s="14">
        <v>0.103193369147505</v>
      </c>
      <c r="AS9" s="14">
        <v>0.17622692883418001</v>
      </c>
      <c r="AT9" s="14">
        <v>7.4464340351488606E-2</v>
      </c>
      <c r="AU9" s="14">
        <v>7.5276657834951397E-2</v>
      </c>
      <c r="AV9" s="14"/>
      <c r="AW9" s="14">
        <v>9.9631405161804201E-2</v>
      </c>
      <c r="AX9" s="14">
        <v>0.115128072905318</v>
      </c>
      <c r="AY9" s="14">
        <v>0.121950258136325</v>
      </c>
      <c r="AZ9" s="14">
        <v>0.120494116798433</v>
      </c>
      <c r="BA9" s="14">
        <v>0.27314136223039398</v>
      </c>
      <c r="BB9" s="14">
        <v>0.116197292070225</v>
      </c>
      <c r="BC9" s="14">
        <v>0.116736731869374</v>
      </c>
      <c r="BD9" s="14">
        <v>6.7702695990086798E-2</v>
      </c>
      <c r="BE9" s="14">
        <v>2.81674774538609E-2</v>
      </c>
      <c r="BF9" s="14">
        <v>3.3068481681033303E-2</v>
      </c>
      <c r="BG9" s="14"/>
      <c r="BH9" s="14">
        <v>0.10154399030474601</v>
      </c>
      <c r="BI9" s="14">
        <v>0.12004155936831599</v>
      </c>
    </row>
    <row r="10" spans="2:61" x14ac:dyDescent="0.35">
      <c r="B10" s="15" t="s">
        <v>319</v>
      </c>
      <c r="C10" s="14">
        <v>0.26888086851181697</v>
      </c>
      <c r="D10" s="14">
        <v>0.244021932404305</v>
      </c>
      <c r="E10" s="14">
        <v>0.28830926511154298</v>
      </c>
      <c r="F10" s="14"/>
      <c r="G10" s="14">
        <v>0.28703284305110899</v>
      </c>
      <c r="H10" s="14">
        <v>0.24477422251390801</v>
      </c>
      <c r="I10" s="14">
        <v>0.23943215500885301</v>
      </c>
      <c r="J10" s="14">
        <v>0.320537027271243</v>
      </c>
      <c r="K10" s="14">
        <v>0.27084062458439101</v>
      </c>
      <c r="L10" s="14">
        <v>0.25844622697570802</v>
      </c>
      <c r="M10" s="14"/>
      <c r="N10" s="14">
        <v>0.24897664096043101</v>
      </c>
      <c r="O10" s="14">
        <v>0.28010017689869998</v>
      </c>
      <c r="P10" s="14"/>
      <c r="Q10" s="14">
        <v>0.28306957352359102</v>
      </c>
      <c r="R10" s="14">
        <v>0.28369223606647198</v>
      </c>
      <c r="S10" s="14">
        <v>0.21893503850532001</v>
      </c>
      <c r="T10" s="14"/>
      <c r="U10" s="14">
        <v>0.28992593862180999</v>
      </c>
      <c r="V10" s="14">
        <v>0.17846434365327701</v>
      </c>
      <c r="W10" s="14"/>
      <c r="X10" s="14">
        <v>0.29895590281144901</v>
      </c>
      <c r="Y10" s="14">
        <v>0.33303090581011702</v>
      </c>
      <c r="Z10" s="14">
        <v>0.18966760525622001</v>
      </c>
      <c r="AA10" s="14"/>
      <c r="AB10" s="14">
        <v>0.33446740097283201</v>
      </c>
      <c r="AC10" s="14">
        <v>0.28441988231201198</v>
      </c>
      <c r="AD10" s="14">
        <v>0.148568645441081</v>
      </c>
      <c r="AE10" s="14"/>
      <c r="AF10" s="14">
        <v>0.29326622076845099</v>
      </c>
      <c r="AG10" s="14">
        <v>0.30998543689643798</v>
      </c>
      <c r="AH10" s="14">
        <v>0.19920905651859799</v>
      </c>
      <c r="AI10" s="14"/>
      <c r="AJ10" s="14">
        <v>0.26882419079312397</v>
      </c>
      <c r="AK10" s="14">
        <v>0.27173825755676401</v>
      </c>
      <c r="AL10" s="14"/>
      <c r="AM10" s="14">
        <v>0.40067962406284002</v>
      </c>
      <c r="AN10" s="14">
        <v>0.28274962911822898</v>
      </c>
      <c r="AO10" s="14">
        <v>0.26498939752202499</v>
      </c>
      <c r="AP10" s="14">
        <v>0.25582231142653999</v>
      </c>
      <c r="AQ10" s="14">
        <v>0.39621139364392199</v>
      </c>
      <c r="AR10" s="14">
        <v>0.253528676000423</v>
      </c>
      <c r="AS10" s="14">
        <v>0.18514498451026701</v>
      </c>
      <c r="AT10" s="14">
        <v>0.15338105715408601</v>
      </c>
      <c r="AU10" s="14">
        <v>0.19373972972511699</v>
      </c>
      <c r="AV10" s="14"/>
      <c r="AW10" s="14">
        <v>0.41740929881948702</v>
      </c>
      <c r="AX10" s="14">
        <v>0.265964665850215</v>
      </c>
      <c r="AY10" s="14">
        <v>0.222127197490434</v>
      </c>
      <c r="AZ10" s="14">
        <v>0.25998790310379899</v>
      </c>
      <c r="BA10" s="14">
        <v>0.323832094720226</v>
      </c>
      <c r="BB10" s="14">
        <v>0.26113095076175302</v>
      </c>
      <c r="BC10" s="14">
        <v>0.33555569683301101</v>
      </c>
      <c r="BD10" s="14">
        <v>0.17380912111039301</v>
      </c>
      <c r="BE10" s="14">
        <v>0.16470096077944599</v>
      </c>
      <c r="BF10" s="14">
        <v>0.14622111171633601</v>
      </c>
      <c r="BG10" s="14"/>
      <c r="BH10" s="14">
        <v>0.26581390804352401</v>
      </c>
      <c r="BI10" s="14">
        <v>0.29085756802917501</v>
      </c>
    </row>
    <row r="11" spans="2:61" x14ac:dyDescent="0.35">
      <c r="B11" s="15" t="s">
        <v>320</v>
      </c>
      <c r="C11" s="14">
        <v>0.25150799080165198</v>
      </c>
      <c r="D11" s="14">
        <v>0.287438028638271</v>
      </c>
      <c r="E11" s="14">
        <v>0.21872133195801799</v>
      </c>
      <c r="F11" s="14"/>
      <c r="G11" s="14">
        <v>0.26846449802977201</v>
      </c>
      <c r="H11" s="14">
        <v>0.26107135625886302</v>
      </c>
      <c r="I11" s="14">
        <v>0.25015710167798799</v>
      </c>
      <c r="J11" s="14">
        <v>0.21447776138865901</v>
      </c>
      <c r="K11" s="14">
        <v>0.235032277825896</v>
      </c>
      <c r="L11" s="14">
        <v>0.28129646455927398</v>
      </c>
      <c r="M11" s="14"/>
      <c r="N11" s="14">
        <v>0.253021783471928</v>
      </c>
      <c r="O11" s="14">
        <v>0.25065471946731899</v>
      </c>
      <c r="P11" s="14"/>
      <c r="Q11" s="14">
        <v>0.226769828385433</v>
      </c>
      <c r="R11" s="14">
        <v>0.26190996839208402</v>
      </c>
      <c r="S11" s="14">
        <v>0.28533460344495698</v>
      </c>
      <c r="T11" s="14"/>
      <c r="U11" s="14">
        <v>0.24672007411202301</v>
      </c>
      <c r="V11" s="14">
        <v>0.27207845153786198</v>
      </c>
      <c r="W11" s="14"/>
      <c r="X11" s="14">
        <v>0.32662422250879303</v>
      </c>
      <c r="Y11" s="14">
        <v>0.22139454037534501</v>
      </c>
      <c r="Z11" s="14">
        <v>0.238362526452985</v>
      </c>
      <c r="AA11" s="14"/>
      <c r="AB11" s="14">
        <v>0.21646925730864</v>
      </c>
      <c r="AC11" s="14">
        <v>0.285219172595847</v>
      </c>
      <c r="AD11" s="14">
        <v>0.19743590336231301</v>
      </c>
      <c r="AE11" s="14"/>
      <c r="AF11" s="14">
        <v>0.29841078033971002</v>
      </c>
      <c r="AG11" s="14">
        <v>0.24501292618503501</v>
      </c>
      <c r="AH11" s="14">
        <v>0.23280280405999301</v>
      </c>
      <c r="AI11" s="14"/>
      <c r="AJ11" s="14">
        <v>0.24836035095051501</v>
      </c>
      <c r="AK11" s="14">
        <v>0.25479535521876301</v>
      </c>
      <c r="AL11" s="14"/>
      <c r="AM11" s="14">
        <v>0.204012849788096</v>
      </c>
      <c r="AN11" s="14">
        <v>0.22991636125300699</v>
      </c>
      <c r="AO11" s="14">
        <v>0.32968741650669398</v>
      </c>
      <c r="AP11" s="14">
        <v>0.24585897768412701</v>
      </c>
      <c r="AQ11" s="14">
        <v>0.19608027515766999</v>
      </c>
      <c r="AR11" s="14">
        <v>0.268985417718488</v>
      </c>
      <c r="AS11" s="14">
        <v>0.42108856157927999</v>
      </c>
      <c r="AT11" s="14">
        <v>0.17457703883801601</v>
      </c>
      <c r="AU11" s="14">
        <v>0.26681362368704797</v>
      </c>
      <c r="AV11" s="14"/>
      <c r="AW11" s="14">
        <v>0.17831665251765699</v>
      </c>
      <c r="AX11" s="14">
        <v>0.27838016007940802</v>
      </c>
      <c r="AY11" s="14">
        <v>0.37762163481653799</v>
      </c>
      <c r="AZ11" s="14">
        <v>0.25759849674166202</v>
      </c>
      <c r="BA11" s="14">
        <v>0.22611487837724401</v>
      </c>
      <c r="BB11" s="14">
        <v>0.25791931788849598</v>
      </c>
      <c r="BC11" s="14">
        <v>0.30002675841433601</v>
      </c>
      <c r="BD11" s="14">
        <v>0.222106387905328</v>
      </c>
      <c r="BE11" s="14">
        <v>0.15965894858117399</v>
      </c>
      <c r="BF11" s="14">
        <v>0.176940022532668</v>
      </c>
      <c r="BG11" s="14"/>
      <c r="BH11" s="14">
        <v>0.28318321307136302</v>
      </c>
      <c r="BI11" s="14">
        <v>0.20556832209968501</v>
      </c>
    </row>
    <row r="12" spans="2:61" x14ac:dyDescent="0.35">
      <c r="B12" s="15" t="s">
        <v>321</v>
      </c>
      <c r="C12" s="14">
        <v>0.15871360908349499</v>
      </c>
      <c r="D12" s="14">
        <v>0.15329900449359299</v>
      </c>
      <c r="E12" s="14">
        <v>0.16480352776385401</v>
      </c>
      <c r="F12" s="14"/>
      <c r="G12" s="14">
        <v>0.19325600212153499</v>
      </c>
      <c r="H12" s="14">
        <v>0.18124130971323199</v>
      </c>
      <c r="I12" s="14">
        <v>0.159179705901691</v>
      </c>
      <c r="J12" s="14">
        <v>0.124936047934274</v>
      </c>
      <c r="K12" s="14">
        <v>0.19642514027158001</v>
      </c>
      <c r="L12" s="14">
        <v>0.123621993668439</v>
      </c>
      <c r="M12" s="14"/>
      <c r="N12" s="14">
        <v>0.171711738021431</v>
      </c>
      <c r="O12" s="14">
        <v>0.15138702398338599</v>
      </c>
      <c r="P12" s="14"/>
      <c r="Q12" s="14">
        <v>0.173586392083172</v>
      </c>
      <c r="R12" s="14">
        <v>0.14996724247908899</v>
      </c>
      <c r="S12" s="14">
        <v>0.169206659804672</v>
      </c>
      <c r="T12" s="14"/>
      <c r="U12" s="14">
        <v>0.14760185280086</v>
      </c>
      <c r="V12" s="14">
        <v>0.20645335919598601</v>
      </c>
      <c r="W12" s="14"/>
      <c r="X12" s="14">
        <v>0.14982250129382799</v>
      </c>
      <c r="Y12" s="14">
        <v>0.15726373399969101</v>
      </c>
      <c r="Z12" s="14">
        <v>0.17382591271081199</v>
      </c>
      <c r="AA12" s="14"/>
      <c r="AB12" s="14">
        <v>0.15489173928424399</v>
      </c>
      <c r="AC12" s="14">
        <v>0.15392501705839101</v>
      </c>
      <c r="AD12" s="14">
        <v>0.188736132888535</v>
      </c>
      <c r="AE12" s="14"/>
      <c r="AF12" s="14">
        <v>0.13518728772677399</v>
      </c>
      <c r="AG12" s="14">
        <v>0.15785733795002799</v>
      </c>
      <c r="AH12" s="14">
        <v>0.17904975623462699</v>
      </c>
      <c r="AI12" s="14"/>
      <c r="AJ12" s="14">
        <v>0.15355406135910199</v>
      </c>
      <c r="AK12" s="14">
        <v>0.161063010381712</v>
      </c>
      <c r="AL12" s="14"/>
      <c r="AM12" s="14">
        <v>0.12181401003438599</v>
      </c>
      <c r="AN12" s="14">
        <v>0.20975076206863599</v>
      </c>
      <c r="AO12" s="14">
        <v>0.13712904361970399</v>
      </c>
      <c r="AP12" s="14">
        <v>0.14551700583360799</v>
      </c>
      <c r="AQ12" s="14">
        <v>0.10324679785143701</v>
      </c>
      <c r="AR12" s="14">
        <v>0.16850232444194899</v>
      </c>
      <c r="AS12" s="14">
        <v>0.12681840632587801</v>
      </c>
      <c r="AT12" s="14">
        <v>7.3879063666836595E-2</v>
      </c>
      <c r="AU12" s="14">
        <v>0.19675874462117501</v>
      </c>
      <c r="AV12" s="14"/>
      <c r="AW12" s="14">
        <v>0.14262214278283999</v>
      </c>
      <c r="AX12" s="14">
        <v>0.23470977357015599</v>
      </c>
      <c r="AY12" s="14">
        <v>0.117695180606241</v>
      </c>
      <c r="AZ12" s="14">
        <v>0.14334285804039201</v>
      </c>
      <c r="BA12" s="14">
        <v>0.109886716413226</v>
      </c>
      <c r="BB12" s="14">
        <v>0.15565895356173901</v>
      </c>
      <c r="BC12" s="14">
        <v>0.130220584286038</v>
      </c>
      <c r="BD12" s="14">
        <v>0.125782519498154</v>
      </c>
      <c r="BE12" s="14">
        <v>0.130284346675058</v>
      </c>
      <c r="BF12" s="14">
        <v>0.25287698070785503</v>
      </c>
      <c r="BG12" s="14"/>
      <c r="BH12" s="14">
        <v>0.15874999189324501</v>
      </c>
      <c r="BI12" s="14">
        <v>0.17097050816932099</v>
      </c>
    </row>
    <row r="13" spans="2:61" x14ac:dyDescent="0.35">
      <c r="B13" s="15" t="s">
        <v>322</v>
      </c>
      <c r="C13" s="14">
        <v>0.153285874758637</v>
      </c>
      <c r="D13" s="14">
        <v>0.15651981290900299</v>
      </c>
      <c r="E13" s="14">
        <v>0.15109836835169399</v>
      </c>
      <c r="F13" s="14"/>
      <c r="G13" s="14">
        <v>8.9548610074846602E-2</v>
      </c>
      <c r="H13" s="14">
        <v>0.14659020465492001</v>
      </c>
      <c r="I13" s="14">
        <v>0.14795873483049801</v>
      </c>
      <c r="J13" s="14">
        <v>0.18830543595580199</v>
      </c>
      <c r="K13" s="14">
        <v>0.16657345375772001</v>
      </c>
      <c r="L13" s="14">
        <v>0.15835523941233501</v>
      </c>
      <c r="M13" s="14"/>
      <c r="N13" s="14">
        <v>0.14014897326488601</v>
      </c>
      <c r="O13" s="14">
        <v>0.16069068103539499</v>
      </c>
      <c r="P13" s="14"/>
      <c r="Q13" s="14">
        <v>0.10381723766832</v>
      </c>
      <c r="R13" s="14">
        <v>0.15630996872342401</v>
      </c>
      <c r="S13" s="14">
        <v>0.248170965120555</v>
      </c>
      <c r="T13" s="14"/>
      <c r="U13" s="14">
        <v>0.149976484508129</v>
      </c>
      <c r="V13" s="14">
        <v>0.16750410089367801</v>
      </c>
      <c r="W13" s="14"/>
      <c r="X13" s="14">
        <v>4.36878866917585E-2</v>
      </c>
      <c r="Y13" s="14">
        <v>0.136437039704117</v>
      </c>
      <c r="Z13" s="14">
        <v>0.23771087363773899</v>
      </c>
      <c r="AA13" s="14"/>
      <c r="AB13" s="14">
        <v>9.5945851777008706E-2</v>
      </c>
      <c r="AC13" s="14">
        <v>0.121054632348985</v>
      </c>
      <c r="AD13" s="14">
        <v>0.34793041641050199</v>
      </c>
      <c r="AE13" s="14"/>
      <c r="AF13" s="14">
        <v>0.11245503223428301</v>
      </c>
      <c r="AG13" s="14">
        <v>0.112438830932029</v>
      </c>
      <c r="AH13" s="14">
        <v>0.25650024068129201</v>
      </c>
      <c r="AI13" s="14"/>
      <c r="AJ13" s="14">
        <v>0.162733828512408</v>
      </c>
      <c r="AK13" s="14">
        <v>0.14377788599635399</v>
      </c>
      <c r="AL13" s="14"/>
      <c r="AM13" s="14">
        <v>0.14064160832011699</v>
      </c>
      <c r="AN13" s="14">
        <v>0.14510985955745301</v>
      </c>
      <c r="AO13" s="14">
        <v>0.15393422430105999</v>
      </c>
      <c r="AP13" s="14">
        <v>0.23572889910157099</v>
      </c>
      <c r="AQ13" s="14">
        <v>1.5726062907116201E-2</v>
      </c>
      <c r="AR13" s="14">
        <v>0.14401256156108899</v>
      </c>
      <c r="AS13" s="14">
        <v>5.8139139586891597E-2</v>
      </c>
      <c r="AT13" s="14">
        <v>0.29619540875281802</v>
      </c>
      <c r="AU13" s="14">
        <v>0.173959111642771</v>
      </c>
      <c r="AV13" s="14"/>
      <c r="AW13" s="14">
        <v>0.147977321637072</v>
      </c>
      <c r="AX13" s="14">
        <v>9.3093055937137403E-2</v>
      </c>
      <c r="AY13" s="14">
        <v>0.12356069101273499</v>
      </c>
      <c r="AZ13" s="14">
        <v>0.204222396177416</v>
      </c>
      <c r="BA13" s="14">
        <v>4.3536822703682601E-2</v>
      </c>
      <c r="BB13" s="14">
        <v>0.152605949600953</v>
      </c>
      <c r="BC13" s="14">
        <v>8.39111324062152E-2</v>
      </c>
      <c r="BD13" s="14">
        <v>0.363707763078219</v>
      </c>
      <c r="BE13" s="14">
        <v>0.29139676429771899</v>
      </c>
      <c r="BF13" s="14">
        <v>0.30377718967049899</v>
      </c>
      <c r="BG13" s="14"/>
      <c r="BH13" s="14">
        <v>0.14409162248041299</v>
      </c>
      <c r="BI13" s="14">
        <v>0.16572127801768499</v>
      </c>
    </row>
    <row r="14" spans="2:61" x14ac:dyDescent="0.35">
      <c r="B14" s="15" t="s">
        <v>77</v>
      </c>
      <c r="C14" s="20">
        <v>6.168489825502E-2</v>
      </c>
      <c r="D14" s="20">
        <v>5.6209174167623097E-2</v>
      </c>
      <c r="E14" s="20">
        <v>6.7266055871085695E-2</v>
      </c>
      <c r="F14" s="20"/>
      <c r="G14" s="20">
        <v>2.6447306596484799E-2</v>
      </c>
      <c r="H14" s="20">
        <v>6.0100347749441403E-2</v>
      </c>
      <c r="I14" s="20">
        <v>6.4589865733167301E-2</v>
      </c>
      <c r="J14" s="20">
        <v>6.4534086094705803E-2</v>
      </c>
      <c r="K14" s="20">
        <v>6.6931524074287096E-2</v>
      </c>
      <c r="L14" s="20">
        <v>7.3561576887397701E-2</v>
      </c>
      <c r="M14" s="20"/>
      <c r="N14" s="20">
        <v>5.6431862598158598E-2</v>
      </c>
      <c r="O14" s="20">
        <v>6.4645848477753995E-2</v>
      </c>
      <c r="P14" s="20"/>
      <c r="Q14" s="20">
        <v>3.2280892222319099E-2</v>
      </c>
      <c r="R14" s="20">
        <v>7.1545553589728098E-2</v>
      </c>
      <c r="S14" s="20">
        <v>9.7780711073581807E-3</v>
      </c>
      <c r="T14" s="20"/>
      <c r="U14" s="20">
        <v>4.5578519012441997E-2</v>
      </c>
      <c r="V14" s="20">
        <v>0.13088318704932</v>
      </c>
      <c r="W14" s="20"/>
      <c r="X14" s="20">
        <v>4.09419122321273E-2</v>
      </c>
      <c r="Y14" s="20">
        <v>3.9415565638599701E-2</v>
      </c>
      <c r="Z14" s="20">
        <v>6.4797640814747495E-2</v>
      </c>
      <c r="AA14" s="20"/>
      <c r="AB14" s="20">
        <v>5.4990812924139397E-2</v>
      </c>
      <c r="AC14" s="20">
        <v>4.3015116554003897E-2</v>
      </c>
      <c r="AD14" s="20">
        <v>7.8123988311788406E-2</v>
      </c>
      <c r="AE14" s="20"/>
      <c r="AF14" s="20">
        <v>2.62343019248092E-2</v>
      </c>
      <c r="AG14" s="20">
        <v>5.2722591511166102E-2</v>
      </c>
      <c r="AH14" s="20">
        <v>5.3846738540301899E-2</v>
      </c>
      <c r="AI14" s="20"/>
      <c r="AJ14" s="20">
        <v>2.4065690580106599E-2</v>
      </c>
      <c r="AK14" s="20">
        <v>7.9850004411814293E-2</v>
      </c>
      <c r="AL14" s="20"/>
      <c r="AM14" s="20">
        <v>2.2525104553181501E-2</v>
      </c>
      <c r="AN14" s="20">
        <v>2.24895960527783E-2</v>
      </c>
      <c r="AO14" s="20">
        <v>3.7899500783672602E-2</v>
      </c>
      <c r="AP14" s="20">
        <v>3.5885035265031298E-2</v>
      </c>
      <c r="AQ14" s="20">
        <v>0</v>
      </c>
      <c r="AR14" s="20">
        <v>6.1777651130546E-2</v>
      </c>
      <c r="AS14" s="20">
        <v>3.2581979163503597E-2</v>
      </c>
      <c r="AT14" s="20">
        <v>0.227503091236754</v>
      </c>
      <c r="AU14" s="20">
        <v>9.3452132488937495E-2</v>
      </c>
      <c r="AV14" s="20"/>
      <c r="AW14" s="20">
        <v>1.4043179081139201E-2</v>
      </c>
      <c r="AX14" s="20">
        <v>1.27242716577649E-2</v>
      </c>
      <c r="AY14" s="20">
        <v>3.7045037937727197E-2</v>
      </c>
      <c r="AZ14" s="20">
        <v>1.43542291382987E-2</v>
      </c>
      <c r="BA14" s="20">
        <v>2.34881255552272E-2</v>
      </c>
      <c r="BB14" s="20">
        <v>5.6487536116834498E-2</v>
      </c>
      <c r="BC14" s="20">
        <v>3.35490961910258E-2</v>
      </c>
      <c r="BD14" s="20">
        <v>4.6891512417819498E-2</v>
      </c>
      <c r="BE14" s="20">
        <v>0.225791502212742</v>
      </c>
      <c r="BF14" s="20">
        <v>8.7116213691609296E-2</v>
      </c>
      <c r="BG14" s="20"/>
      <c r="BH14" s="20">
        <v>4.6617274206709101E-2</v>
      </c>
      <c r="BI14" s="20">
        <v>4.6840764315816498E-2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0.19926647698931799</v>
      </c>
      <c r="D9" s="14">
        <v>0.198232610243539</v>
      </c>
      <c r="E9" s="14">
        <v>0.19789478598853599</v>
      </c>
      <c r="F9" s="14"/>
      <c r="G9" s="14">
        <v>0.22358509228323001</v>
      </c>
      <c r="H9" s="14">
        <v>0.20059649171424099</v>
      </c>
      <c r="I9" s="14">
        <v>0.171463800770844</v>
      </c>
      <c r="J9" s="14">
        <v>0.172355115005216</v>
      </c>
      <c r="K9" s="14">
        <v>0.19327295776690501</v>
      </c>
      <c r="L9" s="14">
        <v>0.24047174409644501</v>
      </c>
      <c r="M9" s="14"/>
      <c r="N9" s="14">
        <v>0.218822053857056</v>
      </c>
      <c r="O9" s="14">
        <v>0.18824369064927299</v>
      </c>
      <c r="P9" s="14"/>
      <c r="Q9" s="14">
        <v>0.32895938501602501</v>
      </c>
      <c r="R9" s="14">
        <v>0.172888015654142</v>
      </c>
      <c r="S9" s="14">
        <v>7.2530991901212705E-2</v>
      </c>
      <c r="T9" s="14"/>
      <c r="U9" s="14">
        <v>0.22310351379750101</v>
      </c>
      <c r="V9" s="14">
        <v>9.6854747313132095E-2</v>
      </c>
      <c r="W9" s="14"/>
      <c r="X9" s="14">
        <v>0.25615207863696199</v>
      </c>
      <c r="Y9" s="14">
        <v>0.23410379753014801</v>
      </c>
      <c r="Z9" s="14">
        <v>0.15438158393621601</v>
      </c>
      <c r="AA9" s="14"/>
      <c r="AB9" s="14">
        <v>0.33339451256680602</v>
      </c>
      <c r="AC9" s="14">
        <v>0.175288583195405</v>
      </c>
      <c r="AD9" s="14">
        <v>6.4355690290013201E-2</v>
      </c>
      <c r="AE9" s="14"/>
      <c r="AF9" s="14">
        <v>0.28081338654621402</v>
      </c>
      <c r="AG9" s="14">
        <v>0.245300874597317</v>
      </c>
      <c r="AH9" s="14">
        <v>0.102127416055459</v>
      </c>
      <c r="AI9" s="14"/>
      <c r="AJ9" s="14">
        <v>0.21738808023613701</v>
      </c>
      <c r="AK9" s="14">
        <v>0.19946495199707401</v>
      </c>
      <c r="AL9" s="14"/>
      <c r="AM9" s="14">
        <v>0.17316001488602101</v>
      </c>
      <c r="AN9" s="14">
        <v>0.21584517939387299</v>
      </c>
      <c r="AO9" s="14">
        <v>0.11633871962671601</v>
      </c>
      <c r="AP9" s="14">
        <v>0.12899995429380701</v>
      </c>
      <c r="AQ9" s="14">
        <v>0.36994431757327401</v>
      </c>
      <c r="AR9" s="14">
        <v>0.18249819892846</v>
      </c>
      <c r="AS9" s="14">
        <v>0.43267299402738002</v>
      </c>
      <c r="AT9" s="14">
        <v>0.172832381587123</v>
      </c>
      <c r="AU9" s="14">
        <v>0.22086850176186501</v>
      </c>
      <c r="AV9" s="14"/>
      <c r="AW9" s="14">
        <v>0.19427949114361501</v>
      </c>
      <c r="AX9" s="14">
        <v>0.21727750306188201</v>
      </c>
      <c r="AY9" s="14">
        <v>0.21353781650780701</v>
      </c>
      <c r="AZ9" s="14">
        <v>0.110213454286596</v>
      </c>
      <c r="BA9" s="14">
        <v>0.412311760388614</v>
      </c>
      <c r="BB9" s="14">
        <v>0.19153927085144201</v>
      </c>
      <c r="BC9" s="14">
        <v>0.35100463424675898</v>
      </c>
      <c r="BD9" s="14">
        <v>0.18362630486746301</v>
      </c>
      <c r="BE9" s="14">
        <v>0.244901264577563</v>
      </c>
      <c r="BF9" s="14">
        <v>0.14595585262827401</v>
      </c>
      <c r="BG9" s="14"/>
      <c r="BH9" s="14">
        <v>0.17485447496409101</v>
      </c>
      <c r="BI9" s="14">
        <v>0.24182421410626601</v>
      </c>
    </row>
    <row r="10" spans="2:61" x14ac:dyDescent="0.35">
      <c r="B10" s="15" t="s">
        <v>319</v>
      </c>
      <c r="C10" s="14">
        <v>0.39123563481499202</v>
      </c>
      <c r="D10" s="14">
        <v>0.41241383542747401</v>
      </c>
      <c r="E10" s="14">
        <v>0.37100819043739203</v>
      </c>
      <c r="F10" s="14"/>
      <c r="G10" s="14">
        <v>0.32086904196684102</v>
      </c>
      <c r="H10" s="14">
        <v>0.32066265008919298</v>
      </c>
      <c r="I10" s="14">
        <v>0.36928126228892999</v>
      </c>
      <c r="J10" s="14">
        <v>0.45167886094790299</v>
      </c>
      <c r="K10" s="14">
        <v>0.48908723344028099</v>
      </c>
      <c r="L10" s="14">
        <v>0.38179709060831002</v>
      </c>
      <c r="M10" s="14"/>
      <c r="N10" s="14">
        <v>0.44400099422936801</v>
      </c>
      <c r="O10" s="14">
        <v>0.36149366980347197</v>
      </c>
      <c r="P10" s="14"/>
      <c r="Q10" s="14">
        <v>0.39638766398152198</v>
      </c>
      <c r="R10" s="14">
        <v>0.42081542494115498</v>
      </c>
      <c r="S10" s="14">
        <v>0.31785648503204</v>
      </c>
      <c r="T10" s="14"/>
      <c r="U10" s="14">
        <v>0.38650016025871797</v>
      </c>
      <c r="V10" s="14">
        <v>0.41158078694309003</v>
      </c>
      <c r="W10" s="14"/>
      <c r="X10" s="14">
        <v>0.453558000720162</v>
      </c>
      <c r="Y10" s="14">
        <v>0.42505601237500101</v>
      </c>
      <c r="Z10" s="14">
        <v>0.339727768675746</v>
      </c>
      <c r="AA10" s="14"/>
      <c r="AB10" s="14">
        <v>0.40186679888502402</v>
      </c>
      <c r="AC10" s="14">
        <v>0.44285981220906401</v>
      </c>
      <c r="AD10" s="14">
        <v>0.27277619979277001</v>
      </c>
      <c r="AE10" s="14"/>
      <c r="AF10" s="14">
        <v>0.37593575206444901</v>
      </c>
      <c r="AG10" s="14">
        <v>0.41836842490010301</v>
      </c>
      <c r="AH10" s="14">
        <v>0.37272170402765398</v>
      </c>
      <c r="AI10" s="14"/>
      <c r="AJ10" s="14">
        <v>0.41519254027797797</v>
      </c>
      <c r="AK10" s="14">
        <v>0.38530661616158501</v>
      </c>
      <c r="AL10" s="14"/>
      <c r="AM10" s="14">
        <v>0.51107795529057598</v>
      </c>
      <c r="AN10" s="14">
        <v>0.41711166633013702</v>
      </c>
      <c r="AO10" s="14">
        <v>0.44086361773944899</v>
      </c>
      <c r="AP10" s="14">
        <v>0.33066999034844202</v>
      </c>
      <c r="AQ10" s="14">
        <v>0.472626125483049</v>
      </c>
      <c r="AR10" s="14">
        <v>0.38723586302803198</v>
      </c>
      <c r="AS10" s="14">
        <v>0.38013810735555398</v>
      </c>
      <c r="AT10" s="14">
        <v>0.32120540921426699</v>
      </c>
      <c r="AU10" s="14">
        <v>0.272769824414822</v>
      </c>
      <c r="AV10" s="14"/>
      <c r="AW10" s="14">
        <v>0.48478523194865603</v>
      </c>
      <c r="AX10" s="14">
        <v>0.41570771846028898</v>
      </c>
      <c r="AY10" s="14">
        <v>0.43655165667916201</v>
      </c>
      <c r="AZ10" s="14">
        <v>0.36640040966672699</v>
      </c>
      <c r="BA10" s="14">
        <v>0.435848967566205</v>
      </c>
      <c r="BB10" s="14">
        <v>0.40511838416194701</v>
      </c>
      <c r="BC10" s="14">
        <v>0.40551783532168001</v>
      </c>
      <c r="BD10" s="14">
        <v>0.38676502823131698</v>
      </c>
      <c r="BE10" s="14">
        <v>0.241214408828994</v>
      </c>
      <c r="BF10" s="14">
        <v>0.23154970805835201</v>
      </c>
      <c r="BG10" s="14"/>
      <c r="BH10" s="14">
        <v>0.37548974979829097</v>
      </c>
      <c r="BI10" s="14">
        <v>0.422796207149577</v>
      </c>
    </row>
    <row r="11" spans="2:61" x14ac:dyDescent="0.35">
      <c r="B11" s="15" t="s">
        <v>320</v>
      </c>
      <c r="C11" s="14">
        <v>0.191735223215005</v>
      </c>
      <c r="D11" s="14">
        <v>0.202246145145278</v>
      </c>
      <c r="E11" s="14">
        <v>0.18283438208108199</v>
      </c>
      <c r="F11" s="14"/>
      <c r="G11" s="14">
        <v>0.241012660677387</v>
      </c>
      <c r="H11" s="14">
        <v>0.23369288155297199</v>
      </c>
      <c r="I11" s="14">
        <v>0.18429541185881201</v>
      </c>
      <c r="J11" s="14">
        <v>0.16564980836417001</v>
      </c>
      <c r="K11" s="14">
        <v>0.169312194020871</v>
      </c>
      <c r="L11" s="14">
        <v>0.177964191543038</v>
      </c>
      <c r="M11" s="14"/>
      <c r="N11" s="14">
        <v>0.17991118856771901</v>
      </c>
      <c r="O11" s="14">
        <v>0.19840001293078799</v>
      </c>
      <c r="P11" s="14"/>
      <c r="Q11" s="14">
        <v>0.137950768113942</v>
      </c>
      <c r="R11" s="14">
        <v>0.186514279075222</v>
      </c>
      <c r="S11" s="14">
        <v>0.28327823204529301</v>
      </c>
      <c r="T11" s="14"/>
      <c r="U11" s="14">
        <v>0.19373186960018099</v>
      </c>
      <c r="V11" s="14">
        <v>0.18315697536049599</v>
      </c>
      <c r="W11" s="14"/>
      <c r="X11" s="14">
        <v>0.197548796927143</v>
      </c>
      <c r="Y11" s="14">
        <v>0.195394617187928</v>
      </c>
      <c r="Z11" s="14">
        <v>0.16560131489358401</v>
      </c>
      <c r="AA11" s="14"/>
      <c r="AB11" s="14">
        <v>0.145260684868949</v>
      </c>
      <c r="AC11" s="14">
        <v>0.20395659181220099</v>
      </c>
      <c r="AD11" s="14">
        <v>0.197873747773016</v>
      </c>
      <c r="AE11" s="14"/>
      <c r="AF11" s="14">
        <v>0.23777142046153099</v>
      </c>
      <c r="AG11" s="14">
        <v>0.175537085819328</v>
      </c>
      <c r="AH11" s="14">
        <v>0.20146534945849301</v>
      </c>
      <c r="AI11" s="14"/>
      <c r="AJ11" s="14">
        <v>0.17794734017045599</v>
      </c>
      <c r="AK11" s="14">
        <v>0.19481551852944901</v>
      </c>
      <c r="AL11" s="14"/>
      <c r="AM11" s="14">
        <v>0.16240742944102499</v>
      </c>
      <c r="AN11" s="14">
        <v>0.19665965544613301</v>
      </c>
      <c r="AO11" s="14">
        <v>0.21106607989367901</v>
      </c>
      <c r="AP11" s="14">
        <v>0.244543697425044</v>
      </c>
      <c r="AQ11" s="14">
        <v>0.10427860088096</v>
      </c>
      <c r="AR11" s="14">
        <v>0.21380597211281999</v>
      </c>
      <c r="AS11" s="14">
        <v>9.1312307827750502E-2</v>
      </c>
      <c r="AT11" s="14">
        <v>0.18339841900103801</v>
      </c>
      <c r="AU11" s="14">
        <v>0.20608705182638401</v>
      </c>
      <c r="AV11" s="14"/>
      <c r="AW11" s="14">
        <v>0.144390797083363</v>
      </c>
      <c r="AX11" s="14">
        <v>0.241796145932823</v>
      </c>
      <c r="AY11" s="14">
        <v>0.151478917988074</v>
      </c>
      <c r="AZ11" s="14">
        <v>0.25145988615912701</v>
      </c>
      <c r="BA11" s="14">
        <v>6.2119203051017702E-2</v>
      </c>
      <c r="BB11" s="14">
        <v>0.1867658554611</v>
      </c>
      <c r="BC11" s="14">
        <v>0.148904320801928</v>
      </c>
      <c r="BD11" s="14">
        <v>0.26008833416174898</v>
      </c>
      <c r="BE11" s="14">
        <v>0.129120601675348</v>
      </c>
      <c r="BF11" s="14">
        <v>0.243111365738994</v>
      </c>
      <c r="BG11" s="14"/>
      <c r="BH11" s="14">
        <v>0.22265430438470399</v>
      </c>
      <c r="BI11" s="14">
        <v>0.15598684184922301</v>
      </c>
    </row>
    <row r="12" spans="2:61" x14ac:dyDescent="0.35">
      <c r="B12" s="15" t="s">
        <v>321</v>
      </c>
      <c r="C12" s="14">
        <v>8.4137828528116798E-2</v>
      </c>
      <c r="D12" s="14">
        <v>8.0147039739817003E-2</v>
      </c>
      <c r="E12" s="14">
        <v>8.8434431528946394E-2</v>
      </c>
      <c r="F12" s="14"/>
      <c r="G12" s="14">
        <v>9.1395094372032998E-2</v>
      </c>
      <c r="H12" s="14">
        <v>0.112819059544377</v>
      </c>
      <c r="I12" s="14">
        <v>0.115949135542567</v>
      </c>
      <c r="J12" s="14">
        <v>7.0427162394651396E-2</v>
      </c>
      <c r="K12" s="14">
        <v>5.4725900728477203E-2</v>
      </c>
      <c r="L12" s="14">
        <v>6.0158222645105001E-2</v>
      </c>
      <c r="M12" s="14"/>
      <c r="N12" s="14">
        <v>5.8434234346096001E-2</v>
      </c>
      <c r="O12" s="14">
        <v>9.8626034565498094E-2</v>
      </c>
      <c r="P12" s="14"/>
      <c r="Q12" s="14">
        <v>4.7232022292644199E-2</v>
      </c>
      <c r="R12" s="14">
        <v>8.3467183666458E-2</v>
      </c>
      <c r="S12" s="14">
        <v>0.14774115894912199</v>
      </c>
      <c r="T12" s="14"/>
      <c r="U12" s="14">
        <v>7.7227940319535601E-2</v>
      </c>
      <c r="V12" s="14">
        <v>0.11382497500544</v>
      </c>
      <c r="W12" s="14"/>
      <c r="X12" s="14">
        <v>4.1918339947964102E-2</v>
      </c>
      <c r="Y12" s="14">
        <v>8.0814211253723803E-2</v>
      </c>
      <c r="Z12" s="14">
        <v>0.113668552909204</v>
      </c>
      <c r="AA12" s="14"/>
      <c r="AB12" s="14">
        <v>5.3731315320760198E-2</v>
      </c>
      <c r="AC12" s="14">
        <v>8.6272698884487797E-2</v>
      </c>
      <c r="AD12" s="14">
        <v>0.14161544766843201</v>
      </c>
      <c r="AE12" s="14"/>
      <c r="AF12" s="14">
        <v>3.4298385451825501E-2</v>
      </c>
      <c r="AG12" s="14">
        <v>7.0542878473938503E-2</v>
      </c>
      <c r="AH12" s="14">
        <v>0.121563202048726</v>
      </c>
      <c r="AI12" s="14"/>
      <c r="AJ12" s="14">
        <v>9.5207574043308804E-2</v>
      </c>
      <c r="AK12" s="14">
        <v>7.7549400344898198E-2</v>
      </c>
      <c r="AL12" s="14"/>
      <c r="AM12" s="14">
        <v>8.8316385184556895E-2</v>
      </c>
      <c r="AN12" s="14">
        <v>7.0204973155027398E-2</v>
      </c>
      <c r="AO12" s="14">
        <v>8.9037864210197701E-2</v>
      </c>
      <c r="AP12" s="14">
        <v>0.117802622528675</v>
      </c>
      <c r="AQ12" s="14">
        <v>5.3150956062716602E-2</v>
      </c>
      <c r="AR12" s="14">
        <v>9.3452173765645796E-2</v>
      </c>
      <c r="AS12" s="14">
        <v>2.9866224547343299E-2</v>
      </c>
      <c r="AT12" s="14">
        <v>2.9049883650240301E-2</v>
      </c>
      <c r="AU12" s="14">
        <v>0.11237020236413001</v>
      </c>
      <c r="AV12" s="14"/>
      <c r="AW12" s="14">
        <v>0.11409650698892</v>
      </c>
      <c r="AX12" s="14">
        <v>5.5464297332702001E-2</v>
      </c>
      <c r="AY12" s="14">
        <v>8.7030461862493996E-2</v>
      </c>
      <c r="AZ12" s="14">
        <v>0.12898096715874999</v>
      </c>
      <c r="BA12" s="14">
        <v>6.6231943438936194E-2</v>
      </c>
      <c r="BB12" s="14">
        <v>0.107795900466538</v>
      </c>
      <c r="BC12" s="14">
        <v>3.4819975188210402E-2</v>
      </c>
      <c r="BD12" s="14">
        <v>4.3299356379935199E-2</v>
      </c>
      <c r="BE12" s="14">
        <v>0.119802411172407</v>
      </c>
      <c r="BF12" s="14">
        <v>0.11454602044456</v>
      </c>
      <c r="BG12" s="14"/>
      <c r="BH12" s="14">
        <v>8.8203462707011293E-2</v>
      </c>
      <c r="BI12" s="14">
        <v>8.1665560773941007E-2</v>
      </c>
    </row>
    <row r="13" spans="2:61" x14ac:dyDescent="0.35">
      <c r="B13" s="15" t="s">
        <v>322</v>
      </c>
      <c r="C13" s="14">
        <v>7.4544655484387407E-2</v>
      </c>
      <c r="D13" s="14">
        <v>5.63920994557814E-2</v>
      </c>
      <c r="E13" s="14">
        <v>9.22873278049232E-2</v>
      </c>
      <c r="F13" s="14"/>
      <c r="G13" s="14">
        <v>8.0737241784461497E-2</v>
      </c>
      <c r="H13" s="14">
        <v>7.9569566140992504E-2</v>
      </c>
      <c r="I13" s="14">
        <v>6.6819058682963103E-2</v>
      </c>
      <c r="J13" s="14">
        <v>8.1244252731393393E-2</v>
      </c>
      <c r="K13" s="14">
        <v>3.8743679446875998E-2</v>
      </c>
      <c r="L13" s="14">
        <v>9.4933407701404501E-2</v>
      </c>
      <c r="M13" s="14"/>
      <c r="N13" s="14">
        <v>6.6038401628895099E-2</v>
      </c>
      <c r="O13" s="14">
        <v>7.9339329629641603E-2</v>
      </c>
      <c r="P13" s="14"/>
      <c r="Q13" s="14">
        <v>4.9102205608215703E-2</v>
      </c>
      <c r="R13" s="14">
        <v>7.0430377757758303E-2</v>
      </c>
      <c r="S13" s="14">
        <v>0.14854789837194399</v>
      </c>
      <c r="T13" s="14"/>
      <c r="U13" s="14">
        <v>7.4314608226108206E-2</v>
      </c>
      <c r="V13" s="14">
        <v>7.5533013971107996E-2</v>
      </c>
      <c r="W13" s="14"/>
      <c r="X13" s="14">
        <v>2.4154917240800301E-2</v>
      </c>
      <c r="Y13" s="14">
        <v>3.9898954583749299E-2</v>
      </c>
      <c r="Z13" s="14">
        <v>0.14550914678694299</v>
      </c>
      <c r="AA13" s="14"/>
      <c r="AB13" s="14">
        <v>2.39914398770955E-2</v>
      </c>
      <c r="AC13" s="14">
        <v>5.1346462812895899E-2</v>
      </c>
      <c r="AD13" s="14">
        <v>0.23305584290370401</v>
      </c>
      <c r="AE13" s="14"/>
      <c r="AF13" s="14">
        <v>4.7640831896480003E-2</v>
      </c>
      <c r="AG13" s="14">
        <v>4.59887236624043E-2</v>
      </c>
      <c r="AH13" s="14">
        <v>0.14808924153562</v>
      </c>
      <c r="AI13" s="14"/>
      <c r="AJ13" s="14">
        <v>7.8865490745935296E-2</v>
      </c>
      <c r="AK13" s="14">
        <v>6.5798993413784201E-2</v>
      </c>
      <c r="AL13" s="14"/>
      <c r="AM13" s="14">
        <v>3.7432693051435401E-2</v>
      </c>
      <c r="AN13" s="14">
        <v>7.5175422854851806E-2</v>
      </c>
      <c r="AO13" s="14">
        <v>7.9720443733270099E-2</v>
      </c>
      <c r="AP13" s="14">
        <v>0.15385957464573199</v>
      </c>
      <c r="AQ13" s="14">
        <v>0</v>
      </c>
      <c r="AR13" s="14">
        <v>5.4817680030279203E-2</v>
      </c>
      <c r="AS13" s="14">
        <v>4.9429682415268503E-2</v>
      </c>
      <c r="AT13" s="14">
        <v>0.111885869819306</v>
      </c>
      <c r="AU13" s="14">
        <v>0.106118458861062</v>
      </c>
      <c r="AV13" s="14"/>
      <c r="AW13" s="14">
        <v>4.9544257825023398E-2</v>
      </c>
      <c r="AX13" s="14">
        <v>6.50224632366245E-2</v>
      </c>
      <c r="AY13" s="14">
        <v>4.9847635552854701E-2</v>
      </c>
      <c r="AZ13" s="14">
        <v>0.132418512326584</v>
      </c>
      <c r="BA13" s="14">
        <v>0</v>
      </c>
      <c r="BB13" s="14">
        <v>6.3924786008787399E-2</v>
      </c>
      <c r="BC13" s="14">
        <v>1.8795174381816101E-2</v>
      </c>
      <c r="BD13" s="14">
        <v>0.126220976359535</v>
      </c>
      <c r="BE13" s="14">
        <v>9.3569850079607497E-2</v>
      </c>
      <c r="BF13" s="14">
        <v>0.14607122048367599</v>
      </c>
      <c r="BG13" s="14"/>
      <c r="BH13" s="14">
        <v>8.2550624606571796E-2</v>
      </c>
      <c r="BI13" s="14">
        <v>6.3065908391439204E-2</v>
      </c>
    </row>
    <row r="14" spans="2:61" x14ac:dyDescent="0.35">
      <c r="B14" s="15" t="s">
        <v>77</v>
      </c>
      <c r="C14" s="20">
        <v>5.9080180968181802E-2</v>
      </c>
      <c r="D14" s="20">
        <v>5.0568269988111099E-2</v>
      </c>
      <c r="E14" s="20">
        <v>6.7540882159120796E-2</v>
      </c>
      <c r="F14" s="20"/>
      <c r="G14" s="20">
        <v>4.2400868916047198E-2</v>
      </c>
      <c r="H14" s="20">
        <v>5.2659350958224202E-2</v>
      </c>
      <c r="I14" s="20">
        <v>9.2191330855883893E-2</v>
      </c>
      <c r="J14" s="20">
        <v>5.86448005566663E-2</v>
      </c>
      <c r="K14" s="20">
        <v>5.4858034596589E-2</v>
      </c>
      <c r="L14" s="20">
        <v>4.4675343405697503E-2</v>
      </c>
      <c r="M14" s="20"/>
      <c r="N14" s="20">
        <v>3.27931273708661E-2</v>
      </c>
      <c r="O14" s="20">
        <v>7.3897262421327201E-2</v>
      </c>
      <c r="P14" s="20"/>
      <c r="Q14" s="20">
        <v>4.0367954987651597E-2</v>
      </c>
      <c r="R14" s="20">
        <v>6.58847189052644E-2</v>
      </c>
      <c r="S14" s="20">
        <v>3.0045233700387902E-2</v>
      </c>
      <c r="T14" s="20"/>
      <c r="U14" s="20">
        <v>4.5121907797955899E-2</v>
      </c>
      <c r="V14" s="20">
        <v>0.11904950140673499</v>
      </c>
      <c r="W14" s="20"/>
      <c r="X14" s="20">
        <v>2.6667866526967898E-2</v>
      </c>
      <c r="Y14" s="20">
        <v>2.4732407069449201E-2</v>
      </c>
      <c r="Z14" s="20">
        <v>8.1111632798306202E-2</v>
      </c>
      <c r="AA14" s="20"/>
      <c r="AB14" s="20">
        <v>4.1755248481366102E-2</v>
      </c>
      <c r="AC14" s="20">
        <v>4.0275851085945898E-2</v>
      </c>
      <c r="AD14" s="20">
        <v>9.0323071572064595E-2</v>
      </c>
      <c r="AE14" s="20"/>
      <c r="AF14" s="20">
        <v>2.3540223579500599E-2</v>
      </c>
      <c r="AG14" s="20">
        <v>4.4262012546908702E-2</v>
      </c>
      <c r="AH14" s="20">
        <v>5.4033086874047502E-2</v>
      </c>
      <c r="AI14" s="20"/>
      <c r="AJ14" s="20">
        <v>1.53989745261848E-2</v>
      </c>
      <c r="AK14" s="20">
        <v>7.7064519553209601E-2</v>
      </c>
      <c r="AL14" s="20"/>
      <c r="AM14" s="20">
        <v>2.7605522146386698E-2</v>
      </c>
      <c r="AN14" s="20">
        <v>2.50031028199777E-2</v>
      </c>
      <c r="AO14" s="20">
        <v>6.2973274796688003E-2</v>
      </c>
      <c r="AP14" s="20">
        <v>2.4124160758300602E-2</v>
      </c>
      <c r="AQ14" s="20">
        <v>0</v>
      </c>
      <c r="AR14" s="20">
        <v>6.8190112134762698E-2</v>
      </c>
      <c r="AS14" s="20">
        <v>1.6580683826703701E-2</v>
      </c>
      <c r="AT14" s="20">
        <v>0.18162803672802599</v>
      </c>
      <c r="AU14" s="20">
        <v>8.1785960771736402E-2</v>
      </c>
      <c r="AV14" s="20"/>
      <c r="AW14" s="20">
        <v>1.29037150104231E-2</v>
      </c>
      <c r="AX14" s="20">
        <v>4.7318719756796303E-3</v>
      </c>
      <c r="AY14" s="20">
        <v>6.15535114096077E-2</v>
      </c>
      <c r="AZ14" s="20">
        <v>1.05267704022152E-2</v>
      </c>
      <c r="BA14" s="20">
        <v>2.34881255552272E-2</v>
      </c>
      <c r="BB14" s="20">
        <v>4.4855803050185598E-2</v>
      </c>
      <c r="BC14" s="20">
        <v>4.0958060059606699E-2</v>
      </c>
      <c r="BD14" s="20">
        <v>0</v>
      </c>
      <c r="BE14" s="20">
        <v>0.17139146366608099</v>
      </c>
      <c r="BF14" s="20">
        <v>0.118765832646143</v>
      </c>
      <c r="BG14" s="20"/>
      <c r="BH14" s="20">
        <v>5.6247383539331501E-2</v>
      </c>
      <c r="BI14" s="20">
        <v>3.4661267729553302E-2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I19"/>
  <sheetViews>
    <sheetView showGridLines="0" workbookViewId="0">
      <pane xSplit="2" topLeftCell="C1" activePane="topRight" state="frozen"/>
      <selection activeCell="B18" sqref="B18"/>
      <selection pane="topRight" activeCell="BF8"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0.18724245623041499</v>
      </c>
      <c r="D9" s="14">
        <v>0.206256223228723</v>
      </c>
      <c r="E9" s="14">
        <v>0.16556442954536299</v>
      </c>
      <c r="F9" s="14"/>
      <c r="G9" s="14">
        <v>0.18160589002946301</v>
      </c>
      <c r="H9" s="14">
        <v>0.22989083317749701</v>
      </c>
      <c r="I9" s="14">
        <v>0.14683859318168199</v>
      </c>
      <c r="J9" s="14">
        <v>0.237403729870552</v>
      </c>
      <c r="K9" s="14">
        <v>0.14974604245943199</v>
      </c>
      <c r="L9" s="14">
        <v>0.17834809186893799</v>
      </c>
      <c r="M9" s="14"/>
      <c r="N9" s="14">
        <v>0.241484362653417</v>
      </c>
      <c r="O9" s="14">
        <v>0.15666821394540001</v>
      </c>
      <c r="P9" s="14"/>
      <c r="Q9" s="14">
        <v>0.25821602369091601</v>
      </c>
      <c r="R9" s="14">
        <v>0.16778278744505301</v>
      </c>
      <c r="S9" s="14">
        <v>0.133929359571894</v>
      </c>
      <c r="T9" s="14"/>
      <c r="U9" s="14">
        <v>0.19782833544868</v>
      </c>
      <c r="V9" s="14">
        <v>0.141762046496202</v>
      </c>
      <c r="W9" s="14"/>
      <c r="X9" s="14">
        <v>0.19260017275536301</v>
      </c>
      <c r="Y9" s="14">
        <v>0.22178165698287899</v>
      </c>
      <c r="Z9" s="14">
        <v>0.16218606376426201</v>
      </c>
      <c r="AA9" s="14"/>
      <c r="AB9" s="14">
        <v>0.23550050614814999</v>
      </c>
      <c r="AC9" s="14">
        <v>0.189692445211707</v>
      </c>
      <c r="AD9" s="14">
        <v>0.115132834647346</v>
      </c>
      <c r="AE9" s="14"/>
      <c r="AF9" s="14">
        <v>0.28758956316755802</v>
      </c>
      <c r="AG9" s="14">
        <v>0.198607901190098</v>
      </c>
      <c r="AH9" s="14">
        <v>0.14741426406007499</v>
      </c>
      <c r="AI9" s="14"/>
      <c r="AJ9" s="14">
        <v>0.23607540309040301</v>
      </c>
      <c r="AK9" s="14">
        <v>0.162756909162037</v>
      </c>
      <c r="AL9" s="14"/>
      <c r="AM9" s="14">
        <v>0.12436335788587601</v>
      </c>
      <c r="AN9" s="14">
        <v>0.18588798225825701</v>
      </c>
      <c r="AO9" s="14">
        <v>0.25856231146915798</v>
      </c>
      <c r="AP9" s="14">
        <v>0.159309821886195</v>
      </c>
      <c r="AQ9" s="14">
        <v>0.25903138910191698</v>
      </c>
      <c r="AR9" s="14">
        <v>0.22309201288090499</v>
      </c>
      <c r="AS9" s="14">
        <v>0.25549151419881599</v>
      </c>
      <c r="AT9" s="14">
        <v>0.13747073600641899</v>
      </c>
      <c r="AU9" s="14">
        <v>0.17567777936814799</v>
      </c>
      <c r="AV9" s="14"/>
      <c r="AW9" s="14">
        <v>0.13308611530303099</v>
      </c>
      <c r="AX9" s="14">
        <v>0.18556038532615499</v>
      </c>
      <c r="AY9" s="14">
        <v>0.28843231272386499</v>
      </c>
      <c r="AZ9" s="14">
        <v>0.19669979718969</v>
      </c>
      <c r="BA9" s="14">
        <v>0.26628262357986598</v>
      </c>
      <c r="BB9" s="14">
        <v>0.19421898610964999</v>
      </c>
      <c r="BC9" s="14">
        <v>0.32471438764483801</v>
      </c>
      <c r="BD9" s="14">
        <v>0.17647329434008799</v>
      </c>
      <c r="BE9" s="14">
        <v>0.221550710010572</v>
      </c>
      <c r="BF9" s="14">
        <v>0.12140439090923601</v>
      </c>
      <c r="BG9" s="14"/>
      <c r="BH9" s="14">
        <v>0.18993662631441599</v>
      </c>
      <c r="BI9" s="14">
        <v>0.19875683749370299</v>
      </c>
    </row>
    <row r="10" spans="2:61" x14ac:dyDescent="0.35">
      <c r="B10" s="15" t="s">
        <v>319</v>
      </c>
      <c r="C10" s="14">
        <v>0.39076642357808</v>
      </c>
      <c r="D10" s="14">
        <v>0.395379965484975</v>
      </c>
      <c r="E10" s="14">
        <v>0.38865140467937798</v>
      </c>
      <c r="F10" s="14"/>
      <c r="G10" s="14">
        <v>0.36549271674594302</v>
      </c>
      <c r="H10" s="14">
        <v>0.33849816242261799</v>
      </c>
      <c r="I10" s="14">
        <v>0.38887491456509798</v>
      </c>
      <c r="J10" s="14">
        <v>0.37507955303370799</v>
      </c>
      <c r="K10" s="14">
        <v>0.44118189488751802</v>
      </c>
      <c r="L10" s="14">
        <v>0.42548673616356197</v>
      </c>
      <c r="M10" s="14"/>
      <c r="N10" s="14">
        <v>0.37408421584791302</v>
      </c>
      <c r="O10" s="14">
        <v>0.40016959346325098</v>
      </c>
      <c r="P10" s="14"/>
      <c r="Q10" s="14">
        <v>0.42562138398882299</v>
      </c>
      <c r="R10" s="14">
        <v>0.39428687115508498</v>
      </c>
      <c r="S10" s="14">
        <v>0.32884670714747699</v>
      </c>
      <c r="T10" s="14"/>
      <c r="U10" s="14">
        <v>0.39838977137703402</v>
      </c>
      <c r="V10" s="14">
        <v>0.35801402065583099</v>
      </c>
      <c r="W10" s="14"/>
      <c r="X10" s="14">
        <v>0.55667867285033001</v>
      </c>
      <c r="Y10" s="14">
        <v>0.411894032165048</v>
      </c>
      <c r="Z10" s="14">
        <v>0.31212035449724501</v>
      </c>
      <c r="AA10" s="14"/>
      <c r="AB10" s="14">
        <v>0.47530255563388901</v>
      </c>
      <c r="AC10" s="14">
        <v>0.417487977756971</v>
      </c>
      <c r="AD10" s="14">
        <v>0.23934719135751001</v>
      </c>
      <c r="AE10" s="14"/>
      <c r="AF10" s="14">
        <v>0.38133578568564602</v>
      </c>
      <c r="AG10" s="14">
        <v>0.43356977776410399</v>
      </c>
      <c r="AH10" s="14">
        <v>0.34847167625639103</v>
      </c>
      <c r="AI10" s="14"/>
      <c r="AJ10" s="14">
        <v>0.378423277193428</v>
      </c>
      <c r="AK10" s="14">
        <v>0.40830469290566401</v>
      </c>
      <c r="AL10" s="14"/>
      <c r="AM10" s="14">
        <v>0.53921091813520305</v>
      </c>
      <c r="AN10" s="14">
        <v>0.45269849496535303</v>
      </c>
      <c r="AO10" s="14">
        <v>0.37251052320419897</v>
      </c>
      <c r="AP10" s="14">
        <v>0.34748774195989501</v>
      </c>
      <c r="AQ10" s="14">
        <v>0.39217734002886501</v>
      </c>
      <c r="AR10" s="14">
        <v>0.37133090291534898</v>
      </c>
      <c r="AS10" s="14">
        <v>0.48455940883286702</v>
      </c>
      <c r="AT10" s="14">
        <v>0.29344151094052001</v>
      </c>
      <c r="AU10" s="14">
        <v>0.26309741394923802</v>
      </c>
      <c r="AV10" s="14"/>
      <c r="AW10" s="14">
        <v>0.56726407345267504</v>
      </c>
      <c r="AX10" s="14">
        <v>0.43220646270372098</v>
      </c>
      <c r="AY10" s="14">
        <v>0.401231171638124</v>
      </c>
      <c r="AZ10" s="14">
        <v>0.33471122532680703</v>
      </c>
      <c r="BA10" s="14">
        <v>0.38545677281895402</v>
      </c>
      <c r="BB10" s="14">
        <v>0.41417986723845401</v>
      </c>
      <c r="BC10" s="14">
        <v>0.43162015808207199</v>
      </c>
      <c r="BD10" s="14">
        <v>0.28403842200961998</v>
      </c>
      <c r="BE10" s="14">
        <v>0.18811565724686899</v>
      </c>
      <c r="BF10" s="14">
        <v>0.20439897319313599</v>
      </c>
      <c r="BG10" s="14"/>
      <c r="BH10" s="14">
        <v>0.346792529316506</v>
      </c>
      <c r="BI10" s="14">
        <v>0.44336127304888201</v>
      </c>
    </row>
    <row r="11" spans="2:61" x14ac:dyDescent="0.35">
      <c r="B11" s="15" t="s">
        <v>320</v>
      </c>
      <c r="C11" s="14">
        <v>0.22241087917877</v>
      </c>
      <c r="D11" s="14">
        <v>0.22237798141388601</v>
      </c>
      <c r="E11" s="14">
        <v>0.22374200900659799</v>
      </c>
      <c r="F11" s="14"/>
      <c r="G11" s="14">
        <v>0.24373232012333099</v>
      </c>
      <c r="H11" s="14">
        <v>0.239192515092849</v>
      </c>
      <c r="I11" s="14">
        <v>0.21468215500902599</v>
      </c>
      <c r="J11" s="14">
        <v>0.21182545933385799</v>
      </c>
      <c r="K11" s="14">
        <v>0.24705531586328899</v>
      </c>
      <c r="L11" s="14">
        <v>0.19602303535787299</v>
      </c>
      <c r="M11" s="14"/>
      <c r="N11" s="14">
        <v>0.22398051719093401</v>
      </c>
      <c r="O11" s="14">
        <v>0.22152612980234901</v>
      </c>
      <c r="P11" s="14"/>
      <c r="Q11" s="14">
        <v>0.167327363644762</v>
      </c>
      <c r="R11" s="14">
        <v>0.234789171394132</v>
      </c>
      <c r="S11" s="14">
        <v>0.29382708208105601</v>
      </c>
      <c r="T11" s="14"/>
      <c r="U11" s="14">
        <v>0.220256341821221</v>
      </c>
      <c r="V11" s="14">
        <v>0.23166747844545399</v>
      </c>
      <c r="W11" s="14"/>
      <c r="X11" s="14">
        <v>0.17349723077347101</v>
      </c>
      <c r="Y11" s="14">
        <v>0.20660234993516299</v>
      </c>
      <c r="Z11" s="14">
        <v>0.246662287022726</v>
      </c>
      <c r="AA11" s="14"/>
      <c r="AB11" s="14">
        <v>0.14723550821970899</v>
      </c>
      <c r="AC11" s="14">
        <v>0.24403058480805701</v>
      </c>
      <c r="AD11" s="14">
        <v>0.25786922014205799</v>
      </c>
      <c r="AE11" s="14"/>
      <c r="AF11" s="14">
        <v>0.18797255641556601</v>
      </c>
      <c r="AG11" s="14">
        <v>0.21897034043843799</v>
      </c>
      <c r="AH11" s="14">
        <v>0.212518708138284</v>
      </c>
      <c r="AI11" s="14"/>
      <c r="AJ11" s="14">
        <v>0.21293650296707201</v>
      </c>
      <c r="AK11" s="14">
        <v>0.22646246255379299</v>
      </c>
      <c r="AL11" s="14"/>
      <c r="AM11" s="14">
        <v>0.17379574098165401</v>
      </c>
      <c r="AN11" s="14">
        <v>0.22193020156142301</v>
      </c>
      <c r="AO11" s="14">
        <v>0.17770239224034201</v>
      </c>
      <c r="AP11" s="14">
        <v>0.228005418121772</v>
      </c>
      <c r="AQ11" s="14">
        <v>0.142525245591067</v>
      </c>
      <c r="AR11" s="14">
        <v>0.237263107748175</v>
      </c>
      <c r="AS11" s="14">
        <v>0.13813398810865901</v>
      </c>
      <c r="AT11" s="14">
        <v>0.230168004302923</v>
      </c>
      <c r="AU11" s="14">
        <v>0.287120695505724</v>
      </c>
      <c r="AV11" s="14"/>
      <c r="AW11" s="14">
        <v>0.14171219968413301</v>
      </c>
      <c r="AX11" s="14">
        <v>0.25450096225093999</v>
      </c>
      <c r="AY11" s="14">
        <v>0.150751211864668</v>
      </c>
      <c r="AZ11" s="14">
        <v>0.260073930940045</v>
      </c>
      <c r="BA11" s="14">
        <v>0.16078948270377599</v>
      </c>
      <c r="BB11" s="14">
        <v>0.220927370271915</v>
      </c>
      <c r="BC11" s="14">
        <v>0.13709208971557299</v>
      </c>
      <c r="BD11" s="14">
        <v>0.30679641897765603</v>
      </c>
      <c r="BE11" s="14">
        <v>0.19453180954485699</v>
      </c>
      <c r="BF11" s="14">
        <v>0.29369692487798099</v>
      </c>
      <c r="BG11" s="14"/>
      <c r="BH11" s="14">
        <v>0.25795800916837403</v>
      </c>
      <c r="BI11" s="14">
        <v>0.177673375736736</v>
      </c>
    </row>
    <row r="12" spans="2:61" x14ac:dyDescent="0.35">
      <c r="B12" s="15" t="s">
        <v>321</v>
      </c>
      <c r="C12" s="14">
        <v>8.2772732533295604E-2</v>
      </c>
      <c r="D12" s="14">
        <v>9.0446834716579494E-2</v>
      </c>
      <c r="E12" s="14">
        <v>7.4739958705511395E-2</v>
      </c>
      <c r="F12" s="14"/>
      <c r="G12" s="14">
        <v>0.120811593444935</v>
      </c>
      <c r="H12" s="14">
        <v>0.10458114953202099</v>
      </c>
      <c r="I12" s="14">
        <v>6.6502105139470996E-2</v>
      </c>
      <c r="J12" s="14">
        <v>7.8676208295656705E-2</v>
      </c>
      <c r="K12" s="14">
        <v>7.0354291268274693E-2</v>
      </c>
      <c r="L12" s="14">
        <v>7.2746419426149095E-2</v>
      </c>
      <c r="M12" s="14"/>
      <c r="N12" s="14">
        <v>7.8464851727592197E-2</v>
      </c>
      <c r="O12" s="14">
        <v>8.5200932428435794E-2</v>
      </c>
      <c r="P12" s="14"/>
      <c r="Q12" s="14">
        <v>7.1828296322941701E-2</v>
      </c>
      <c r="R12" s="14">
        <v>8.39358427020927E-2</v>
      </c>
      <c r="S12" s="14">
        <v>9.8602018338916603E-2</v>
      </c>
      <c r="T12" s="14"/>
      <c r="U12" s="14">
        <v>7.9447453209521804E-2</v>
      </c>
      <c r="V12" s="14">
        <v>9.70592233393682E-2</v>
      </c>
      <c r="W12" s="14"/>
      <c r="X12" s="14">
        <v>3.3938483905563803E-2</v>
      </c>
      <c r="Y12" s="14">
        <v>9.4982448409878795E-2</v>
      </c>
      <c r="Z12" s="14">
        <v>8.9841399220669596E-2</v>
      </c>
      <c r="AA12" s="14"/>
      <c r="AB12" s="14">
        <v>6.0651097147425399E-2</v>
      </c>
      <c r="AC12" s="14">
        <v>8.6186611545832306E-2</v>
      </c>
      <c r="AD12" s="14">
        <v>0.109083486934618</v>
      </c>
      <c r="AE12" s="14"/>
      <c r="AF12" s="14">
        <v>8.89389266915281E-2</v>
      </c>
      <c r="AG12" s="14">
        <v>6.5034017407394104E-2</v>
      </c>
      <c r="AH12" s="14">
        <v>0.121407144284316</v>
      </c>
      <c r="AI12" s="14"/>
      <c r="AJ12" s="14">
        <v>7.9618100687950305E-2</v>
      </c>
      <c r="AK12" s="14">
        <v>8.2867861403219001E-2</v>
      </c>
      <c r="AL12" s="14"/>
      <c r="AM12" s="14">
        <v>0.11966221999523199</v>
      </c>
      <c r="AN12" s="14">
        <v>6.5559143560109001E-2</v>
      </c>
      <c r="AO12" s="14">
        <v>5.4442704408554803E-2</v>
      </c>
      <c r="AP12" s="14">
        <v>0.12088941483636501</v>
      </c>
      <c r="AQ12" s="14">
        <v>0.121838536563426</v>
      </c>
      <c r="AR12" s="14">
        <v>7.5817972811882905E-2</v>
      </c>
      <c r="AS12" s="14">
        <v>1.4986663524369901E-2</v>
      </c>
      <c r="AT12" s="14">
        <v>5.40276426350755E-2</v>
      </c>
      <c r="AU12" s="14">
        <v>8.9041682273678702E-2</v>
      </c>
      <c r="AV12" s="14"/>
      <c r="AW12" s="14">
        <v>0.12901638322292</v>
      </c>
      <c r="AX12" s="14">
        <v>7.5360997929161705E-2</v>
      </c>
      <c r="AY12" s="14">
        <v>7.2692630282761003E-2</v>
      </c>
      <c r="AZ12" s="14">
        <v>9.5075905285830695E-2</v>
      </c>
      <c r="BA12" s="14">
        <v>9.7614004716180494E-2</v>
      </c>
      <c r="BB12" s="14">
        <v>8.4828869584895994E-2</v>
      </c>
      <c r="BC12" s="14">
        <v>4.6820130116094497E-2</v>
      </c>
      <c r="BD12" s="14">
        <v>4.3299356379935199E-2</v>
      </c>
      <c r="BE12" s="14">
        <v>7.1241386363222206E-2</v>
      </c>
      <c r="BF12" s="14">
        <v>0.14582475445486701</v>
      </c>
      <c r="BG12" s="14"/>
      <c r="BH12" s="14">
        <v>8.5544169712044496E-2</v>
      </c>
      <c r="BI12" s="14">
        <v>8.6164134617953803E-2</v>
      </c>
    </row>
    <row r="13" spans="2:61" x14ac:dyDescent="0.35">
      <c r="B13" s="15" t="s">
        <v>322</v>
      </c>
      <c r="C13" s="14">
        <v>6.5569815378749799E-2</v>
      </c>
      <c r="D13" s="14">
        <v>4.6712467967977601E-2</v>
      </c>
      <c r="E13" s="14">
        <v>8.3932002096457695E-2</v>
      </c>
      <c r="F13" s="14"/>
      <c r="G13" s="14">
        <v>6.8927242015348902E-2</v>
      </c>
      <c r="H13" s="14">
        <v>4.9537503590301402E-2</v>
      </c>
      <c r="I13" s="14">
        <v>8.2716865193019698E-2</v>
      </c>
      <c r="J13" s="14">
        <v>6.7321822289095098E-2</v>
      </c>
      <c r="K13" s="14">
        <v>4.8199415584969998E-2</v>
      </c>
      <c r="L13" s="14">
        <v>7.0828911431980002E-2</v>
      </c>
      <c r="M13" s="14"/>
      <c r="N13" s="14">
        <v>4.8335837156869101E-2</v>
      </c>
      <c r="O13" s="14">
        <v>7.52839987553688E-2</v>
      </c>
      <c r="P13" s="14"/>
      <c r="Q13" s="14">
        <v>5.8227167534352198E-2</v>
      </c>
      <c r="R13" s="14">
        <v>5.3152792404910498E-2</v>
      </c>
      <c r="S13" s="14">
        <v>0.123075566948947</v>
      </c>
      <c r="T13" s="14"/>
      <c r="U13" s="14">
        <v>6.3322261067797703E-2</v>
      </c>
      <c r="V13" s="14">
        <v>7.5226045990717E-2</v>
      </c>
      <c r="W13" s="14"/>
      <c r="X13" s="14">
        <v>2.7643880885411601E-2</v>
      </c>
      <c r="Y13" s="14">
        <v>3.53879779697421E-2</v>
      </c>
      <c r="Z13" s="14">
        <v>0.125818544531306</v>
      </c>
      <c r="AA13" s="14"/>
      <c r="AB13" s="14">
        <v>3.7974668165830401E-2</v>
      </c>
      <c r="AC13" s="14">
        <v>3.6107981045729202E-2</v>
      </c>
      <c r="AD13" s="14">
        <v>0.20194717160238601</v>
      </c>
      <c r="AE13" s="14"/>
      <c r="AF13" s="14">
        <v>3.1124029138415801E-2</v>
      </c>
      <c r="AG13" s="14">
        <v>4.53470465235499E-2</v>
      </c>
      <c r="AH13" s="14">
        <v>0.122664250886932</v>
      </c>
      <c r="AI13" s="14"/>
      <c r="AJ13" s="14">
        <v>6.9724317709874806E-2</v>
      </c>
      <c r="AK13" s="14">
        <v>5.5425288936870098E-2</v>
      </c>
      <c r="AL13" s="14"/>
      <c r="AM13" s="14">
        <v>2.3628343759728599E-2</v>
      </c>
      <c r="AN13" s="14">
        <v>6.0790011976322403E-2</v>
      </c>
      <c r="AO13" s="14">
        <v>9.8882567894073597E-2</v>
      </c>
      <c r="AP13" s="14">
        <v>0.129429356119692</v>
      </c>
      <c r="AQ13" s="14">
        <v>3.23914695380592E-2</v>
      </c>
      <c r="AR13" s="14">
        <v>5.2764656374725397E-2</v>
      </c>
      <c r="AS13" s="14">
        <v>4.6512704966542702E-2</v>
      </c>
      <c r="AT13" s="14">
        <v>8.9747639123807593E-2</v>
      </c>
      <c r="AU13" s="14">
        <v>9.8358804635806193E-2</v>
      </c>
      <c r="AV13" s="14"/>
      <c r="AW13" s="14">
        <v>1.60735931227339E-2</v>
      </c>
      <c r="AX13" s="14">
        <v>4.7934090879084998E-2</v>
      </c>
      <c r="AY13" s="14">
        <v>4.9847635552854701E-2</v>
      </c>
      <c r="AZ13" s="14">
        <v>0.113439141257627</v>
      </c>
      <c r="BA13" s="14">
        <v>3.4474601647772003E-2</v>
      </c>
      <c r="BB13" s="14">
        <v>4.6963298494849398E-2</v>
      </c>
      <c r="BC13" s="14">
        <v>2.0142319833151599E-2</v>
      </c>
      <c r="BD13" s="14">
        <v>0.169246034110618</v>
      </c>
      <c r="BE13" s="14">
        <v>0.155353349005348</v>
      </c>
      <c r="BF13" s="14">
        <v>0.15797973021450701</v>
      </c>
      <c r="BG13" s="14"/>
      <c r="BH13" s="14">
        <v>7.3278582406784601E-2</v>
      </c>
      <c r="BI13" s="14">
        <v>6.00954612524549E-2</v>
      </c>
    </row>
    <row r="14" spans="2:61" x14ac:dyDescent="0.35">
      <c r="B14" s="15" t="s">
        <v>77</v>
      </c>
      <c r="C14" s="20">
        <v>5.1237693100689798E-2</v>
      </c>
      <c r="D14" s="20">
        <v>3.8826527187858798E-2</v>
      </c>
      <c r="E14" s="20">
        <v>6.3370195966692897E-2</v>
      </c>
      <c r="F14" s="20"/>
      <c r="G14" s="20">
        <v>1.9430237640980098E-2</v>
      </c>
      <c r="H14" s="20">
        <v>3.8299836184714102E-2</v>
      </c>
      <c r="I14" s="20">
        <v>0.100385366911702</v>
      </c>
      <c r="J14" s="20">
        <v>2.9693227177130001E-2</v>
      </c>
      <c r="K14" s="20">
        <v>4.3463039936516103E-2</v>
      </c>
      <c r="L14" s="20">
        <v>5.6566805751496897E-2</v>
      </c>
      <c r="M14" s="20"/>
      <c r="N14" s="20">
        <v>3.3650215423274302E-2</v>
      </c>
      <c r="O14" s="20">
        <v>6.1151131605195697E-2</v>
      </c>
      <c r="P14" s="20"/>
      <c r="Q14" s="20">
        <v>1.8779764818205601E-2</v>
      </c>
      <c r="R14" s="20">
        <v>6.6052534898727006E-2</v>
      </c>
      <c r="S14" s="20">
        <v>2.1719265911709799E-2</v>
      </c>
      <c r="T14" s="20"/>
      <c r="U14" s="20">
        <v>4.0755837075745101E-2</v>
      </c>
      <c r="V14" s="20">
        <v>9.6271185072426796E-2</v>
      </c>
      <c r="W14" s="20"/>
      <c r="X14" s="20">
        <v>1.5641558829860298E-2</v>
      </c>
      <c r="Y14" s="20">
        <v>2.9351534537288799E-2</v>
      </c>
      <c r="Z14" s="20">
        <v>6.33713509637924E-2</v>
      </c>
      <c r="AA14" s="20"/>
      <c r="AB14" s="20">
        <v>4.3335664684995098E-2</v>
      </c>
      <c r="AC14" s="20">
        <v>2.64943996317034E-2</v>
      </c>
      <c r="AD14" s="20">
        <v>7.6620095316081202E-2</v>
      </c>
      <c r="AE14" s="20"/>
      <c r="AF14" s="20">
        <v>2.3039138901285901E-2</v>
      </c>
      <c r="AG14" s="20">
        <v>3.84709166764165E-2</v>
      </c>
      <c r="AH14" s="20">
        <v>4.7523956374001398E-2</v>
      </c>
      <c r="AI14" s="20"/>
      <c r="AJ14" s="20">
        <v>2.32223983512727E-2</v>
      </c>
      <c r="AK14" s="20">
        <v>6.4182785038416901E-2</v>
      </c>
      <c r="AL14" s="20"/>
      <c r="AM14" s="20">
        <v>1.9339419242306598E-2</v>
      </c>
      <c r="AN14" s="20">
        <v>1.31341656785357E-2</v>
      </c>
      <c r="AO14" s="20">
        <v>3.7899500783672602E-2</v>
      </c>
      <c r="AP14" s="20">
        <v>1.48782470760808E-2</v>
      </c>
      <c r="AQ14" s="20">
        <v>5.2036019176667003E-2</v>
      </c>
      <c r="AR14" s="20">
        <v>3.97313472689634E-2</v>
      </c>
      <c r="AS14" s="20">
        <v>6.0315720368745301E-2</v>
      </c>
      <c r="AT14" s="20">
        <v>0.19514446699125401</v>
      </c>
      <c r="AU14" s="20">
        <v>8.6703624267404494E-2</v>
      </c>
      <c r="AV14" s="20"/>
      <c r="AW14" s="20">
        <v>1.2847635214507399E-2</v>
      </c>
      <c r="AX14" s="20">
        <v>4.4371009109382504E-3</v>
      </c>
      <c r="AY14" s="20">
        <v>3.7045037937727197E-2</v>
      </c>
      <c r="AZ14" s="20">
        <v>0</v>
      </c>
      <c r="BA14" s="20">
        <v>5.53825145334517E-2</v>
      </c>
      <c r="BB14" s="20">
        <v>3.88816083002358E-2</v>
      </c>
      <c r="BC14" s="20">
        <v>3.9610914608271097E-2</v>
      </c>
      <c r="BD14" s="20">
        <v>2.0146474182082701E-2</v>
      </c>
      <c r="BE14" s="20">
        <v>0.16920708782913299</v>
      </c>
      <c r="BF14" s="20">
        <v>7.6695226350272705E-2</v>
      </c>
      <c r="BG14" s="20"/>
      <c r="BH14" s="20">
        <v>4.6490083081875001E-2</v>
      </c>
      <c r="BI14" s="20">
        <v>3.3948917850271397E-2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I19"/>
  <sheetViews>
    <sheetView showGridLines="0" workbookViewId="0">
      <pane xSplit="2" topLeftCell="C1" activePane="topRight" state="frozen"/>
      <selection activeCell="B18" sqref="B18"/>
      <selection pane="topRight" activeCell="AS13" sqref="AS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419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0.13170557903795499</v>
      </c>
      <c r="D9" s="14">
        <v>0.107105575099089</v>
      </c>
      <c r="E9" s="14">
        <v>0.15008545473093299</v>
      </c>
      <c r="F9" s="14"/>
      <c r="G9" s="14">
        <v>0.188869599172899</v>
      </c>
      <c r="H9" s="14">
        <v>0.16200470845672499</v>
      </c>
      <c r="I9" s="14">
        <v>0.13721667293770901</v>
      </c>
      <c r="J9" s="14">
        <v>0.122303310784286</v>
      </c>
      <c r="K9" s="14">
        <v>9.0575322606109898E-2</v>
      </c>
      <c r="L9" s="14">
        <v>0.108744167007</v>
      </c>
      <c r="M9" s="14"/>
      <c r="N9" s="14">
        <v>0.15172237801962701</v>
      </c>
      <c r="O9" s="14">
        <v>0.120422818121267</v>
      </c>
      <c r="P9" s="14"/>
      <c r="Q9" s="14">
        <v>0.21478022603758401</v>
      </c>
      <c r="R9" s="14">
        <v>9.60596148841453E-2</v>
      </c>
      <c r="S9" s="14">
        <v>0.11257023016482499</v>
      </c>
      <c r="T9" s="14"/>
      <c r="U9" s="14">
        <v>0.149645660318941</v>
      </c>
      <c r="V9" s="14">
        <v>5.4629104755449402E-2</v>
      </c>
      <c r="W9" s="14"/>
      <c r="X9" s="14">
        <v>0.16633253270798201</v>
      </c>
      <c r="Y9" s="14">
        <v>0.15332095490567199</v>
      </c>
      <c r="Z9" s="14">
        <v>0.10756112342426601</v>
      </c>
      <c r="AA9" s="14"/>
      <c r="AB9" s="14">
        <v>0.189790062973375</v>
      </c>
      <c r="AC9" s="14">
        <v>0.121916118626062</v>
      </c>
      <c r="AD9" s="14">
        <v>7.7192128394458506E-2</v>
      </c>
      <c r="AE9" s="14"/>
      <c r="AF9" s="14">
        <v>0.19505517623365001</v>
      </c>
      <c r="AG9" s="14">
        <v>0.138826146475474</v>
      </c>
      <c r="AH9" s="14">
        <v>9.4851651072261997E-2</v>
      </c>
      <c r="AI9" s="14"/>
      <c r="AJ9" s="14">
        <v>0.13848519467545101</v>
      </c>
      <c r="AK9" s="14">
        <v>0.127718593209632</v>
      </c>
      <c r="AL9" s="14"/>
      <c r="AM9" s="14">
        <v>9.3412145360968799E-2</v>
      </c>
      <c r="AN9" s="14">
        <v>0.126656461756221</v>
      </c>
      <c r="AO9" s="14">
        <v>0.18672444464064999</v>
      </c>
      <c r="AP9" s="14">
        <v>0.128807053948611</v>
      </c>
      <c r="AQ9" s="14">
        <v>0.14426205026130501</v>
      </c>
      <c r="AR9" s="14">
        <v>0.13335288883348301</v>
      </c>
      <c r="AS9" s="14">
        <v>0.35233647856961797</v>
      </c>
      <c r="AT9" s="14">
        <v>0.10842867454661</v>
      </c>
      <c r="AU9" s="14">
        <v>0.114976445396183</v>
      </c>
      <c r="AV9" s="14"/>
      <c r="AW9" s="14">
        <v>9.4818624778677196E-2</v>
      </c>
      <c r="AX9" s="14">
        <v>0.133005922011493</v>
      </c>
      <c r="AY9" s="14">
        <v>0.229197026960655</v>
      </c>
      <c r="AZ9" s="14">
        <v>0.125475604450041</v>
      </c>
      <c r="BA9" s="14">
        <v>0.186672732320845</v>
      </c>
      <c r="BB9" s="14">
        <v>0.15073852734110099</v>
      </c>
      <c r="BC9" s="14">
        <v>0.26213987124499599</v>
      </c>
      <c r="BD9" s="14">
        <v>0.15545105701920001</v>
      </c>
      <c r="BE9" s="14">
        <v>7.8667494113916506E-2</v>
      </c>
      <c r="BF9" s="14">
        <v>3.3068481681033303E-2</v>
      </c>
      <c r="BG9" s="14"/>
      <c r="BH9" s="14">
        <v>0.126057369741924</v>
      </c>
      <c r="BI9" s="14">
        <v>0.152337768061861</v>
      </c>
    </row>
    <row r="10" spans="2:61" x14ac:dyDescent="0.35">
      <c r="B10" s="15" t="s">
        <v>319</v>
      </c>
      <c r="C10" s="14">
        <v>0.330762146252981</v>
      </c>
      <c r="D10" s="14">
        <v>0.318378804660919</v>
      </c>
      <c r="E10" s="14">
        <v>0.34450165571054198</v>
      </c>
      <c r="F10" s="14"/>
      <c r="G10" s="14">
        <v>0.33656243503326999</v>
      </c>
      <c r="H10" s="14">
        <v>0.34396837879369102</v>
      </c>
      <c r="I10" s="14">
        <v>0.32265906256446197</v>
      </c>
      <c r="J10" s="14">
        <v>0.33066528847743798</v>
      </c>
      <c r="K10" s="14">
        <v>0.29133607538711298</v>
      </c>
      <c r="L10" s="14">
        <v>0.35406098647303702</v>
      </c>
      <c r="M10" s="14"/>
      <c r="N10" s="14">
        <v>0.35802450828557503</v>
      </c>
      <c r="O10" s="14">
        <v>0.31539531796442299</v>
      </c>
      <c r="P10" s="14"/>
      <c r="Q10" s="14">
        <v>0.39061151385341802</v>
      </c>
      <c r="R10" s="14">
        <v>0.30696498475162898</v>
      </c>
      <c r="S10" s="14">
        <v>0.310102864190754</v>
      </c>
      <c r="T10" s="14"/>
      <c r="U10" s="14">
        <v>0.33410868929140197</v>
      </c>
      <c r="V10" s="14">
        <v>0.31638429955339198</v>
      </c>
      <c r="W10" s="14"/>
      <c r="X10" s="14">
        <v>0.37463718333381302</v>
      </c>
      <c r="Y10" s="14">
        <v>0.351681379562093</v>
      </c>
      <c r="Z10" s="14">
        <v>0.293174248182273</v>
      </c>
      <c r="AA10" s="14"/>
      <c r="AB10" s="14">
        <v>0.36425321059098698</v>
      </c>
      <c r="AC10" s="14">
        <v>0.34536464280587598</v>
      </c>
      <c r="AD10" s="14">
        <v>0.26704265283050399</v>
      </c>
      <c r="AE10" s="14"/>
      <c r="AF10" s="14">
        <v>0.31087437744951002</v>
      </c>
      <c r="AG10" s="14">
        <v>0.35902779979865301</v>
      </c>
      <c r="AH10" s="14">
        <v>0.30384044428785101</v>
      </c>
      <c r="AI10" s="14"/>
      <c r="AJ10" s="14">
        <v>0.36593501469781697</v>
      </c>
      <c r="AK10" s="14">
        <v>0.32408131098460202</v>
      </c>
      <c r="AL10" s="14"/>
      <c r="AM10" s="14">
        <v>0.37121893411891799</v>
      </c>
      <c r="AN10" s="14">
        <v>0.33000917682278402</v>
      </c>
      <c r="AO10" s="14">
        <v>0.27002287745278603</v>
      </c>
      <c r="AP10" s="14">
        <v>0.35262941706038198</v>
      </c>
      <c r="AQ10" s="14">
        <v>0.44501145847373502</v>
      </c>
      <c r="AR10" s="14">
        <v>0.36539616935104102</v>
      </c>
      <c r="AS10" s="14">
        <v>0.32876408328903001</v>
      </c>
      <c r="AT10" s="14">
        <v>0.116386186637795</v>
      </c>
      <c r="AU10" s="14">
        <v>0.27330563782568501</v>
      </c>
      <c r="AV10" s="14"/>
      <c r="AW10" s="14">
        <v>0.38016610024757302</v>
      </c>
      <c r="AX10" s="14">
        <v>0.30715828433296999</v>
      </c>
      <c r="AY10" s="14">
        <v>0.33133135164456701</v>
      </c>
      <c r="AZ10" s="14">
        <v>0.33662472151411998</v>
      </c>
      <c r="BA10" s="14">
        <v>0.42844398253341398</v>
      </c>
      <c r="BB10" s="14">
        <v>0.39075571805231502</v>
      </c>
      <c r="BC10" s="14">
        <v>0.360557986486712</v>
      </c>
      <c r="BD10" s="14">
        <v>0.106207234263363</v>
      </c>
      <c r="BE10" s="14">
        <v>0.34301408086961899</v>
      </c>
      <c r="BF10" s="14">
        <v>0.18548767021719301</v>
      </c>
      <c r="BG10" s="14"/>
      <c r="BH10" s="14">
        <v>0.31692877800248398</v>
      </c>
      <c r="BI10" s="14">
        <v>0.36107327368199399</v>
      </c>
    </row>
    <row r="11" spans="2:61" x14ac:dyDescent="0.35">
      <c r="B11" s="15" t="s">
        <v>320</v>
      </c>
      <c r="C11" s="14">
        <v>0.247522088056018</v>
      </c>
      <c r="D11" s="14">
        <v>0.26146949860645202</v>
      </c>
      <c r="E11" s="14">
        <v>0.23567084244992401</v>
      </c>
      <c r="F11" s="14"/>
      <c r="G11" s="14">
        <v>0.188705184349024</v>
      </c>
      <c r="H11" s="14">
        <v>0.19670726044860901</v>
      </c>
      <c r="I11" s="14">
        <v>0.24460388759974999</v>
      </c>
      <c r="J11" s="14">
        <v>0.29251658280204801</v>
      </c>
      <c r="K11" s="14">
        <v>0.328839605660735</v>
      </c>
      <c r="L11" s="14">
        <v>0.223369644005838</v>
      </c>
      <c r="M11" s="14"/>
      <c r="N11" s="14">
        <v>0.23309630650716801</v>
      </c>
      <c r="O11" s="14">
        <v>0.25565339038867702</v>
      </c>
      <c r="P11" s="14"/>
      <c r="Q11" s="14">
        <v>0.18435759891987299</v>
      </c>
      <c r="R11" s="14">
        <v>0.29034822666420501</v>
      </c>
      <c r="S11" s="14">
        <v>0.23359553580293799</v>
      </c>
      <c r="T11" s="14"/>
      <c r="U11" s="14">
        <v>0.237541073753337</v>
      </c>
      <c r="V11" s="14">
        <v>0.29040379969181002</v>
      </c>
      <c r="W11" s="14"/>
      <c r="X11" s="14">
        <v>0.26911469132535598</v>
      </c>
      <c r="Y11" s="14">
        <v>0.27349106317702099</v>
      </c>
      <c r="Z11" s="14">
        <v>0.19486451406772301</v>
      </c>
      <c r="AA11" s="14"/>
      <c r="AB11" s="14">
        <v>0.196029346454239</v>
      </c>
      <c r="AC11" s="14">
        <v>0.29219772823964102</v>
      </c>
      <c r="AD11" s="14">
        <v>0.19822838879683</v>
      </c>
      <c r="AE11" s="14"/>
      <c r="AF11" s="14">
        <v>0.197806480646425</v>
      </c>
      <c r="AG11" s="14">
        <v>0.27301090631174302</v>
      </c>
      <c r="AH11" s="14">
        <v>0.21367542672969</v>
      </c>
      <c r="AI11" s="14"/>
      <c r="AJ11" s="14">
        <v>0.248776707974562</v>
      </c>
      <c r="AK11" s="14">
        <v>0.24128095584447801</v>
      </c>
      <c r="AL11" s="14"/>
      <c r="AM11" s="14">
        <v>0.28151482661946597</v>
      </c>
      <c r="AN11" s="14">
        <v>0.27172759708820599</v>
      </c>
      <c r="AO11" s="14">
        <v>0.338668456782031</v>
      </c>
      <c r="AP11" s="14">
        <v>0.243135300743796</v>
      </c>
      <c r="AQ11" s="14">
        <v>0.25134289765014201</v>
      </c>
      <c r="AR11" s="14">
        <v>0.23113499165121201</v>
      </c>
      <c r="AS11" s="14">
        <v>0.201689303129129</v>
      </c>
      <c r="AT11" s="14">
        <v>0.217894053157243</v>
      </c>
      <c r="AU11" s="14">
        <v>0.20591438229734399</v>
      </c>
      <c r="AV11" s="14"/>
      <c r="AW11" s="14">
        <v>0.27909892964326399</v>
      </c>
      <c r="AX11" s="14">
        <v>0.31020250344792899</v>
      </c>
      <c r="AY11" s="14">
        <v>0.31809538517639802</v>
      </c>
      <c r="AZ11" s="14">
        <v>0.230730265577515</v>
      </c>
      <c r="BA11" s="14">
        <v>0.20085792307060901</v>
      </c>
      <c r="BB11" s="14">
        <v>0.184033802415484</v>
      </c>
      <c r="BC11" s="14">
        <v>0.23281300029839999</v>
      </c>
      <c r="BD11" s="14">
        <v>0.32368131586285798</v>
      </c>
      <c r="BE11" s="14">
        <v>0.128756492467445</v>
      </c>
      <c r="BF11" s="14">
        <v>0.206261386828726</v>
      </c>
      <c r="BG11" s="14"/>
      <c r="BH11" s="14">
        <v>0.24929875955075501</v>
      </c>
      <c r="BI11" s="14">
        <v>0.24600035829592901</v>
      </c>
    </row>
    <row r="12" spans="2:61" x14ac:dyDescent="0.35">
      <c r="B12" s="15" t="s">
        <v>321</v>
      </c>
      <c r="C12" s="14">
        <v>0.117852885017176</v>
      </c>
      <c r="D12" s="14">
        <v>0.130933718421545</v>
      </c>
      <c r="E12" s="14">
        <v>0.106070068552218</v>
      </c>
      <c r="F12" s="14"/>
      <c r="G12" s="14">
        <v>0.16230872180383701</v>
      </c>
      <c r="H12" s="14">
        <v>0.109481153305224</v>
      </c>
      <c r="I12" s="14">
        <v>0.10845031599293101</v>
      </c>
      <c r="J12" s="14">
        <v>8.5973771754227601E-2</v>
      </c>
      <c r="K12" s="14">
        <v>0.142645186859199</v>
      </c>
      <c r="L12" s="14">
        <v>0.119183245253484</v>
      </c>
      <c r="M12" s="14"/>
      <c r="N12" s="14">
        <v>9.9818883882292597E-2</v>
      </c>
      <c r="O12" s="14">
        <v>0.128018012986062</v>
      </c>
      <c r="P12" s="14"/>
      <c r="Q12" s="14">
        <v>0.10684914099444601</v>
      </c>
      <c r="R12" s="14">
        <v>0.11677123383897201</v>
      </c>
      <c r="S12" s="14">
        <v>0.14033192638458</v>
      </c>
      <c r="T12" s="14"/>
      <c r="U12" s="14">
        <v>0.123432356048152</v>
      </c>
      <c r="V12" s="14">
        <v>9.3881647167501206E-2</v>
      </c>
      <c r="W12" s="14"/>
      <c r="X12" s="14">
        <v>6.0508206306448903E-2</v>
      </c>
      <c r="Y12" s="14">
        <v>0.13168158094419599</v>
      </c>
      <c r="Z12" s="14">
        <v>0.12859712866099801</v>
      </c>
      <c r="AA12" s="14"/>
      <c r="AB12" s="14">
        <v>0.13386510269229299</v>
      </c>
      <c r="AC12" s="14">
        <v>0.113194235643509</v>
      </c>
      <c r="AD12" s="14">
        <v>0.11669322659905999</v>
      </c>
      <c r="AE12" s="14"/>
      <c r="AF12" s="14">
        <v>0.126504172285717</v>
      </c>
      <c r="AG12" s="14">
        <v>0.11345190407981499</v>
      </c>
      <c r="AH12" s="14">
        <v>0.135723432900998</v>
      </c>
      <c r="AI12" s="14"/>
      <c r="AJ12" s="14">
        <v>0.12666495165650901</v>
      </c>
      <c r="AK12" s="14">
        <v>0.11292003772447801</v>
      </c>
      <c r="AL12" s="14"/>
      <c r="AM12" s="14">
        <v>0.14540402839592001</v>
      </c>
      <c r="AN12" s="14">
        <v>0.104604959199102</v>
      </c>
      <c r="AO12" s="14">
        <v>0.147522596180057</v>
      </c>
      <c r="AP12" s="14">
        <v>0.11784171224181</v>
      </c>
      <c r="AQ12" s="14">
        <v>0.14402758809782501</v>
      </c>
      <c r="AR12" s="14">
        <v>0.103599785986434</v>
      </c>
      <c r="AS12" s="14">
        <v>8.4628155848719702E-2</v>
      </c>
      <c r="AT12" s="14">
        <v>0.10583355755306401</v>
      </c>
      <c r="AU12" s="14">
        <v>0.138385215648788</v>
      </c>
      <c r="AV12" s="14"/>
      <c r="AW12" s="14">
        <v>0.15782515896012</v>
      </c>
      <c r="AX12" s="14">
        <v>0.105984228571132</v>
      </c>
      <c r="AY12" s="14">
        <v>8.4331198280652303E-2</v>
      </c>
      <c r="AZ12" s="14">
        <v>0.119405278985074</v>
      </c>
      <c r="BA12" s="14">
        <v>0.14419366888777599</v>
      </c>
      <c r="BB12" s="14">
        <v>0.107335839721507</v>
      </c>
      <c r="BC12" s="14">
        <v>0.103531081910285</v>
      </c>
      <c r="BD12" s="14">
        <v>0.133481775675411</v>
      </c>
      <c r="BE12" s="14">
        <v>9.3569850079607497E-2</v>
      </c>
      <c r="BF12" s="14">
        <v>0.23035784707586199</v>
      </c>
      <c r="BG12" s="14"/>
      <c r="BH12" s="14">
        <v>0.133090056840967</v>
      </c>
      <c r="BI12" s="14">
        <v>9.8424253346301602E-2</v>
      </c>
    </row>
    <row r="13" spans="2:61" x14ac:dyDescent="0.35">
      <c r="B13" s="15" t="s">
        <v>322</v>
      </c>
      <c r="C13" s="14">
        <v>0.10501856224871201</v>
      </c>
      <c r="D13" s="14">
        <v>0.11635514057752699</v>
      </c>
      <c r="E13" s="14">
        <v>9.4823752352662799E-2</v>
      </c>
      <c r="F13" s="14"/>
      <c r="G13" s="14">
        <v>9.6585749297382201E-2</v>
      </c>
      <c r="H13" s="14">
        <v>0.13201444575322699</v>
      </c>
      <c r="I13" s="14">
        <v>9.4128246887381001E-2</v>
      </c>
      <c r="J13" s="14">
        <v>0.112037417709295</v>
      </c>
      <c r="K13" s="14">
        <v>9.7190372233588507E-2</v>
      </c>
      <c r="L13" s="14">
        <v>9.8412825835256901E-2</v>
      </c>
      <c r="M13" s="14"/>
      <c r="N13" s="14">
        <v>0.10027113871899899</v>
      </c>
      <c r="O13" s="14">
        <v>0.107694516815926</v>
      </c>
      <c r="P13" s="14"/>
      <c r="Q13" s="14">
        <v>6.5173852144559202E-2</v>
      </c>
      <c r="R13" s="14">
        <v>0.101931933866185</v>
      </c>
      <c r="S13" s="14">
        <v>0.183403076256065</v>
      </c>
      <c r="T13" s="14"/>
      <c r="U13" s="14">
        <v>0.10071979232482001</v>
      </c>
      <c r="V13" s="14">
        <v>0.123487488018656</v>
      </c>
      <c r="W13" s="14"/>
      <c r="X13" s="14">
        <v>6.5043397309906395E-2</v>
      </c>
      <c r="Y13" s="14">
        <v>6.1115005268768799E-2</v>
      </c>
      <c r="Z13" s="14">
        <v>0.188595593961907</v>
      </c>
      <c r="AA13" s="14"/>
      <c r="AB13" s="14">
        <v>6.8778125336953405E-2</v>
      </c>
      <c r="AC13" s="14">
        <v>7.6298852018972699E-2</v>
      </c>
      <c r="AD13" s="14">
        <v>0.25152790879685799</v>
      </c>
      <c r="AE13" s="14"/>
      <c r="AF13" s="14">
        <v>0.123355455200662</v>
      </c>
      <c r="AG13" s="14">
        <v>6.5210082567128597E-2</v>
      </c>
      <c r="AH13" s="14">
        <v>0.17896152284515801</v>
      </c>
      <c r="AI13" s="14"/>
      <c r="AJ13" s="14">
        <v>8.3526019700454604E-2</v>
      </c>
      <c r="AK13" s="14">
        <v>0.113180284494558</v>
      </c>
      <c r="AL13" s="14"/>
      <c r="AM13" s="14">
        <v>7.8394917415534199E-2</v>
      </c>
      <c r="AN13" s="14">
        <v>0.118153115688425</v>
      </c>
      <c r="AO13" s="14">
        <v>1.9162124160803502E-2</v>
      </c>
      <c r="AP13" s="14">
        <v>0.13346235524710001</v>
      </c>
      <c r="AQ13" s="14">
        <v>1.53560055169931E-2</v>
      </c>
      <c r="AR13" s="14">
        <v>9.6464474527587205E-2</v>
      </c>
      <c r="AS13" s="14">
        <v>0</v>
      </c>
      <c r="AT13" s="14">
        <v>0.23836960158193199</v>
      </c>
      <c r="AU13" s="14">
        <v>0.15792374321416999</v>
      </c>
      <c r="AV13" s="14"/>
      <c r="AW13" s="14">
        <v>7.9844247884759606E-2</v>
      </c>
      <c r="AX13" s="14">
        <v>0.104950023404139</v>
      </c>
      <c r="AY13" s="14">
        <v>0</v>
      </c>
      <c r="AZ13" s="14">
        <v>0.17723735907103499</v>
      </c>
      <c r="BA13" s="14">
        <v>1.63435676321293E-2</v>
      </c>
      <c r="BB13" s="14">
        <v>0.10265995504676</v>
      </c>
      <c r="BC13" s="14">
        <v>2.0142319833151599E-2</v>
      </c>
      <c r="BD13" s="14">
        <v>0.23428710476134901</v>
      </c>
      <c r="BE13" s="14">
        <v>0.125001495714539</v>
      </c>
      <c r="BF13" s="14">
        <v>0.23291888641698999</v>
      </c>
      <c r="BG13" s="14"/>
      <c r="BH13" s="14">
        <v>0.107449864254704</v>
      </c>
      <c r="BI13" s="14">
        <v>9.6349175637488405E-2</v>
      </c>
    </row>
    <row r="14" spans="2:61" x14ac:dyDescent="0.35">
      <c r="B14" s="15" t="s">
        <v>77</v>
      </c>
      <c r="C14" s="20">
        <v>6.7138739387158405E-2</v>
      </c>
      <c r="D14" s="20">
        <v>6.5757262634467795E-2</v>
      </c>
      <c r="E14" s="20">
        <v>6.8848226203719207E-2</v>
      </c>
      <c r="F14" s="20"/>
      <c r="G14" s="20">
        <v>2.6968310343588299E-2</v>
      </c>
      <c r="H14" s="20">
        <v>5.5824053242524103E-2</v>
      </c>
      <c r="I14" s="20">
        <v>9.2941814017765995E-2</v>
      </c>
      <c r="J14" s="20">
        <v>5.6503628472705798E-2</v>
      </c>
      <c r="K14" s="20">
        <v>4.94134372532537E-2</v>
      </c>
      <c r="L14" s="20">
        <v>9.6229131425384598E-2</v>
      </c>
      <c r="M14" s="20"/>
      <c r="N14" s="20">
        <v>5.7066784586337599E-2</v>
      </c>
      <c r="O14" s="20">
        <v>7.2815943723645901E-2</v>
      </c>
      <c r="P14" s="20"/>
      <c r="Q14" s="20">
        <v>3.8227668050119901E-2</v>
      </c>
      <c r="R14" s="20">
        <v>8.7924005994863705E-2</v>
      </c>
      <c r="S14" s="20">
        <v>1.9996367200838101E-2</v>
      </c>
      <c r="T14" s="20"/>
      <c r="U14" s="20">
        <v>5.4552428263348898E-2</v>
      </c>
      <c r="V14" s="20">
        <v>0.12121366081319</v>
      </c>
      <c r="W14" s="20"/>
      <c r="X14" s="20">
        <v>6.4363989016493595E-2</v>
      </c>
      <c r="Y14" s="20">
        <v>2.87100161422486E-2</v>
      </c>
      <c r="Z14" s="20">
        <v>8.7207391702833204E-2</v>
      </c>
      <c r="AA14" s="20"/>
      <c r="AB14" s="20">
        <v>4.7284151952152402E-2</v>
      </c>
      <c r="AC14" s="20">
        <v>5.1028422665940099E-2</v>
      </c>
      <c r="AD14" s="20">
        <v>8.9315694582288302E-2</v>
      </c>
      <c r="AE14" s="20"/>
      <c r="AF14" s="20">
        <v>4.6404338184035998E-2</v>
      </c>
      <c r="AG14" s="20">
        <v>5.0473160767186602E-2</v>
      </c>
      <c r="AH14" s="20">
        <v>7.2947522164040199E-2</v>
      </c>
      <c r="AI14" s="20"/>
      <c r="AJ14" s="20">
        <v>3.6612111295205703E-2</v>
      </c>
      <c r="AK14" s="20">
        <v>8.0818817742251595E-2</v>
      </c>
      <c r="AL14" s="20"/>
      <c r="AM14" s="20">
        <v>3.0055148089193601E-2</v>
      </c>
      <c r="AN14" s="20">
        <v>4.88486894452618E-2</v>
      </c>
      <c r="AO14" s="20">
        <v>3.7899500783672602E-2</v>
      </c>
      <c r="AP14" s="20">
        <v>2.4124160758300602E-2</v>
      </c>
      <c r="AQ14" s="20">
        <v>0</v>
      </c>
      <c r="AR14" s="20">
        <v>7.0051689650242902E-2</v>
      </c>
      <c r="AS14" s="20">
        <v>3.2581979163503597E-2</v>
      </c>
      <c r="AT14" s="20">
        <v>0.21308792652335501</v>
      </c>
      <c r="AU14" s="20">
        <v>0.10949457561783001</v>
      </c>
      <c r="AV14" s="20"/>
      <c r="AW14" s="20">
        <v>8.2469384856063994E-3</v>
      </c>
      <c r="AX14" s="20">
        <v>3.8699038232336898E-2</v>
      </c>
      <c r="AY14" s="20">
        <v>3.7045037937727197E-2</v>
      </c>
      <c r="AZ14" s="20">
        <v>1.05267704022152E-2</v>
      </c>
      <c r="BA14" s="20">
        <v>2.34881255552272E-2</v>
      </c>
      <c r="BB14" s="20">
        <v>6.4476157422833802E-2</v>
      </c>
      <c r="BC14" s="20">
        <v>2.08157402264551E-2</v>
      </c>
      <c r="BD14" s="20">
        <v>4.6891512417819498E-2</v>
      </c>
      <c r="BE14" s="20">
        <v>0.230990586754873</v>
      </c>
      <c r="BF14" s="20">
        <v>0.111905727780196</v>
      </c>
      <c r="BG14" s="20"/>
      <c r="BH14" s="20">
        <v>6.7175171609166195E-2</v>
      </c>
      <c r="BI14" s="20">
        <v>4.5815170976426102E-2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I19"/>
  <sheetViews>
    <sheetView showGridLines="0" workbookViewId="0">
      <pane xSplit="2" topLeftCell="C1" activePane="topRight" state="frozen"/>
      <selection activeCell="B18" sqref="B18"/>
      <selection pane="topRight" activeCell="AU12" sqref="AU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420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0.14671437950751601</v>
      </c>
      <c r="D9" s="14">
        <v>0.152293560575853</v>
      </c>
      <c r="E9" s="14">
        <v>0.142252464692421</v>
      </c>
      <c r="F9" s="14"/>
      <c r="G9" s="14">
        <v>0.19014118082349399</v>
      </c>
      <c r="H9" s="14">
        <v>0.14692363824653801</v>
      </c>
      <c r="I9" s="14">
        <v>0.114928072988115</v>
      </c>
      <c r="J9" s="14">
        <v>0.151136618185571</v>
      </c>
      <c r="K9" s="14">
        <v>0.12076100258099</v>
      </c>
      <c r="L9" s="14">
        <v>0.168270575193985</v>
      </c>
      <c r="M9" s="14"/>
      <c r="N9" s="14">
        <v>0.15501729456887101</v>
      </c>
      <c r="O9" s="14">
        <v>0.14203432024156601</v>
      </c>
      <c r="P9" s="14"/>
      <c r="Q9" s="14">
        <v>0.21425281417561901</v>
      </c>
      <c r="R9" s="14">
        <v>0.121658525081354</v>
      </c>
      <c r="S9" s="14">
        <v>0.101166690080746</v>
      </c>
      <c r="T9" s="14"/>
      <c r="U9" s="14">
        <v>0.16377738031763001</v>
      </c>
      <c r="V9" s="14">
        <v>7.3406130647072299E-2</v>
      </c>
      <c r="W9" s="14"/>
      <c r="X9" s="14">
        <v>0.20389156011729201</v>
      </c>
      <c r="Y9" s="14">
        <v>0.172854713778029</v>
      </c>
      <c r="Z9" s="14">
        <v>0.107571282921371</v>
      </c>
      <c r="AA9" s="14"/>
      <c r="AB9" s="14">
        <v>0.23355904480717199</v>
      </c>
      <c r="AC9" s="14">
        <v>0.13212060294724901</v>
      </c>
      <c r="AD9" s="14">
        <v>5.7447001753651201E-2</v>
      </c>
      <c r="AE9" s="14"/>
      <c r="AF9" s="14">
        <v>0.188021168434056</v>
      </c>
      <c r="AG9" s="14">
        <v>0.171227409629093</v>
      </c>
      <c r="AH9" s="14">
        <v>9.0179907173610505E-2</v>
      </c>
      <c r="AI9" s="14"/>
      <c r="AJ9" s="14">
        <v>0.15798831179664399</v>
      </c>
      <c r="AK9" s="14">
        <v>0.14572729066458401</v>
      </c>
      <c r="AL9" s="14"/>
      <c r="AM9" s="14">
        <v>0.19945158458669199</v>
      </c>
      <c r="AN9" s="14">
        <v>0.14027439242852099</v>
      </c>
      <c r="AO9" s="14">
        <v>0.18981913137120701</v>
      </c>
      <c r="AP9" s="14">
        <v>0.122392968787574</v>
      </c>
      <c r="AQ9" s="14">
        <v>0.237943613148767</v>
      </c>
      <c r="AR9" s="14">
        <v>0.13895567577839801</v>
      </c>
      <c r="AS9" s="14">
        <v>0.22358640194909801</v>
      </c>
      <c r="AT9" s="14">
        <v>0.132061213479887</v>
      </c>
      <c r="AU9" s="14">
        <v>0.10170828606002499</v>
      </c>
      <c r="AV9" s="14"/>
      <c r="AW9" s="14">
        <v>0.210353581075923</v>
      </c>
      <c r="AX9" s="14">
        <v>0.12195143226742899</v>
      </c>
      <c r="AY9" s="14">
        <v>0.25092659755960101</v>
      </c>
      <c r="AZ9" s="14">
        <v>0.122023626394303</v>
      </c>
      <c r="BA9" s="14">
        <v>0.27182194108871299</v>
      </c>
      <c r="BB9" s="14">
        <v>0.14328613217376801</v>
      </c>
      <c r="BC9" s="14">
        <v>0.17262970289275101</v>
      </c>
      <c r="BD9" s="14">
        <v>0.17512132707594</v>
      </c>
      <c r="BE9" s="14">
        <v>9.6668325203178598E-2</v>
      </c>
      <c r="BF9" s="14">
        <v>0.115439281951141</v>
      </c>
      <c r="BG9" s="14"/>
      <c r="BH9" s="14">
        <v>0.14964822140432801</v>
      </c>
      <c r="BI9" s="14">
        <v>0.15731573238658</v>
      </c>
    </row>
    <row r="10" spans="2:61" x14ac:dyDescent="0.35">
      <c r="B10" s="15" t="s">
        <v>319</v>
      </c>
      <c r="C10" s="14">
        <v>0.34122669017914797</v>
      </c>
      <c r="D10" s="14">
        <v>0.34116739772336602</v>
      </c>
      <c r="E10" s="14">
        <v>0.33975543165063499</v>
      </c>
      <c r="F10" s="14"/>
      <c r="G10" s="14">
        <v>0.34216144333496101</v>
      </c>
      <c r="H10" s="14">
        <v>0.32188812595193</v>
      </c>
      <c r="I10" s="14">
        <v>0.37689659441899898</v>
      </c>
      <c r="J10" s="14">
        <v>0.33657056150535902</v>
      </c>
      <c r="K10" s="14">
        <v>0.32838596044726498</v>
      </c>
      <c r="L10" s="14">
        <v>0.33479896854907798</v>
      </c>
      <c r="M10" s="14"/>
      <c r="N10" s="14">
        <v>0.38153482663635102</v>
      </c>
      <c r="O10" s="14">
        <v>0.31850642071647001</v>
      </c>
      <c r="P10" s="14"/>
      <c r="Q10" s="14">
        <v>0.38182314751788399</v>
      </c>
      <c r="R10" s="14">
        <v>0.346464353814743</v>
      </c>
      <c r="S10" s="14">
        <v>0.276694988774075</v>
      </c>
      <c r="T10" s="14"/>
      <c r="U10" s="14">
        <v>0.349309400913561</v>
      </c>
      <c r="V10" s="14">
        <v>0.306500713395854</v>
      </c>
      <c r="W10" s="14"/>
      <c r="X10" s="14">
        <v>0.45569696130987802</v>
      </c>
      <c r="Y10" s="14">
        <v>0.36559411915849399</v>
      </c>
      <c r="Z10" s="14">
        <v>0.28450291913303399</v>
      </c>
      <c r="AA10" s="14"/>
      <c r="AB10" s="14">
        <v>0.37951089967246299</v>
      </c>
      <c r="AC10" s="14">
        <v>0.381162385630822</v>
      </c>
      <c r="AD10" s="14">
        <v>0.206776235159364</v>
      </c>
      <c r="AE10" s="14"/>
      <c r="AF10" s="14">
        <v>0.40113439948082003</v>
      </c>
      <c r="AG10" s="14">
        <v>0.37021601577425001</v>
      </c>
      <c r="AH10" s="14">
        <v>0.30407283458484002</v>
      </c>
      <c r="AI10" s="14"/>
      <c r="AJ10" s="14">
        <v>0.34645228080107598</v>
      </c>
      <c r="AK10" s="14">
        <v>0.33798666240469899</v>
      </c>
      <c r="AL10" s="14"/>
      <c r="AM10" s="14">
        <v>0.36647892370257201</v>
      </c>
      <c r="AN10" s="14">
        <v>0.41153385961446798</v>
      </c>
      <c r="AO10" s="14">
        <v>0.33729853620007799</v>
      </c>
      <c r="AP10" s="14">
        <v>0.22154812469270599</v>
      </c>
      <c r="AQ10" s="14">
        <v>0.39867980605747799</v>
      </c>
      <c r="AR10" s="14">
        <v>0.35194863391176101</v>
      </c>
      <c r="AS10" s="14">
        <v>0.48542497782129301</v>
      </c>
      <c r="AT10" s="14">
        <v>0.18206066740062399</v>
      </c>
      <c r="AU10" s="14">
        <v>0.265308467751451</v>
      </c>
      <c r="AV10" s="14"/>
      <c r="AW10" s="14">
        <v>0.34614887745529399</v>
      </c>
      <c r="AX10" s="14">
        <v>0.41682972481661601</v>
      </c>
      <c r="AY10" s="14">
        <v>0.40229017282718599</v>
      </c>
      <c r="AZ10" s="14">
        <v>0.230068589666723</v>
      </c>
      <c r="BA10" s="14">
        <v>0.36634786672341402</v>
      </c>
      <c r="BB10" s="14">
        <v>0.377389723933855</v>
      </c>
      <c r="BC10" s="14">
        <v>0.44975530165715999</v>
      </c>
      <c r="BD10" s="14">
        <v>0.24348929655127599</v>
      </c>
      <c r="BE10" s="14">
        <v>0.20105537738680301</v>
      </c>
      <c r="BF10" s="14">
        <v>0.17049121061619699</v>
      </c>
      <c r="BG10" s="14"/>
      <c r="BH10" s="14">
        <v>0.31983507751954998</v>
      </c>
      <c r="BI10" s="14">
        <v>0.36984263044337001</v>
      </c>
    </row>
    <row r="11" spans="2:61" x14ac:dyDescent="0.35">
      <c r="B11" s="15" t="s">
        <v>320</v>
      </c>
      <c r="C11" s="14">
        <v>0.26853845391699899</v>
      </c>
      <c r="D11" s="14">
        <v>0.27593461988468698</v>
      </c>
      <c r="E11" s="14">
        <v>0.263056124129321</v>
      </c>
      <c r="F11" s="14"/>
      <c r="G11" s="14">
        <v>0.194585467321858</v>
      </c>
      <c r="H11" s="14">
        <v>0.27778318124377299</v>
      </c>
      <c r="I11" s="14">
        <v>0.23832463282910399</v>
      </c>
      <c r="J11" s="14">
        <v>0.30211359007877098</v>
      </c>
      <c r="K11" s="14">
        <v>0.34174924081823999</v>
      </c>
      <c r="L11" s="14">
        <v>0.24825043316484</v>
      </c>
      <c r="M11" s="14"/>
      <c r="N11" s="14">
        <v>0.23450992836612</v>
      </c>
      <c r="O11" s="14">
        <v>0.28771912903341001</v>
      </c>
      <c r="P11" s="14"/>
      <c r="Q11" s="14">
        <v>0.23362043371046001</v>
      </c>
      <c r="R11" s="14">
        <v>0.290446133191466</v>
      </c>
      <c r="S11" s="14">
        <v>0.30912630884202102</v>
      </c>
      <c r="T11" s="14"/>
      <c r="U11" s="14">
        <v>0.25894576734063601</v>
      </c>
      <c r="V11" s="14">
        <v>0.30975178225274003</v>
      </c>
      <c r="W11" s="14"/>
      <c r="X11" s="14">
        <v>0.15106464539198999</v>
      </c>
      <c r="Y11" s="14">
        <v>0.29399753546406698</v>
      </c>
      <c r="Z11" s="14">
        <v>0.26685069640999098</v>
      </c>
      <c r="AA11" s="14"/>
      <c r="AB11" s="14">
        <v>0.22983913897788399</v>
      </c>
      <c r="AC11" s="14">
        <v>0.27627768459025198</v>
      </c>
      <c r="AD11" s="14">
        <v>0.30638696765302498</v>
      </c>
      <c r="AE11" s="14"/>
      <c r="AF11" s="14">
        <v>0.25313608761275103</v>
      </c>
      <c r="AG11" s="14">
        <v>0.24964683817084801</v>
      </c>
      <c r="AH11" s="14">
        <v>0.29307139853226899</v>
      </c>
      <c r="AI11" s="14"/>
      <c r="AJ11" s="14">
        <v>0.27848152578545998</v>
      </c>
      <c r="AK11" s="14">
        <v>0.27482481361885702</v>
      </c>
      <c r="AL11" s="14"/>
      <c r="AM11" s="14">
        <v>0.241566130652454</v>
      </c>
      <c r="AN11" s="14">
        <v>0.26618238576359898</v>
      </c>
      <c r="AO11" s="14">
        <v>0.35685027825287202</v>
      </c>
      <c r="AP11" s="14">
        <v>0.30486813815562203</v>
      </c>
      <c r="AQ11" s="14">
        <v>0.236187045251083</v>
      </c>
      <c r="AR11" s="14">
        <v>0.29552764171200402</v>
      </c>
      <c r="AS11" s="14">
        <v>0.11673363853037801</v>
      </c>
      <c r="AT11" s="14">
        <v>0.156811571686853</v>
      </c>
      <c r="AU11" s="14">
        <v>0.309989640685367</v>
      </c>
      <c r="AV11" s="14"/>
      <c r="AW11" s="14">
        <v>0.25128923121754099</v>
      </c>
      <c r="AX11" s="14">
        <v>0.27393162941910298</v>
      </c>
      <c r="AY11" s="14">
        <v>0.218893125136261</v>
      </c>
      <c r="AZ11" s="14">
        <v>0.34680615246869101</v>
      </c>
      <c r="BA11" s="14">
        <v>0.23503293412949</v>
      </c>
      <c r="BB11" s="14">
        <v>0.28571052674762898</v>
      </c>
      <c r="BC11" s="14">
        <v>0.20974058862228301</v>
      </c>
      <c r="BD11" s="14">
        <v>0.15640489456218201</v>
      </c>
      <c r="BE11" s="14">
        <v>0.27155279469940802</v>
      </c>
      <c r="BF11" s="14">
        <v>0.24008264400858401</v>
      </c>
      <c r="BG11" s="14"/>
      <c r="BH11" s="14">
        <v>0.27993304331290397</v>
      </c>
      <c r="BI11" s="14">
        <v>0.25871218575170102</v>
      </c>
    </row>
    <row r="12" spans="2:61" x14ac:dyDescent="0.35">
      <c r="B12" s="15" t="s">
        <v>321</v>
      </c>
      <c r="C12" s="14">
        <v>0.10155905727515201</v>
      </c>
      <c r="D12" s="14">
        <v>9.7748529454914301E-2</v>
      </c>
      <c r="E12" s="14">
        <v>0.105785604901871</v>
      </c>
      <c r="F12" s="14"/>
      <c r="G12" s="14">
        <v>0.119216680271945</v>
      </c>
      <c r="H12" s="14">
        <v>0.102501175960675</v>
      </c>
      <c r="I12" s="14">
        <v>8.7057641071870903E-2</v>
      </c>
      <c r="J12" s="14">
        <v>9.0317173479350907E-2</v>
      </c>
      <c r="K12" s="14">
        <v>9.8511857850630893E-2</v>
      </c>
      <c r="L12" s="14">
        <v>0.117457222765527</v>
      </c>
      <c r="M12" s="14"/>
      <c r="N12" s="14">
        <v>9.3596402776565002E-2</v>
      </c>
      <c r="O12" s="14">
        <v>0.10604732370836099</v>
      </c>
      <c r="P12" s="14"/>
      <c r="Q12" s="14">
        <v>8.2991701804928805E-2</v>
      </c>
      <c r="R12" s="14">
        <v>8.4228108328133003E-2</v>
      </c>
      <c r="S12" s="14">
        <v>0.16304296780327501</v>
      </c>
      <c r="T12" s="14"/>
      <c r="U12" s="14">
        <v>0.100285776415988</v>
      </c>
      <c r="V12" s="14">
        <v>0.10702948953566301</v>
      </c>
      <c r="W12" s="14"/>
      <c r="X12" s="14">
        <v>9.9538880185204306E-2</v>
      </c>
      <c r="Y12" s="14">
        <v>0.103629851240806</v>
      </c>
      <c r="Z12" s="14">
        <v>0.101681566741801</v>
      </c>
      <c r="AA12" s="14"/>
      <c r="AB12" s="14">
        <v>6.9367645973533495E-2</v>
      </c>
      <c r="AC12" s="14">
        <v>0.118210706869029</v>
      </c>
      <c r="AD12" s="14">
        <v>0.12666811833501401</v>
      </c>
      <c r="AE12" s="14"/>
      <c r="AF12" s="14">
        <v>7.4517312800388702E-2</v>
      </c>
      <c r="AG12" s="14">
        <v>0.103408662238373</v>
      </c>
      <c r="AH12" s="14">
        <v>0.112144472817547</v>
      </c>
      <c r="AI12" s="14"/>
      <c r="AJ12" s="14">
        <v>9.4664485908895493E-2</v>
      </c>
      <c r="AK12" s="14">
        <v>0.105425979600556</v>
      </c>
      <c r="AL12" s="14"/>
      <c r="AM12" s="14">
        <v>0.10124063320641701</v>
      </c>
      <c r="AN12" s="14">
        <v>0.11804598945808301</v>
      </c>
      <c r="AO12" s="14">
        <v>2.5073774013015401E-2</v>
      </c>
      <c r="AP12" s="14">
        <v>0.130819872482176</v>
      </c>
      <c r="AQ12" s="14">
        <v>8.6940441567245799E-2</v>
      </c>
      <c r="AR12" s="14">
        <v>9.3568055140302003E-2</v>
      </c>
      <c r="AS12" s="14">
        <v>0.101313848114406</v>
      </c>
      <c r="AT12" s="14">
        <v>0.134076633889775</v>
      </c>
      <c r="AU12" s="14">
        <v>8.8515261946020607E-2</v>
      </c>
      <c r="AV12" s="14"/>
      <c r="AW12" s="14">
        <v>0.123362192313424</v>
      </c>
      <c r="AX12" s="14">
        <v>0.121163597793322</v>
      </c>
      <c r="AY12" s="14">
        <v>7.0772480297318002E-2</v>
      </c>
      <c r="AZ12" s="14">
        <v>0.130945180896754</v>
      </c>
      <c r="BA12" s="14">
        <v>6.0471573686745599E-2</v>
      </c>
      <c r="BB12" s="14">
        <v>9.1718966929371495E-2</v>
      </c>
      <c r="BC12" s="14">
        <v>7.5774264953899897E-2</v>
      </c>
      <c r="BD12" s="14">
        <v>0.18339378301363099</v>
      </c>
      <c r="BE12" s="14">
        <v>5.5106886439117299E-2</v>
      </c>
      <c r="BF12" s="14">
        <v>0.14345253819409501</v>
      </c>
      <c r="BG12" s="14"/>
      <c r="BH12" s="14">
        <v>0.107085450789912</v>
      </c>
      <c r="BI12" s="14">
        <v>9.9556179485173396E-2</v>
      </c>
    </row>
    <row r="13" spans="2:61" x14ac:dyDescent="0.35">
      <c r="B13" s="15" t="s">
        <v>322</v>
      </c>
      <c r="C13" s="14">
        <v>7.9009145325910496E-2</v>
      </c>
      <c r="D13" s="14">
        <v>8.5085429180732003E-2</v>
      </c>
      <c r="E13" s="14">
        <v>7.3677614155106694E-2</v>
      </c>
      <c r="F13" s="14"/>
      <c r="G13" s="14">
        <v>9.5759397380514602E-2</v>
      </c>
      <c r="H13" s="14">
        <v>7.4760973178718104E-2</v>
      </c>
      <c r="I13" s="14">
        <v>0.101197446775792</v>
      </c>
      <c r="J13" s="14">
        <v>8.1854386145673502E-2</v>
      </c>
      <c r="K13" s="14">
        <v>5.1972174737662802E-2</v>
      </c>
      <c r="L13" s="14">
        <v>6.85316738259929E-2</v>
      </c>
      <c r="M13" s="14"/>
      <c r="N13" s="14">
        <v>7.2352094265325906E-2</v>
      </c>
      <c r="O13" s="14">
        <v>8.2761489324345697E-2</v>
      </c>
      <c r="P13" s="14"/>
      <c r="Q13" s="14">
        <v>4.8661385425608703E-2</v>
      </c>
      <c r="R13" s="14">
        <v>8.7633331287958693E-2</v>
      </c>
      <c r="S13" s="14">
        <v>0.10269308804977199</v>
      </c>
      <c r="T13" s="14"/>
      <c r="U13" s="14">
        <v>7.7597798248872293E-2</v>
      </c>
      <c r="V13" s="14">
        <v>8.5072755349925297E-2</v>
      </c>
      <c r="W13" s="14"/>
      <c r="X13" s="14">
        <v>4.1783878870795599E-2</v>
      </c>
      <c r="Y13" s="14">
        <v>2.82621107423131E-2</v>
      </c>
      <c r="Z13" s="14">
        <v>0.165620829872963</v>
      </c>
      <c r="AA13" s="14"/>
      <c r="AB13" s="14">
        <v>3.6513037118204097E-2</v>
      </c>
      <c r="AC13" s="14">
        <v>5.0432674011369798E-2</v>
      </c>
      <c r="AD13" s="14">
        <v>0.224553930715606</v>
      </c>
      <c r="AE13" s="14"/>
      <c r="AF13" s="14">
        <v>4.2655251633121803E-2</v>
      </c>
      <c r="AG13" s="14">
        <v>5.3849959489436203E-2</v>
      </c>
      <c r="AH13" s="14">
        <v>0.14681468633443501</v>
      </c>
      <c r="AI13" s="14"/>
      <c r="AJ13" s="14">
        <v>8.8427499699525902E-2</v>
      </c>
      <c r="AK13" s="14">
        <v>6.6323595226926296E-2</v>
      </c>
      <c r="AL13" s="14"/>
      <c r="AM13" s="14">
        <v>6.2075019865512997E-2</v>
      </c>
      <c r="AN13" s="14">
        <v>3.8841938197010997E-2</v>
      </c>
      <c r="AO13" s="14">
        <v>0</v>
      </c>
      <c r="AP13" s="14">
        <v>0.17668671248471299</v>
      </c>
      <c r="AQ13" s="14">
        <v>4.0249093975426101E-2</v>
      </c>
      <c r="AR13" s="14">
        <v>8.1211980141993101E-2</v>
      </c>
      <c r="AS13" s="14">
        <v>1.6646480419199399E-2</v>
      </c>
      <c r="AT13" s="14">
        <v>0.146381532610589</v>
      </c>
      <c r="AU13" s="14">
        <v>0.119488200411835</v>
      </c>
      <c r="AV13" s="14"/>
      <c r="AW13" s="14">
        <v>5.5435249388862198E-2</v>
      </c>
      <c r="AX13" s="14">
        <v>4.2998561449852701E-2</v>
      </c>
      <c r="AY13" s="14">
        <v>0</v>
      </c>
      <c r="AZ13" s="14">
        <v>0.14180613395096101</v>
      </c>
      <c r="BA13" s="14">
        <v>4.2837558816409702E-2</v>
      </c>
      <c r="BB13" s="14">
        <v>7.3256666852501803E-2</v>
      </c>
      <c r="BC13" s="14">
        <v>7.1284401647451201E-2</v>
      </c>
      <c r="BD13" s="14">
        <v>0.16881953254180501</v>
      </c>
      <c r="BE13" s="14">
        <v>0.125001495714539</v>
      </c>
      <c r="BF13" s="14">
        <v>0.19260404676349999</v>
      </c>
      <c r="BG13" s="14"/>
      <c r="BH13" s="14">
        <v>8.8988869652131694E-2</v>
      </c>
      <c r="BI13" s="14">
        <v>6.6456562181264306E-2</v>
      </c>
    </row>
    <row r="14" spans="2:61" x14ac:dyDescent="0.35">
      <c r="B14" s="15" t="s">
        <v>77</v>
      </c>
      <c r="C14" s="20">
        <v>6.2952273795274793E-2</v>
      </c>
      <c r="D14" s="20">
        <v>4.7770463180447503E-2</v>
      </c>
      <c r="E14" s="20">
        <v>7.5472760470645106E-2</v>
      </c>
      <c r="F14" s="20"/>
      <c r="G14" s="20">
        <v>5.8135830867226797E-2</v>
      </c>
      <c r="H14" s="20">
        <v>7.6142905418365894E-2</v>
      </c>
      <c r="I14" s="20">
        <v>8.1595611916119207E-2</v>
      </c>
      <c r="J14" s="20">
        <v>3.8007670605275601E-2</v>
      </c>
      <c r="K14" s="20">
        <v>5.8619763565211903E-2</v>
      </c>
      <c r="L14" s="20">
        <v>6.2691126500576705E-2</v>
      </c>
      <c r="M14" s="20"/>
      <c r="N14" s="20">
        <v>6.2989453386766106E-2</v>
      </c>
      <c r="O14" s="20">
        <v>6.2931316975847196E-2</v>
      </c>
      <c r="P14" s="20"/>
      <c r="Q14" s="20">
        <v>3.8650517365499799E-2</v>
      </c>
      <c r="R14" s="20">
        <v>6.9569548296345499E-2</v>
      </c>
      <c r="S14" s="20">
        <v>4.72759564501102E-2</v>
      </c>
      <c r="T14" s="20"/>
      <c r="U14" s="20">
        <v>5.0083876763312198E-2</v>
      </c>
      <c r="V14" s="20">
        <v>0.118239128818746</v>
      </c>
      <c r="W14" s="20"/>
      <c r="X14" s="20">
        <v>4.80240741248395E-2</v>
      </c>
      <c r="Y14" s="20">
        <v>3.5661669616291802E-2</v>
      </c>
      <c r="Z14" s="20">
        <v>7.3772704920839802E-2</v>
      </c>
      <c r="AA14" s="20"/>
      <c r="AB14" s="20">
        <v>5.12102334507437E-2</v>
      </c>
      <c r="AC14" s="20">
        <v>4.1795945951278703E-2</v>
      </c>
      <c r="AD14" s="20">
        <v>7.8167746383339801E-2</v>
      </c>
      <c r="AE14" s="20"/>
      <c r="AF14" s="20">
        <v>4.0535780038862101E-2</v>
      </c>
      <c r="AG14" s="20">
        <v>5.1651114697999601E-2</v>
      </c>
      <c r="AH14" s="20">
        <v>5.37167005572982E-2</v>
      </c>
      <c r="AI14" s="20"/>
      <c r="AJ14" s="20">
        <v>3.3985896008399699E-2</v>
      </c>
      <c r="AK14" s="20">
        <v>6.97116584843777E-2</v>
      </c>
      <c r="AL14" s="20"/>
      <c r="AM14" s="20">
        <v>2.9187707986352E-2</v>
      </c>
      <c r="AN14" s="20">
        <v>2.5121434538318301E-2</v>
      </c>
      <c r="AO14" s="20">
        <v>9.0958280162827101E-2</v>
      </c>
      <c r="AP14" s="20">
        <v>4.3684183397208101E-2</v>
      </c>
      <c r="AQ14" s="20">
        <v>0</v>
      </c>
      <c r="AR14" s="20">
        <v>3.87880133155422E-2</v>
      </c>
      <c r="AS14" s="20">
        <v>5.6294653165626103E-2</v>
      </c>
      <c r="AT14" s="20">
        <v>0.248608380932272</v>
      </c>
      <c r="AU14" s="20">
        <v>0.114990143145302</v>
      </c>
      <c r="AV14" s="20"/>
      <c r="AW14" s="20">
        <v>1.34108685489551E-2</v>
      </c>
      <c r="AX14" s="20">
        <v>2.31250542536773E-2</v>
      </c>
      <c r="AY14" s="20">
        <v>5.7117624179633897E-2</v>
      </c>
      <c r="AZ14" s="20">
        <v>2.8350316622567401E-2</v>
      </c>
      <c r="BA14" s="20">
        <v>2.34881255552272E-2</v>
      </c>
      <c r="BB14" s="20">
        <v>2.8637983362875302E-2</v>
      </c>
      <c r="BC14" s="20">
        <v>2.08157402264551E-2</v>
      </c>
      <c r="BD14" s="20">
        <v>7.2771166255166206E-2</v>
      </c>
      <c r="BE14" s="20">
        <v>0.25061512055695401</v>
      </c>
      <c r="BF14" s="20">
        <v>0.13793027846648401</v>
      </c>
      <c r="BG14" s="20"/>
      <c r="BH14" s="20">
        <v>5.4509337321174599E-2</v>
      </c>
      <c r="BI14" s="20">
        <v>4.8116709751911499E-2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I19"/>
  <sheetViews>
    <sheetView showGridLines="0" workbookViewId="0">
      <pane xSplit="2" topLeftCell="C1" activePane="topRight" state="frozen"/>
      <selection activeCell="B18" sqref="B18"/>
      <selection pane="topRight" activeCell="AY18" sqref="AY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421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0.115165328210525</v>
      </c>
      <c r="D9" s="14">
        <v>0.11268522651948901</v>
      </c>
      <c r="E9" s="14">
        <v>0.115880866046474</v>
      </c>
      <c r="F9" s="14"/>
      <c r="G9" s="14">
        <v>0.14403912360663099</v>
      </c>
      <c r="H9" s="14">
        <v>0.14540625557402201</v>
      </c>
      <c r="I9" s="14">
        <v>0.128142873840422</v>
      </c>
      <c r="J9" s="14">
        <v>9.2888676992264399E-2</v>
      </c>
      <c r="K9" s="14">
        <v>8.4688854013257403E-2</v>
      </c>
      <c r="L9" s="14">
        <v>0.104718544884658</v>
      </c>
      <c r="M9" s="14"/>
      <c r="N9" s="14">
        <v>0.14382868131036</v>
      </c>
      <c r="O9" s="14">
        <v>9.9008810857667801E-2</v>
      </c>
      <c r="P9" s="14"/>
      <c r="Q9" s="14">
        <v>0.15862404366371499</v>
      </c>
      <c r="R9" s="14">
        <v>9.5306609226430597E-2</v>
      </c>
      <c r="S9" s="14">
        <v>0.106424381371734</v>
      </c>
      <c r="T9" s="14"/>
      <c r="U9" s="14">
        <v>0.136121425207678</v>
      </c>
      <c r="V9" s="14">
        <v>2.5131061031664601E-2</v>
      </c>
      <c r="W9" s="14"/>
      <c r="X9" s="14">
        <v>0.140586240179566</v>
      </c>
      <c r="Y9" s="14">
        <v>0.13682163398998101</v>
      </c>
      <c r="Z9" s="14">
        <v>8.8708707993781902E-2</v>
      </c>
      <c r="AA9" s="14"/>
      <c r="AB9" s="14">
        <v>0.203612316868232</v>
      </c>
      <c r="AC9" s="14">
        <v>9.2282316836983805E-2</v>
      </c>
      <c r="AD9" s="14">
        <v>4.4850462124533197E-2</v>
      </c>
      <c r="AE9" s="14"/>
      <c r="AF9" s="14">
        <v>0.19426277214250201</v>
      </c>
      <c r="AG9" s="14">
        <v>0.114006805090207</v>
      </c>
      <c r="AH9" s="14">
        <v>9.7999464399806294E-2</v>
      </c>
      <c r="AI9" s="14"/>
      <c r="AJ9" s="14">
        <v>0.139137517683357</v>
      </c>
      <c r="AK9" s="14">
        <v>9.9639124218639297E-2</v>
      </c>
      <c r="AL9" s="14"/>
      <c r="AM9" s="14">
        <v>0.111473108700104</v>
      </c>
      <c r="AN9" s="14">
        <v>0.116758906760996</v>
      </c>
      <c r="AO9" s="14">
        <v>5.3647327028605397E-2</v>
      </c>
      <c r="AP9" s="14">
        <v>8.7412462737908495E-2</v>
      </c>
      <c r="AQ9" s="14">
        <v>0.219849952099122</v>
      </c>
      <c r="AR9" s="14">
        <v>0.119049692862204</v>
      </c>
      <c r="AS9" s="14">
        <v>0.170907234871987</v>
      </c>
      <c r="AT9" s="14">
        <v>0.12258273885642</v>
      </c>
      <c r="AU9" s="14">
        <v>0.10048311748910201</v>
      </c>
      <c r="AV9" s="14"/>
      <c r="AW9" s="14">
        <v>0.12206119077227499</v>
      </c>
      <c r="AX9" s="14">
        <v>0.12884474897332601</v>
      </c>
      <c r="AY9" s="14">
        <v>6.6041528620833095E-2</v>
      </c>
      <c r="AZ9" s="14">
        <v>0.13763137980703899</v>
      </c>
      <c r="BA9" s="14">
        <v>0.24142440653748801</v>
      </c>
      <c r="BB9" s="14">
        <v>0.106206804439992</v>
      </c>
      <c r="BC9" s="14">
        <v>0.150481091305672</v>
      </c>
      <c r="BD9" s="14">
        <v>0.15242152209114099</v>
      </c>
      <c r="BE9" s="14">
        <v>0.173133147580773</v>
      </c>
      <c r="BF9" s="14">
        <v>5.2938168741334203E-2</v>
      </c>
      <c r="BG9" s="14"/>
      <c r="BH9" s="14">
        <v>0.11647314859949499</v>
      </c>
      <c r="BI9" s="14">
        <v>0.12532283401703301</v>
      </c>
    </row>
    <row r="10" spans="2:61" x14ac:dyDescent="0.35">
      <c r="B10" s="15" t="s">
        <v>319</v>
      </c>
      <c r="C10" s="14">
        <v>0.35397129805460897</v>
      </c>
      <c r="D10" s="14">
        <v>0.33990892312151999</v>
      </c>
      <c r="E10" s="14">
        <v>0.36824742474604</v>
      </c>
      <c r="F10" s="14"/>
      <c r="G10" s="14">
        <v>0.36599446296139299</v>
      </c>
      <c r="H10" s="14">
        <v>0.34950205970626602</v>
      </c>
      <c r="I10" s="14">
        <v>0.36944110182838302</v>
      </c>
      <c r="J10" s="14">
        <v>0.35018336019455498</v>
      </c>
      <c r="K10" s="14">
        <v>0.38346658982044801</v>
      </c>
      <c r="L10" s="14">
        <v>0.31727552527784297</v>
      </c>
      <c r="M10" s="14"/>
      <c r="N10" s="14">
        <v>0.38481185398831402</v>
      </c>
      <c r="O10" s="14">
        <v>0.33658756854539301</v>
      </c>
      <c r="P10" s="14"/>
      <c r="Q10" s="14">
        <v>0.44682154254173101</v>
      </c>
      <c r="R10" s="14">
        <v>0.32873681775172903</v>
      </c>
      <c r="S10" s="14">
        <v>0.29428840017830599</v>
      </c>
      <c r="T10" s="14"/>
      <c r="U10" s="14">
        <v>0.36930865997930301</v>
      </c>
      <c r="V10" s="14">
        <v>0.28807695992788201</v>
      </c>
      <c r="W10" s="14"/>
      <c r="X10" s="14">
        <v>0.37660064528554099</v>
      </c>
      <c r="Y10" s="14">
        <v>0.408283593323089</v>
      </c>
      <c r="Z10" s="14">
        <v>0.30066155830385799</v>
      </c>
      <c r="AA10" s="14"/>
      <c r="AB10" s="14">
        <v>0.38387020651257803</v>
      </c>
      <c r="AC10" s="14">
        <v>0.41253128374042097</v>
      </c>
      <c r="AD10" s="14">
        <v>0.164739528255962</v>
      </c>
      <c r="AE10" s="14"/>
      <c r="AF10" s="14">
        <v>0.2530250345924</v>
      </c>
      <c r="AG10" s="14">
        <v>0.40236734436607902</v>
      </c>
      <c r="AH10" s="14">
        <v>0.30878433721221998</v>
      </c>
      <c r="AI10" s="14"/>
      <c r="AJ10" s="14">
        <v>0.37574033364420301</v>
      </c>
      <c r="AK10" s="14">
        <v>0.34666917329457603</v>
      </c>
      <c r="AL10" s="14"/>
      <c r="AM10" s="14">
        <v>0.42695645982656599</v>
      </c>
      <c r="AN10" s="14">
        <v>0.36240088606353099</v>
      </c>
      <c r="AO10" s="14">
        <v>0.50906126760262804</v>
      </c>
      <c r="AP10" s="14">
        <v>0.29516257307839</v>
      </c>
      <c r="AQ10" s="14">
        <v>0.33407151820762299</v>
      </c>
      <c r="AR10" s="14">
        <v>0.34705015834366598</v>
      </c>
      <c r="AS10" s="14">
        <v>0.45443020624719199</v>
      </c>
      <c r="AT10" s="14">
        <v>0.332474813666856</v>
      </c>
      <c r="AU10" s="14">
        <v>0.28796339507863</v>
      </c>
      <c r="AV10" s="14"/>
      <c r="AW10" s="14">
        <v>0.46037232353848301</v>
      </c>
      <c r="AX10" s="14">
        <v>0.33844428006201799</v>
      </c>
      <c r="AY10" s="14">
        <v>0.46535676598911502</v>
      </c>
      <c r="AZ10" s="14">
        <v>0.260805883302973</v>
      </c>
      <c r="BA10" s="14">
        <v>0.30146258189401398</v>
      </c>
      <c r="BB10" s="14">
        <v>0.38286380569070799</v>
      </c>
      <c r="BC10" s="14">
        <v>0.43957891817445599</v>
      </c>
      <c r="BD10" s="14">
        <v>0.36663248184104502</v>
      </c>
      <c r="BE10" s="14">
        <v>0.14012146850108201</v>
      </c>
      <c r="BF10" s="14">
        <v>0.20418413913792199</v>
      </c>
      <c r="BG10" s="14"/>
      <c r="BH10" s="14">
        <v>0.33151288800191098</v>
      </c>
      <c r="BI10" s="14">
        <v>0.38233975000888798</v>
      </c>
    </row>
    <row r="11" spans="2:61" x14ac:dyDescent="0.35">
      <c r="B11" s="15" t="s">
        <v>320</v>
      </c>
      <c r="C11" s="14">
        <v>0.23658183852051601</v>
      </c>
      <c r="D11" s="14">
        <v>0.25923737998315499</v>
      </c>
      <c r="E11" s="14">
        <v>0.21636414016984801</v>
      </c>
      <c r="F11" s="14"/>
      <c r="G11" s="14">
        <v>0.242651862319928</v>
      </c>
      <c r="H11" s="14">
        <v>0.17232528749284101</v>
      </c>
      <c r="I11" s="14">
        <v>0.19228500387377301</v>
      </c>
      <c r="J11" s="14">
        <v>0.24603837937942399</v>
      </c>
      <c r="K11" s="14">
        <v>0.28343661801079101</v>
      </c>
      <c r="L11" s="14">
        <v>0.284533376986848</v>
      </c>
      <c r="M11" s="14"/>
      <c r="N11" s="14">
        <v>0.220223529987081</v>
      </c>
      <c r="O11" s="14">
        <v>0.245802437895728</v>
      </c>
      <c r="P11" s="14"/>
      <c r="Q11" s="14">
        <v>0.17836857795005101</v>
      </c>
      <c r="R11" s="14">
        <v>0.26800302165807899</v>
      </c>
      <c r="S11" s="14">
        <v>0.244670812690816</v>
      </c>
      <c r="T11" s="14"/>
      <c r="U11" s="14">
        <v>0.23099478536055701</v>
      </c>
      <c r="V11" s="14">
        <v>0.26058565168355902</v>
      </c>
      <c r="W11" s="14"/>
      <c r="X11" s="14">
        <v>0.28331431836947302</v>
      </c>
      <c r="Y11" s="14">
        <v>0.22374436652975599</v>
      </c>
      <c r="Z11" s="14">
        <v>0.20790840405518099</v>
      </c>
      <c r="AA11" s="14"/>
      <c r="AB11" s="14">
        <v>0.242452461846105</v>
      </c>
      <c r="AC11" s="14">
        <v>0.23484212106341901</v>
      </c>
      <c r="AD11" s="14">
        <v>0.210445859375123</v>
      </c>
      <c r="AE11" s="14"/>
      <c r="AF11" s="14">
        <v>0.24519259445873501</v>
      </c>
      <c r="AG11" s="14">
        <v>0.25630199999549302</v>
      </c>
      <c r="AH11" s="14">
        <v>0.201940315398345</v>
      </c>
      <c r="AI11" s="14"/>
      <c r="AJ11" s="14">
        <v>0.222870537256736</v>
      </c>
      <c r="AK11" s="14">
        <v>0.245701081204178</v>
      </c>
      <c r="AL11" s="14"/>
      <c r="AM11" s="14">
        <v>0.23493959641369</v>
      </c>
      <c r="AN11" s="14">
        <v>0.23366722535883599</v>
      </c>
      <c r="AO11" s="14">
        <v>0.23253122715548499</v>
      </c>
      <c r="AP11" s="14">
        <v>0.25897179569161899</v>
      </c>
      <c r="AQ11" s="14">
        <v>0.35127164600574001</v>
      </c>
      <c r="AR11" s="14">
        <v>0.25347977568116198</v>
      </c>
      <c r="AS11" s="14">
        <v>0.16790102120660499</v>
      </c>
      <c r="AT11" s="14">
        <v>8.1179544357257494E-2</v>
      </c>
      <c r="AU11" s="14">
        <v>0.218453446814561</v>
      </c>
      <c r="AV11" s="14"/>
      <c r="AW11" s="14">
        <v>0.19892553793097201</v>
      </c>
      <c r="AX11" s="14">
        <v>0.245151068815361</v>
      </c>
      <c r="AY11" s="14">
        <v>0.31332031251036802</v>
      </c>
      <c r="AZ11" s="14">
        <v>0.27822822556098697</v>
      </c>
      <c r="BA11" s="14">
        <v>0.33272086420736302</v>
      </c>
      <c r="BB11" s="14">
        <v>0.23772481522945099</v>
      </c>
      <c r="BC11" s="14">
        <v>0.17565756253137499</v>
      </c>
      <c r="BD11" s="14">
        <v>0.14235887259136401</v>
      </c>
      <c r="BE11" s="14">
        <v>0.253464560918921</v>
      </c>
      <c r="BF11" s="14">
        <v>0.18722483355618599</v>
      </c>
      <c r="BG11" s="14"/>
      <c r="BH11" s="14">
        <v>0.26250763535548</v>
      </c>
      <c r="BI11" s="14">
        <v>0.20488606210180099</v>
      </c>
    </row>
    <row r="12" spans="2:61" x14ac:dyDescent="0.35">
      <c r="B12" s="15" t="s">
        <v>321</v>
      </c>
      <c r="C12" s="14">
        <v>0.128510359514281</v>
      </c>
      <c r="D12" s="14">
        <v>0.13624991418030299</v>
      </c>
      <c r="E12" s="14">
        <v>0.1218823144284</v>
      </c>
      <c r="F12" s="14"/>
      <c r="G12" s="14">
        <v>0.13620697011046801</v>
      </c>
      <c r="H12" s="14">
        <v>0.135049253712694</v>
      </c>
      <c r="I12" s="14">
        <v>0.149261551965992</v>
      </c>
      <c r="J12" s="14">
        <v>0.109974589997583</v>
      </c>
      <c r="K12" s="14">
        <v>0.124141697298119</v>
      </c>
      <c r="L12" s="14">
        <v>0.118629358307663</v>
      </c>
      <c r="M12" s="14"/>
      <c r="N12" s="14">
        <v>0.109573626929863</v>
      </c>
      <c r="O12" s="14">
        <v>0.13918432524121299</v>
      </c>
      <c r="P12" s="14"/>
      <c r="Q12" s="14">
        <v>0.102911470714424</v>
      </c>
      <c r="R12" s="14">
        <v>0.130364453798573</v>
      </c>
      <c r="S12" s="14">
        <v>0.175528861305141</v>
      </c>
      <c r="T12" s="14"/>
      <c r="U12" s="14">
        <v>0.11427773096228599</v>
      </c>
      <c r="V12" s="14">
        <v>0.189658400672991</v>
      </c>
      <c r="W12" s="14"/>
      <c r="X12" s="14">
        <v>7.8622775648416798E-2</v>
      </c>
      <c r="Y12" s="14">
        <v>0.13570740751079199</v>
      </c>
      <c r="Z12" s="14">
        <v>0.149321129849836</v>
      </c>
      <c r="AA12" s="14"/>
      <c r="AB12" s="14">
        <v>9.4633088229897896E-2</v>
      </c>
      <c r="AC12" s="14">
        <v>0.13598986550942699</v>
      </c>
      <c r="AD12" s="14">
        <v>0.19146036048575599</v>
      </c>
      <c r="AE12" s="14"/>
      <c r="AF12" s="14">
        <v>0.129127781219052</v>
      </c>
      <c r="AG12" s="14">
        <v>0.110080173161736</v>
      </c>
      <c r="AH12" s="14">
        <v>0.16639240507330899</v>
      </c>
      <c r="AI12" s="14"/>
      <c r="AJ12" s="14">
        <v>0.13374145522391501</v>
      </c>
      <c r="AK12" s="14">
        <v>0.128201939328418</v>
      </c>
      <c r="AL12" s="14"/>
      <c r="AM12" s="14">
        <v>9.7686472487261505E-2</v>
      </c>
      <c r="AN12" s="14">
        <v>0.16944551612182701</v>
      </c>
      <c r="AO12" s="14">
        <v>8.4459420786988995E-2</v>
      </c>
      <c r="AP12" s="14">
        <v>0.13343238185471301</v>
      </c>
      <c r="AQ12" s="14">
        <v>9.4806883687514998E-2</v>
      </c>
      <c r="AR12" s="14">
        <v>0.13716179834156</v>
      </c>
      <c r="AS12" s="14">
        <v>0.12766685354417101</v>
      </c>
      <c r="AT12" s="14">
        <v>4.6327824040576199E-2</v>
      </c>
      <c r="AU12" s="14">
        <v>0.14935566679385101</v>
      </c>
      <c r="AV12" s="14"/>
      <c r="AW12" s="14">
        <v>9.6696585740754806E-2</v>
      </c>
      <c r="AX12" s="14">
        <v>0.18075630044066601</v>
      </c>
      <c r="AY12" s="14">
        <v>6.8483992225587501E-2</v>
      </c>
      <c r="AZ12" s="14">
        <v>0.12196128774729199</v>
      </c>
      <c r="BA12" s="14">
        <v>0.100904021805908</v>
      </c>
      <c r="BB12" s="14">
        <v>0.139478759249971</v>
      </c>
      <c r="BC12" s="14">
        <v>0.17868910813543501</v>
      </c>
      <c r="BD12" s="14">
        <v>8.6375323385140104E-2</v>
      </c>
      <c r="BE12" s="14">
        <v>0</v>
      </c>
      <c r="BF12" s="14">
        <v>0.236650199303788</v>
      </c>
      <c r="BG12" s="14"/>
      <c r="BH12" s="14">
        <v>0.13649483645280799</v>
      </c>
      <c r="BI12" s="14">
        <v>0.13191730386582601</v>
      </c>
    </row>
    <row r="13" spans="2:61" x14ac:dyDescent="0.35">
      <c r="B13" s="15" t="s">
        <v>322</v>
      </c>
      <c r="C13" s="14">
        <v>0.102725837394254</v>
      </c>
      <c r="D13" s="14">
        <v>9.9682334898025499E-2</v>
      </c>
      <c r="E13" s="14">
        <v>0.10622790531863099</v>
      </c>
      <c r="F13" s="14"/>
      <c r="G13" s="14">
        <v>5.4815955536471603E-2</v>
      </c>
      <c r="H13" s="14">
        <v>0.13760140012025601</v>
      </c>
      <c r="I13" s="14">
        <v>8.1473866642687395E-2</v>
      </c>
      <c r="J13" s="14">
        <v>0.127942805034614</v>
      </c>
      <c r="K13" s="14">
        <v>7.1031121504052205E-2</v>
      </c>
      <c r="L13" s="14">
        <v>0.12342544647043301</v>
      </c>
      <c r="M13" s="14"/>
      <c r="N13" s="14">
        <v>8.7584465702801706E-2</v>
      </c>
      <c r="O13" s="14">
        <v>0.11126049255574</v>
      </c>
      <c r="P13" s="14"/>
      <c r="Q13" s="14">
        <v>7.8984375951094199E-2</v>
      </c>
      <c r="R13" s="14">
        <v>9.5622961943507501E-2</v>
      </c>
      <c r="S13" s="14">
        <v>0.16238099088233099</v>
      </c>
      <c r="T13" s="14"/>
      <c r="U13" s="14">
        <v>9.5973029695944095E-2</v>
      </c>
      <c r="V13" s="14">
        <v>0.131738114470451</v>
      </c>
      <c r="W13" s="14"/>
      <c r="X13" s="14">
        <v>8.9585063767450596E-2</v>
      </c>
      <c r="Y13" s="14">
        <v>5.9021725459436403E-2</v>
      </c>
      <c r="Z13" s="14">
        <v>0.170884256866255</v>
      </c>
      <c r="AA13" s="14"/>
      <c r="AB13" s="14">
        <v>3.8198170651640703E-2</v>
      </c>
      <c r="AC13" s="14">
        <v>7.5729776662803699E-2</v>
      </c>
      <c r="AD13" s="14">
        <v>0.28506502089406999</v>
      </c>
      <c r="AE13" s="14"/>
      <c r="AF13" s="14">
        <v>0.140200911609492</v>
      </c>
      <c r="AG13" s="14">
        <v>6.5428173178265103E-2</v>
      </c>
      <c r="AH13" s="14">
        <v>0.16895058644274699</v>
      </c>
      <c r="AI13" s="14"/>
      <c r="AJ13" s="14">
        <v>8.9619911424060103E-2</v>
      </c>
      <c r="AK13" s="14">
        <v>0.10950146215710101</v>
      </c>
      <c r="AL13" s="14"/>
      <c r="AM13" s="14">
        <v>7.8251801064839296E-2</v>
      </c>
      <c r="AN13" s="14">
        <v>9.8480448067651105E-2</v>
      </c>
      <c r="AO13" s="14">
        <v>8.2401256642619602E-2</v>
      </c>
      <c r="AP13" s="14">
        <v>0.171810745743357</v>
      </c>
      <c r="AQ13" s="14">
        <v>0</v>
      </c>
      <c r="AR13" s="14">
        <v>8.3213913312038201E-2</v>
      </c>
      <c r="AS13" s="14">
        <v>2.9866224547343299E-2</v>
      </c>
      <c r="AT13" s="14">
        <v>0.236917508834047</v>
      </c>
      <c r="AU13" s="14">
        <v>0.120606865173394</v>
      </c>
      <c r="AV13" s="14"/>
      <c r="AW13" s="14">
        <v>9.0823965291895695E-2</v>
      </c>
      <c r="AX13" s="14">
        <v>9.7933581304914502E-2</v>
      </c>
      <c r="AY13" s="14">
        <v>4.9752362716369E-2</v>
      </c>
      <c r="AZ13" s="14">
        <v>0.16434272470592401</v>
      </c>
      <c r="BA13" s="14">
        <v>0</v>
      </c>
      <c r="BB13" s="14">
        <v>8.1646180973426102E-2</v>
      </c>
      <c r="BC13" s="14">
        <v>3.4777579626606402E-2</v>
      </c>
      <c r="BD13" s="14">
        <v>0.23206532590922699</v>
      </c>
      <c r="BE13" s="14">
        <v>0.18266570244226901</v>
      </c>
      <c r="BF13" s="14">
        <v>0.22154179977004401</v>
      </c>
      <c r="BG13" s="14"/>
      <c r="BH13" s="14">
        <v>0.101702719686244</v>
      </c>
      <c r="BI13" s="14">
        <v>0.106173447669742</v>
      </c>
    </row>
    <row r="14" spans="2:61" x14ac:dyDescent="0.35">
      <c r="B14" s="15" t="s">
        <v>77</v>
      </c>
      <c r="C14" s="20">
        <v>6.3045338305815504E-2</v>
      </c>
      <c r="D14" s="20">
        <v>5.2236221297507199E-2</v>
      </c>
      <c r="E14" s="20">
        <v>7.1397349290605802E-2</v>
      </c>
      <c r="F14" s="20"/>
      <c r="G14" s="20">
        <v>5.6291625465107797E-2</v>
      </c>
      <c r="H14" s="20">
        <v>6.01157433939222E-2</v>
      </c>
      <c r="I14" s="20">
        <v>7.9395601848742295E-2</v>
      </c>
      <c r="J14" s="20">
        <v>7.2972188401559404E-2</v>
      </c>
      <c r="K14" s="20">
        <v>5.3235119353331903E-2</v>
      </c>
      <c r="L14" s="20">
        <v>5.14177480725551E-2</v>
      </c>
      <c r="M14" s="20"/>
      <c r="N14" s="20">
        <v>5.3977842081579401E-2</v>
      </c>
      <c r="O14" s="20">
        <v>6.8156364904259206E-2</v>
      </c>
      <c r="P14" s="20"/>
      <c r="Q14" s="20">
        <v>3.4289989178984903E-2</v>
      </c>
      <c r="R14" s="20">
        <v>8.1966135621681604E-2</v>
      </c>
      <c r="S14" s="20">
        <v>1.6706553571673201E-2</v>
      </c>
      <c r="T14" s="20"/>
      <c r="U14" s="20">
        <v>5.3324368794231899E-2</v>
      </c>
      <c r="V14" s="20">
        <v>0.10480981221345199</v>
      </c>
      <c r="W14" s="20"/>
      <c r="X14" s="20">
        <v>3.1290956749552103E-2</v>
      </c>
      <c r="Y14" s="20">
        <v>3.64212731869459E-2</v>
      </c>
      <c r="Z14" s="20">
        <v>8.2515942931087494E-2</v>
      </c>
      <c r="AA14" s="20"/>
      <c r="AB14" s="20">
        <v>3.7233755891546802E-2</v>
      </c>
      <c r="AC14" s="20">
        <v>4.8624636186945701E-2</v>
      </c>
      <c r="AD14" s="20">
        <v>0.103438768864555</v>
      </c>
      <c r="AE14" s="20"/>
      <c r="AF14" s="20">
        <v>3.8190905977818698E-2</v>
      </c>
      <c r="AG14" s="20">
        <v>5.18155042082196E-2</v>
      </c>
      <c r="AH14" s="20">
        <v>5.5932891473573103E-2</v>
      </c>
      <c r="AI14" s="20"/>
      <c r="AJ14" s="20">
        <v>3.8890244767728899E-2</v>
      </c>
      <c r="AK14" s="20">
        <v>7.02872197970872E-2</v>
      </c>
      <c r="AL14" s="20"/>
      <c r="AM14" s="20">
        <v>5.0692561507538703E-2</v>
      </c>
      <c r="AN14" s="20">
        <v>1.92470176271579E-2</v>
      </c>
      <c r="AO14" s="20">
        <v>3.7899500783672602E-2</v>
      </c>
      <c r="AP14" s="20">
        <v>5.3210040894012302E-2</v>
      </c>
      <c r="AQ14" s="20">
        <v>0</v>
      </c>
      <c r="AR14" s="20">
        <v>6.0044661459370298E-2</v>
      </c>
      <c r="AS14" s="20">
        <v>4.9228459582702999E-2</v>
      </c>
      <c r="AT14" s="20">
        <v>0.180517570244843</v>
      </c>
      <c r="AU14" s="20">
        <v>0.123137508650462</v>
      </c>
      <c r="AV14" s="20"/>
      <c r="AW14" s="20">
        <v>3.1120396725619299E-2</v>
      </c>
      <c r="AX14" s="20">
        <v>8.8700204037144795E-3</v>
      </c>
      <c r="AY14" s="20">
        <v>3.7045037937727197E-2</v>
      </c>
      <c r="AZ14" s="20">
        <v>3.7030498875784898E-2</v>
      </c>
      <c r="BA14" s="20">
        <v>2.34881255552272E-2</v>
      </c>
      <c r="BB14" s="20">
        <v>5.2079634416452102E-2</v>
      </c>
      <c r="BC14" s="20">
        <v>2.08157402264551E-2</v>
      </c>
      <c r="BD14" s="20">
        <v>2.0146474182082701E-2</v>
      </c>
      <c r="BE14" s="20">
        <v>0.25061512055695401</v>
      </c>
      <c r="BF14" s="20">
        <v>9.7460859490725901E-2</v>
      </c>
      <c r="BG14" s="20"/>
      <c r="BH14" s="20">
        <v>5.1308771904061398E-2</v>
      </c>
      <c r="BI14" s="20">
        <v>4.9360602336709497E-2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I19"/>
  <sheetViews>
    <sheetView showGridLines="0" workbookViewId="0">
      <pane xSplit="2" topLeftCell="C1" activePane="topRight" state="frozen"/>
      <selection activeCell="B18" sqref="B18"/>
      <selection pane="topRight" activeCell="AY12" sqref="AY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422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318</v>
      </c>
      <c r="C9" s="14">
        <v>0.14129444853030401</v>
      </c>
      <c r="D9" s="14">
        <v>0.16125069659523</v>
      </c>
      <c r="E9" s="14">
        <v>0.120771388914376</v>
      </c>
      <c r="F9" s="14"/>
      <c r="G9" s="14">
        <v>0.150884271724817</v>
      </c>
      <c r="H9" s="14">
        <v>0.17314621075744699</v>
      </c>
      <c r="I9" s="14">
        <v>0.16552755834852401</v>
      </c>
      <c r="J9" s="14">
        <v>0.12985909320487299</v>
      </c>
      <c r="K9" s="14">
        <v>0.119618836214717</v>
      </c>
      <c r="L9" s="14">
        <v>0.11314266548652099</v>
      </c>
      <c r="M9" s="14"/>
      <c r="N9" s="14">
        <v>0.182171672476831</v>
      </c>
      <c r="O9" s="14">
        <v>0.118253404597712</v>
      </c>
      <c r="P9" s="14"/>
      <c r="Q9" s="14">
        <v>0.22628842815598599</v>
      </c>
      <c r="R9" s="14">
        <v>0.109229282047939</v>
      </c>
      <c r="S9" s="14">
        <v>8.71781390342906E-2</v>
      </c>
      <c r="T9" s="14"/>
      <c r="U9" s="14">
        <v>0.15596081316609001</v>
      </c>
      <c r="V9" s="14">
        <v>7.8282934871998194E-2</v>
      </c>
      <c r="W9" s="14"/>
      <c r="X9" s="14">
        <v>0.220015843722625</v>
      </c>
      <c r="Y9" s="14">
        <v>0.165451343726676</v>
      </c>
      <c r="Z9" s="14">
        <v>9.2117881031021698E-2</v>
      </c>
      <c r="AA9" s="14"/>
      <c r="AB9" s="14">
        <v>0.23585052309491</v>
      </c>
      <c r="AC9" s="14">
        <v>0.11883365547725599</v>
      </c>
      <c r="AD9" s="14">
        <v>5.1188763207563499E-2</v>
      </c>
      <c r="AE9" s="14"/>
      <c r="AF9" s="14">
        <v>0.22791575689253299</v>
      </c>
      <c r="AG9" s="14">
        <v>0.14744621417557599</v>
      </c>
      <c r="AH9" s="14">
        <v>0.108372538297792</v>
      </c>
      <c r="AI9" s="14"/>
      <c r="AJ9" s="14">
        <v>0.174679081719394</v>
      </c>
      <c r="AK9" s="14">
        <v>0.12667562119558201</v>
      </c>
      <c r="AL9" s="14"/>
      <c r="AM9" s="14">
        <v>0.12452330173436001</v>
      </c>
      <c r="AN9" s="14">
        <v>0.12760214218486199</v>
      </c>
      <c r="AO9" s="14">
        <v>0.35603734383915198</v>
      </c>
      <c r="AP9" s="14">
        <v>0.10812089120976</v>
      </c>
      <c r="AQ9" s="14">
        <v>0.25914906603013099</v>
      </c>
      <c r="AR9" s="14">
        <v>0.121114514803787</v>
      </c>
      <c r="AS9" s="14">
        <v>0.36819527691536702</v>
      </c>
      <c r="AT9" s="14">
        <v>0.1157213330466</v>
      </c>
      <c r="AU9" s="14">
        <v>0.103921037394268</v>
      </c>
      <c r="AV9" s="14"/>
      <c r="AW9" s="14">
        <v>0.139149299322567</v>
      </c>
      <c r="AX9" s="14">
        <v>0.101446561448953</v>
      </c>
      <c r="AY9" s="14">
        <v>0.44483390481462398</v>
      </c>
      <c r="AZ9" s="14">
        <v>0.13123577288736099</v>
      </c>
      <c r="BA9" s="14">
        <v>0.252041216244211</v>
      </c>
      <c r="BB9" s="14">
        <v>0.117354443762179</v>
      </c>
      <c r="BC9" s="14">
        <v>0.26591974465433699</v>
      </c>
      <c r="BD9" s="14">
        <v>0.10146370314039201</v>
      </c>
      <c r="BE9" s="14">
        <v>0.24637330403614899</v>
      </c>
      <c r="BF9" s="14">
        <v>6.79536404035187E-2</v>
      </c>
      <c r="BG9" s="14"/>
      <c r="BH9" s="14">
        <v>0.11317580190066701</v>
      </c>
      <c r="BI9" s="14">
        <v>0.18027579633726901</v>
      </c>
    </row>
    <row r="10" spans="2:61" x14ac:dyDescent="0.35">
      <c r="B10" s="15" t="s">
        <v>319</v>
      </c>
      <c r="C10" s="14">
        <v>0.30646745264632202</v>
      </c>
      <c r="D10" s="14">
        <v>0.29917535243286503</v>
      </c>
      <c r="E10" s="14">
        <v>0.31168897540975199</v>
      </c>
      <c r="F10" s="14"/>
      <c r="G10" s="14">
        <v>0.323666176261662</v>
      </c>
      <c r="H10" s="14">
        <v>0.28631547380428601</v>
      </c>
      <c r="I10" s="14">
        <v>0.28261538580855</v>
      </c>
      <c r="J10" s="14">
        <v>0.34148582747390099</v>
      </c>
      <c r="K10" s="14">
        <v>0.27685400268358601</v>
      </c>
      <c r="L10" s="14">
        <v>0.326260957589178</v>
      </c>
      <c r="M10" s="14"/>
      <c r="N10" s="14">
        <v>0.35707660027922999</v>
      </c>
      <c r="O10" s="14">
        <v>0.27794086787808397</v>
      </c>
      <c r="P10" s="14"/>
      <c r="Q10" s="14">
        <v>0.38101166170523498</v>
      </c>
      <c r="R10" s="14">
        <v>0.26911059666938197</v>
      </c>
      <c r="S10" s="14">
        <v>0.30775157237042899</v>
      </c>
      <c r="T10" s="14"/>
      <c r="U10" s="14">
        <v>0.31514524089722801</v>
      </c>
      <c r="V10" s="14">
        <v>0.26918482764177898</v>
      </c>
      <c r="W10" s="14"/>
      <c r="X10" s="14">
        <v>0.36064656120879302</v>
      </c>
      <c r="Y10" s="14">
        <v>0.36078426520127999</v>
      </c>
      <c r="Z10" s="14">
        <v>0.23383118924697299</v>
      </c>
      <c r="AA10" s="14"/>
      <c r="AB10" s="14">
        <v>0.36356880422378701</v>
      </c>
      <c r="AC10" s="14">
        <v>0.338240073984312</v>
      </c>
      <c r="AD10" s="14">
        <v>0.17133529023716801</v>
      </c>
      <c r="AE10" s="14"/>
      <c r="AF10" s="14">
        <v>0.35816782718996198</v>
      </c>
      <c r="AG10" s="14">
        <v>0.33954804323533799</v>
      </c>
      <c r="AH10" s="14">
        <v>0.24437026387156599</v>
      </c>
      <c r="AI10" s="14"/>
      <c r="AJ10" s="14">
        <v>0.32637359419316397</v>
      </c>
      <c r="AK10" s="14">
        <v>0.29643082446343</v>
      </c>
      <c r="AL10" s="14"/>
      <c r="AM10" s="14">
        <v>0.32450234220970697</v>
      </c>
      <c r="AN10" s="14">
        <v>0.42984107369718499</v>
      </c>
      <c r="AO10" s="14">
        <v>0.26303963897333699</v>
      </c>
      <c r="AP10" s="14">
        <v>0.19719388171044999</v>
      </c>
      <c r="AQ10" s="14">
        <v>0.29800787425973002</v>
      </c>
      <c r="AR10" s="14">
        <v>0.30923717095576903</v>
      </c>
      <c r="AS10" s="14">
        <v>0.39095734029364598</v>
      </c>
      <c r="AT10" s="14">
        <v>0.225548328227554</v>
      </c>
      <c r="AU10" s="14">
        <v>0.22348418045396701</v>
      </c>
      <c r="AV10" s="14"/>
      <c r="AW10" s="14">
        <v>0.35610278813226198</v>
      </c>
      <c r="AX10" s="14">
        <v>0.452158997325045</v>
      </c>
      <c r="AY10" s="14">
        <v>0.22928198415540699</v>
      </c>
      <c r="AZ10" s="14">
        <v>0.22205713513370101</v>
      </c>
      <c r="BA10" s="14">
        <v>0.29430446231698798</v>
      </c>
      <c r="BB10" s="14">
        <v>0.31594445676121502</v>
      </c>
      <c r="BC10" s="14">
        <v>0.33225982701745699</v>
      </c>
      <c r="BD10" s="14">
        <v>0.30375343489165602</v>
      </c>
      <c r="BE10" s="14">
        <v>9.0320688319909498E-2</v>
      </c>
      <c r="BF10" s="14">
        <v>0.189693039200339</v>
      </c>
      <c r="BG10" s="14"/>
      <c r="BH10" s="14">
        <v>0.31164562661351802</v>
      </c>
      <c r="BI10" s="14">
        <v>0.31215746401383099</v>
      </c>
    </row>
    <row r="11" spans="2:61" x14ac:dyDescent="0.35">
      <c r="B11" s="15" t="s">
        <v>320</v>
      </c>
      <c r="C11" s="14">
        <v>0.29571674128790898</v>
      </c>
      <c r="D11" s="14">
        <v>0.29194509191124401</v>
      </c>
      <c r="E11" s="14">
        <v>0.30104087470594798</v>
      </c>
      <c r="F11" s="14"/>
      <c r="G11" s="14">
        <v>0.22762966376729099</v>
      </c>
      <c r="H11" s="14">
        <v>0.297635063689282</v>
      </c>
      <c r="I11" s="14">
        <v>0.326490617611565</v>
      </c>
      <c r="J11" s="14">
        <v>0.25909459004107599</v>
      </c>
      <c r="K11" s="14">
        <v>0.31751007557226901</v>
      </c>
      <c r="L11" s="14">
        <v>0.31959297583078999</v>
      </c>
      <c r="M11" s="14"/>
      <c r="N11" s="14">
        <v>0.242270124051231</v>
      </c>
      <c r="O11" s="14">
        <v>0.32584270721479502</v>
      </c>
      <c r="P11" s="14"/>
      <c r="Q11" s="14">
        <v>0.22969870483958801</v>
      </c>
      <c r="R11" s="14">
        <v>0.34357682903187098</v>
      </c>
      <c r="S11" s="14">
        <v>0.26857168299853701</v>
      </c>
      <c r="T11" s="14"/>
      <c r="U11" s="14">
        <v>0.291031923599534</v>
      </c>
      <c r="V11" s="14">
        <v>0.31584425489393803</v>
      </c>
      <c r="W11" s="14"/>
      <c r="X11" s="14">
        <v>0.35264624258263899</v>
      </c>
      <c r="Y11" s="14">
        <v>0.28164327562394897</v>
      </c>
      <c r="Z11" s="14">
        <v>0.28624369629233398</v>
      </c>
      <c r="AA11" s="14"/>
      <c r="AB11" s="14">
        <v>0.234599963468445</v>
      </c>
      <c r="AC11" s="14">
        <v>0.34294454918418499</v>
      </c>
      <c r="AD11" s="14">
        <v>0.28657717247147002</v>
      </c>
      <c r="AE11" s="14"/>
      <c r="AF11" s="14">
        <v>0.31593752639115702</v>
      </c>
      <c r="AG11" s="14">
        <v>0.31151338485295998</v>
      </c>
      <c r="AH11" s="14">
        <v>0.27796184764274101</v>
      </c>
      <c r="AI11" s="14"/>
      <c r="AJ11" s="14">
        <v>0.28216131626802299</v>
      </c>
      <c r="AK11" s="14">
        <v>0.31348361563768701</v>
      </c>
      <c r="AL11" s="14"/>
      <c r="AM11" s="14">
        <v>0.31387312573133902</v>
      </c>
      <c r="AN11" s="14">
        <v>0.29683468005532898</v>
      </c>
      <c r="AO11" s="14">
        <v>0.19161204697091899</v>
      </c>
      <c r="AP11" s="14">
        <v>0.36376968107355601</v>
      </c>
      <c r="AQ11" s="14">
        <v>0.27481164634949501</v>
      </c>
      <c r="AR11" s="14">
        <v>0.32666599804020502</v>
      </c>
      <c r="AS11" s="14">
        <v>0.136015121807086</v>
      </c>
      <c r="AT11" s="14">
        <v>0.14294443801933801</v>
      </c>
      <c r="AU11" s="14">
        <v>0.30451391658293497</v>
      </c>
      <c r="AV11" s="14"/>
      <c r="AW11" s="14">
        <v>0.29744025728261497</v>
      </c>
      <c r="AX11" s="14">
        <v>0.33965323083900301</v>
      </c>
      <c r="AY11" s="14">
        <v>0.219436782781818</v>
      </c>
      <c r="AZ11" s="14">
        <v>0.31097905649273899</v>
      </c>
      <c r="BA11" s="14">
        <v>0.27733484872545899</v>
      </c>
      <c r="BB11" s="14">
        <v>0.33253012415553201</v>
      </c>
      <c r="BC11" s="14">
        <v>0.21551468770958701</v>
      </c>
      <c r="BD11" s="14">
        <v>0.303146782178356</v>
      </c>
      <c r="BE11" s="14">
        <v>0.33874557080946099</v>
      </c>
      <c r="BF11" s="14">
        <v>0.22266903506639499</v>
      </c>
      <c r="BG11" s="14"/>
      <c r="BH11" s="14">
        <v>0.30286930407551499</v>
      </c>
      <c r="BI11" s="14">
        <v>0.29102191330958799</v>
      </c>
    </row>
    <row r="12" spans="2:61" x14ac:dyDescent="0.35">
      <c r="B12" s="15" t="s">
        <v>321</v>
      </c>
      <c r="C12" s="14">
        <v>0.11034561781325</v>
      </c>
      <c r="D12" s="14">
        <v>0.11094556106602201</v>
      </c>
      <c r="E12" s="14">
        <v>0.110418476509139</v>
      </c>
      <c r="F12" s="14"/>
      <c r="G12" s="14">
        <v>0.167557947398602</v>
      </c>
      <c r="H12" s="14">
        <v>0.112085330698465</v>
      </c>
      <c r="I12" s="14">
        <v>8.9291191316725901E-2</v>
      </c>
      <c r="J12" s="14">
        <v>0.11143232194130601</v>
      </c>
      <c r="K12" s="14">
        <v>0.149127160743875</v>
      </c>
      <c r="L12" s="14">
        <v>6.7713119264539906E-2</v>
      </c>
      <c r="M12" s="14"/>
      <c r="N12" s="14">
        <v>0.10194721535808</v>
      </c>
      <c r="O12" s="14">
        <v>0.115079499942484</v>
      </c>
      <c r="P12" s="14"/>
      <c r="Q12" s="14">
        <v>7.3889553540814001E-2</v>
      </c>
      <c r="R12" s="14">
        <v>0.11698272388144999</v>
      </c>
      <c r="S12" s="14">
        <v>0.15898286780760201</v>
      </c>
      <c r="T12" s="14"/>
      <c r="U12" s="14">
        <v>0.111709674523768</v>
      </c>
      <c r="V12" s="14">
        <v>0.104485182717029</v>
      </c>
      <c r="W12" s="14"/>
      <c r="X12" s="14">
        <v>2.6387053630075898E-2</v>
      </c>
      <c r="Y12" s="14">
        <v>0.122389973333824</v>
      </c>
      <c r="Z12" s="14">
        <v>0.14068562384438399</v>
      </c>
      <c r="AA12" s="14"/>
      <c r="AB12" s="14">
        <v>7.2217130120632397E-2</v>
      </c>
      <c r="AC12" s="14">
        <v>0.114190761328644</v>
      </c>
      <c r="AD12" s="14">
        <v>0.161308471099258</v>
      </c>
      <c r="AE12" s="14"/>
      <c r="AF12" s="14">
        <v>3.8230993999243401E-2</v>
      </c>
      <c r="AG12" s="14">
        <v>0.10201827120724601</v>
      </c>
      <c r="AH12" s="14">
        <v>0.15346359669395501</v>
      </c>
      <c r="AI12" s="14"/>
      <c r="AJ12" s="14">
        <v>0.112891823505648</v>
      </c>
      <c r="AK12" s="14">
        <v>0.104912769078445</v>
      </c>
      <c r="AL12" s="14"/>
      <c r="AM12" s="14">
        <v>0.159200123236242</v>
      </c>
      <c r="AN12" s="14">
        <v>7.9451857971487599E-2</v>
      </c>
      <c r="AO12" s="14">
        <v>0.133088786924764</v>
      </c>
      <c r="AP12" s="14">
        <v>0.11047730233033801</v>
      </c>
      <c r="AQ12" s="14">
        <v>0.115995394183977</v>
      </c>
      <c r="AR12" s="14">
        <v>0.103308497746124</v>
      </c>
      <c r="AS12" s="14">
        <v>2.7870060195956E-2</v>
      </c>
      <c r="AT12" s="14">
        <v>0.16723121484984199</v>
      </c>
      <c r="AU12" s="14">
        <v>0.119917519809803</v>
      </c>
      <c r="AV12" s="14"/>
      <c r="AW12" s="14">
        <v>0.15058904906963699</v>
      </c>
      <c r="AX12" s="14">
        <v>6.4770372456392195E-2</v>
      </c>
      <c r="AY12" s="14">
        <v>5.1492701672041903E-2</v>
      </c>
      <c r="AZ12" s="14">
        <v>0.13700680922140501</v>
      </c>
      <c r="BA12" s="14">
        <v>9.7448832624663195E-2</v>
      </c>
      <c r="BB12" s="14">
        <v>0.121908094073695</v>
      </c>
      <c r="BC12" s="14">
        <v>0.12655250617719599</v>
      </c>
      <c r="BD12" s="14">
        <v>0.16541510343006</v>
      </c>
      <c r="BE12" s="14">
        <v>0</v>
      </c>
      <c r="BF12" s="14">
        <v>0.15011880371081299</v>
      </c>
      <c r="BG12" s="14"/>
      <c r="BH12" s="14">
        <v>0.10298689189313801</v>
      </c>
      <c r="BI12" s="14">
        <v>0.12512314243102299</v>
      </c>
    </row>
    <row r="13" spans="2:61" x14ac:dyDescent="0.35">
      <c r="B13" s="15" t="s">
        <v>322</v>
      </c>
      <c r="C13" s="14">
        <v>7.2903468264057497E-2</v>
      </c>
      <c r="D13" s="14">
        <v>8.1716616265376102E-2</v>
      </c>
      <c r="E13" s="14">
        <v>6.4926870865795003E-2</v>
      </c>
      <c r="F13" s="14"/>
      <c r="G13" s="14">
        <v>7.7675811312985205E-2</v>
      </c>
      <c r="H13" s="14">
        <v>7.5870880523565706E-2</v>
      </c>
      <c r="I13" s="14">
        <v>4.9382335621414003E-2</v>
      </c>
      <c r="J13" s="14">
        <v>8.0290669405277404E-2</v>
      </c>
      <c r="K13" s="14">
        <v>5.1729474814388401E-2</v>
      </c>
      <c r="L13" s="14">
        <v>9.9804318001442793E-2</v>
      </c>
      <c r="M13" s="14"/>
      <c r="N13" s="14">
        <v>6.8274382281214296E-2</v>
      </c>
      <c r="O13" s="14">
        <v>7.5512720145691103E-2</v>
      </c>
      <c r="P13" s="14"/>
      <c r="Q13" s="14">
        <v>4.9951660835986803E-2</v>
      </c>
      <c r="R13" s="14">
        <v>6.3323613695737704E-2</v>
      </c>
      <c r="S13" s="14">
        <v>0.15124093425103499</v>
      </c>
      <c r="T13" s="14"/>
      <c r="U13" s="14">
        <v>6.3558654753556598E-2</v>
      </c>
      <c r="V13" s="14">
        <v>0.113051852596091</v>
      </c>
      <c r="W13" s="14"/>
      <c r="X13" s="14">
        <v>1.18872544761444E-2</v>
      </c>
      <c r="Y13" s="14">
        <v>3.9685059790922898E-2</v>
      </c>
      <c r="Z13" s="14">
        <v>0.145434654844598</v>
      </c>
      <c r="AA13" s="14"/>
      <c r="AB13" s="14">
        <v>3.46269927353113E-2</v>
      </c>
      <c r="AC13" s="14">
        <v>3.5363279181500597E-2</v>
      </c>
      <c r="AD13" s="14">
        <v>0.23789838718786099</v>
      </c>
      <c r="AE13" s="14"/>
      <c r="AF13" s="14">
        <v>2.9391636817352101E-2</v>
      </c>
      <c r="AG13" s="14">
        <v>4.6094940202231503E-2</v>
      </c>
      <c r="AH13" s="14">
        <v>0.140356727782879</v>
      </c>
      <c r="AI13" s="14"/>
      <c r="AJ13" s="14">
        <v>7.3845493412802304E-2</v>
      </c>
      <c r="AK13" s="14">
        <v>6.9107727233999799E-2</v>
      </c>
      <c r="AL13" s="14"/>
      <c r="AM13" s="14">
        <v>2.4334168172542602E-2</v>
      </c>
      <c r="AN13" s="14">
        <v>5.3539715840523298E-2</v>
      </c>
      <c r="AO13" s="14">
        <v>1.83226825081561E-2</v>
      </c>
      <c r="AP13" s="14">
        <v>0.13510396742010899</v>
      </c>
      <c r="AQ13" s="14">
        <v>0</v>
      </c>
      <c r="AR13" s="14">
        <v>8.5878360233969595E-2</v>
      </c>
      <c r="AS13" s="14">
        <v>0</v>
      </c>
      <c r="AT13" s="14">
        <v>0.18155354587505099</v>
      </c>
      <c r="AU13" s="14">
        <v>0.107763817192381</v>
      </c>
      <c r="AV13" s="14"/>
      <c r="AW13" s="14">
        <v>3.0268319369737201E-2</v>
      </c>
      <c r="AX13" s="14">
        <v>3.7537918437830199E-2</v>
      </c>
      <c r="AY13" s="14">
        <v>1.7909588638381001E-2</v>
      </c>
      <c r="AZ13" s="14">
        <v>0.135217490419964</v>
      </c>
      <c r="BA13" s="14">
        <v>0</v>
      </c>
      <c r="BB13" s="14">
        <v>8.4053069850458795E-2</v>
      </c>
      <c r="BC13" s="14">
        <v>2.0142319833151599E-2</v>
      </c>
      <c r="BD13" s="14">
        <v>0.126220976359535</v>
      </c>
      <c r="BE13" s="14">
        <v>0.123921703370416</v>
      </c>
      <c r="BF13" s="14">
        <v>0.18403151089502701</v>
      </c>
      <c r="BG13" s="14"/>
      <c r="BH13" s="14">
        <v>9.1243659941017893E-2</v>
      </c>
      <c r="BI13" s="14">
        <v>4.5787952317819597E-2</v>
      </c>
    </row>
    <row r="14" spans="2:61" x14ac:dyDescent="0.35">
      <c r="B14" s="15" t="s">
        <v>77</v>
      </c>
      <c r="C14" s="20">
        <v>7.3272271458156596E-2</v>
      </c>
      <c r="D14" s="20">
        <v>5.4966681729263403E-2</v>
      </c>
      <c r="E14" s="20">
        <v>9.1153413594989505E-2</v>
      </c>
      <c r="F14" s="20"/>
      <c r="G14" s="20">
        <v>5.2586129534642902E-2</v>
      </c>
      <c r="H14" s="20">
        <v>5.4947040526954198E-2</v>
      </c>
      <c r="I14" s="20">
        <v>8.6692911293220806E-2</v>
      </c>
      <c r="J14" s="20">
        <v>7.7837497933567507E-2</v>
      </c>
      <c r="K14" s="20">
        <v>8.5160449971164495E-2</v>
      </c>
      <c r="L14" s="20">
        <v>7.34859638275287E-2</v>
      </c>
      <c r="M14" s="20"/>
      <c r="N14" s="20">
        <v>4.82600055534129E-2</v>
      </c>
      <c r="O14" s="20">
        <v>8.7370800221234196E-2</v>
      </c>
      <c r="P14" s="20"/>
      <c r="Q14" s="20">
        <v>3.9159990922390198E-2</v>
      </c>
      <c r="R14" s="20">
        <v>9.77769546736212E-2</v>
      </c>
      <c r="S14" s="20">
        <v>2.6274803538106201E-2</v>
      </c>
      <c r="T14" s="20"/>
      <c r="U14" s="20">
        <v>6.2593693059823097E-2</v>
      </c>
      <c r="V14" s="20">
        <v>0.119150947279164</v>
      </c>
      <c r="W14" s="20"/>
      <c r="X14" s="20">
        <v>2.84170443797221E-2</v>
      </c>
      <c r="Y14" s="20">
        <v>3.00460823233481E-2</v>
      </c>
      <c r="Z14" s="20">
        <v>0.10168695474069001</v>
      </c>
      <c r="AA14" s="20"/>
      <c r="AB14" s="20">
        <v>5.9136586356915301E-2</v>
      </c>
      <c r="AC14" s="20">
        <v>5.04276808441022E-2</v>
      </c>
      <c r="AD14" s="20">
        <v>9.1691915796679402E-2</v>
      </c>
      <c r="AE14" s="20"/>
      <c r="AF14" s="20">
        <v>3.0356258709751699E-2</v>
      </c>
      <c r="AG14" s="20">
        <v>5.3379146326648703E-2</v>
      </c>
      <c r="AH14" s="20">
        <v>7.5475025711065999E-2</v>
      </c>
      <c r="AI14" s="20"/>
      <c r="AJ14" s="20">
        <v>3.00486909009696E-2</v>
      </c>
      <c r="AK14" s="20">
        <v>8.9389442390856194E-2</v>
      </c>
      <c r="AL14" s="20"/>
      <c r="AM14" s="20">
        <v>5.3566938915809402E-2</v>
      </c>
      <c r="AN14" s="20">
        <v>1.27305302506136E-2</v>
      </c>
      <c r="AO14" s="20">
        <v>3.7899500783672602E-2</v>
      </c>
      <c r="AP14" s="20">
        <v>8.5334276255787295E-2</v>
      </c>
      <c r="AQ14" s="20">
        <v>5.2036019176667003E-2</v>
      </c>
      <c r="AR14" s="20">
        <v>5.37954582201461E-2</v>
      </c>
      <c r="AS14" s="20">
        <v>7.6962200787944704E-2</v>
      </c>
      <c r="AT14" s="20">
        <v>0.167001139981615</v>
      </c>
      <c r="AU14" s="20">
        <v>0.140399528566647</v>
      </c>
      <c r="AV14" s="20"/>
      <c r="AW14" s="20">
        <v>2.64502868231823E-2</v>
      </c>
      <c r="AX14" s="20">
        <v>4.43291949277623E-3</v>
      </c>
      <c r="AY14" s="20">
        <v>3.7045037937727197E-2</v>
      </c>
      <c r="AZ14" s="20">
        <v>6.3503735844829198E-2</v>
      </c>
      <c r="BA14" s="20">
        <v>7.8870640088678903E-2</v>
      </c>
      <c r="BB14" s="20">
        <v>2.8209811396920699E-2</v>
      </c>
      <c r="BC14" s="20">
        <v>3.9610914608271097E-2</v>
      </c>
      <c r="BD14" s="20">
        <v>0</v>
      </c>
      <c r="BE14" s="20">
        <v>0.200638733464064</v>
      </c>
      <c r="BF14" s="20">
        <v>0.18553397072390801</v>
      </c>
      <c r="BG14" s="20"/>
      <c r="BH14" s="20">
        <v>7.8078715576143598E-2</v>
      </c>
      <c r="BI14" s="20">
        <v>4.5633731590469802E-2</v>
      </c>
    </row>
    <row r="15" spans="2:61" x14ac:dyDescent="0.35">
      <c r="B15" s="1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row>
    <row r="16" spans="2:61" x14ac:dyDescent="0.35">
      <c r="B16" t="s">
        <v>79</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row>
    <row r="17" spans="2:61" x14ac:dyDescent="0.35">
      <c r="B17" t="s">
        <v>80</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row>
    <row r="19" spans="2:61"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I19"/>
  <sheetViews>
    <sheetView showGridLines="0" workbookViewId="0">
      <pane xSplit="2" topLeftCell="C1" activePane="topRight" state="frozen"/>
      <selection activeCell="B18" sqref="B18"/>
      <selection pane="topRight" activeCell="AT8" sqref="AT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424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423</v>
      </c>
      <c r="C9" s="14">
        <v>9.4105060116678796E-2</v>
      </c>
      <c r="D9" s="14">
        <v>8.5472379004039506E-2</v>
      </c>
      <c r="E9" s="14">
        <v>0.101685747944794</v>
      </c>
      <c r="F9" s="14"/>
      <c r="G9" s="14">
        <v>0.114092716404136</v>
      </c>
      <c r="H9" s="14">
        <v>0.12917172081818801</v>
      </c>
      <c r="I9" s="14">
        <v>8.1166625449274499E-2</v>
      </c>
      <c r="J9" s="14">
        <v>0.103539622380968</v>
      </c>
      <c r="K9" s="14">
        <v>8.4452053077684303E-2</v>
      </c>
      <c r="L9" s="14">
        <v>6.6195134815782999E-2</v>
      </c>
      <c r="M9" s="14"/>
      <c r="N9" s="14">
        <v>7.9364963910116104E-2</v>
      </c>
      <c r="O9" s="14">
        <v>0.10241353049398</v>
      </c>
      <c r="P9" s="14"/>
      <c r="Q9" s="14">
        <v>9.1882504310772203E-2</v>
      </c>
      <c r="R9" s="14">
        <v>9.6905212703071897E-2</v>
      </c>
      <c r="S9" s="14">
        <v>9.8639010514333603E-2</v>
      </c>
      <c r="T9" s="14"/>
      <c r="U9" s="14">
        <v>0.10351707247006101</v>
      </c>
      <c r="V9" s="14">
        <v>5.3667967511585299E-2</v>
      </c>
      <c r="W9" s="14"/>
      <c r="X9" s="14">
        <v>0.145119313338091</v>
      </c>
      <c r="Y9" s="14">
        <v>0.101022849358441</v>
      </c>
      <c r="Z9" s="14">
        <v>6.9755875214773E-2</v>
      </c>
      <c r="AA9" s="14"/>
      <c r="AB9" s="14">
        <v>0.12595444325608801</v>
      </c>
      <c r="AC9" s="14">
        <v>8.2529483691019798E-2</v>
      </c>
      <c r="AD9" s="14">
        <v>9.0339914840687999E-2</v>
      </c>
      <c r="AE9" s="14"/>
      <c r="AF9" s="14">
        <v>0.15497716751501001</v>
      </c>
      <c r="AG9" s="14">
        <v>9.8219780661177397E-2</v>
      </c>
      <c r="AH9" s="14">
        <v>7.0388134794211299E-2</v>
      </c>
      <c r="AI9" s="14"/>
      <c r="AJ9" s="14">
        <v>0.109178026327077</v>
      </c>
      <c r="AK9" s="14">
        <v>8.7432517865108E-2</v>
      </c>
      <c r="AL9" s="14"/>
      <c r="AM9" s="14">
        <v>8.00574420095337E-2</v>
      </c>
      <c r="AN9" s="14">
        <v>0.12967571080989601</v>
      </c>
      <c r="AO9" s="14">
        <v>0.11546832927019</v>
      </c>
      <c r="AP9" s="14">
        <v>4.5478600412838598E-2</v>
      </c>
      <c r="AQ9" s="14">
        <v>6.2158615623056003E-2</v>
      </c>
      <c r="AR9" s="14">
        <v>8.7995682458773802E-2</v>
      </c>
      <c r="AS9" s="14">
        <v>0.29191179077065499</v>
      </c>
      <c r="AT9" s="14">
        <v>9.5291243465695494E-2</v>
      </c>
      <c r="AU9" s="14">
        <v>5.40110105974137E-2</v>
      </c>
      <c r="AV9" s="14"/>
      <c r="AW9" s="14">
        <v>7.2820851025019895E-2</v>
      </c>
      <c r="AX9" s="14">
        <v>0.122868624692009</v>
      </c>
      <c r="AY9" s="14">
        <v>0.124628632129286</v>
      </c>
      <c r="AZ9" s="14">
        <v>3.0316579559279199E-2</v>
      </c>
      <c r="BA9" s="14">
        <v>2.8456481169739301E-2</v>
      </c>
      <c r="BB9" s="14">
        <v>0.104860395754463</v>
      </c>
      <c r="BC9" s="14">
        <v>0.19615145423146799</v>
      </c>
      <c r="BD9" s="14">
        <v>8.9715112708347394E-2</v>
      </c>
      <c r="BE9" s="14">
        <v>9.6668325203178598E-2</v>
      </c>
      <c r="BF9" s="14">
        <v>8.4855662910127402E-2</v>
      </c>
      <c r="BG9" s="14"/>
      <c r="BH9" s="14">
        <v>7.9245286810614907E-2</v>
      </c>
      <c r="BI9" s="14">
        <v>0.11109030975581299</v>
      </c>
    </row>
    <row r="10" spans="2:61" x14ac:dyDescent="0.35">
      <c r="B10" s="15" t="s">
        <v>270</v>
      </c>
      <c r="C10" s="14">
        <v>0.39262529308250299</v>
      </c>
      <c r="D10" s="14">
        <v>0.37546080663283399</v>
      </c>
      <c r="E10" s="14">
        <v>0.40664063948349199</v>
      </c>
      <c r="F10" s="14"/>
      <c r="G10" s="14">
        <v>0.35690058535866198</v>
      </c>
      <c r="H10" s="14">
        <v>0.40691053722978698</v>
      </c>
      <c r="I10" s="14">
        <v>0.30300377786709498</v>
      </c>
      <c r="J10" s="14">
        <v>0.40061953217068702</v>
      </c>
      <c r="K10" s="14">
        <v>0.371111772977329</v>
      </c>
      <c r="L10" s="14">
        <v>0.49785934630163797</v>
      </c>
      <c r="M10" s="14"/>
      <c r="N10" s="14">
        <v>0.45796279202102902</v>
      </c>
      <c r="O10" s="14">
        <v>0.355796858121812</v>
      </c>
      <c r="P10" s="14"/>
      <c r="Q10" s="14">
        <v>0.50899553383751095</v>
      </c>
      <c r="R10" s="14">
        <v>0.36447513577665602</v>
      </c>
      <c r="S10" s="14">
        <v>0.29910594846904698</v>
      </c>
      <c r="T10" s="14"/>
      <c r="U10" s="14">
        <v>0.40759944449179702</v>
      </c>
      <c r="V10" s="14">
        <v>0.32829142647822801</v>
      </c>
      <c r="W10" s="14"/>
      <c r="X10" s="14">
        <v>0.49508493225200501</v>
      </c>
      <c r="Y10" s="14">
        <v>0.45739191658675998</v>
      </c>
      <c r="Z10" s="14">
        <v>0.29587761659010098</v>
      </c>
      <c r="AA10" s="14"/>
      <c r="AB10" s="14">
        <v>0.51134758340481101</v>
      </c>
      <c r="AC10" s="14">
        <v>0.407445653525771</v>
      </c>
      <c r="AD10" s="14">
        <v>0.19722048600956099</v>
      </c>
      <c r="AE10" s="14"/>
      <c r="AF10" s="14">
        <v>0.40530143474545799</v>
      </c>
      <c r="AG10" s="14">
        <v>0.454530080130221</v>
      </c>
      <c r="AH10" s="14">
        <v>0.287724270379146</v>
      </c>
      <c r="AI10" s="14"/>
      <c r="AJ10" s="14">
        <v>0.42060499327155199</v>
      </c>
      <c r="AK10" s="14">
        <v>0.382815899601123</v>
      </c>
      <c r="AL10" s="14"/>
      <c r="AM10" s="14">
        <v>0.47528437560492398</v>
      </c>
      <c r="AN10" s="14">
        <v>0.42642954020491802</v>
      </c>
      <c r="AO10" s="14">
        <v>0.36541918142114999</v>
      </c>
      <c r="AP10" s="14">
        <v>0.319944757853864</v>
      </c>
      <c r="AQ10" s="14">
        <v>0.70697330655077495</v>
      </c>
      <c r="AR10" s="14">
        <v>0.34703658831214301</v>
      </c>
      <c r="AS10" s="14">
        <v>0.396967604756919</v>
      </c>
      <c r="AT10" s="14">
        <v>0.42433926363868701</v>
      </c>
      <c r="AU10" s="14">
        <v>0.32073940150421398</v>
      </c>
      <c r="AV10" s="14"/>
      <c r="AW10" s="14">
        <v>0.49513874611742797</v>
      </c>
      <c r="AX10" s="14">
        <v>0.42539737587172999</v>
      </c>
      <c r="AY10" s="14">
        <v>0.49266780005427002</v>
      </c>
      <c r="AZ10" s="14">
        <v>0.350716742621699</v>
      </c>
      <c r="BA10" s="14">
        <v>0.75861994470007099</v>
      </c>
      <c r="BB10" s="14">
        <v>0.35627450093193103</v>
      </c>
      <c r="BC10" s="14">
        <v>0.38699686637588598</v>
      </c>
      <c r="BD10" s="14">
        <v>0.34204817133259802</v>
      </c>
      <c r="BE10" s="14">
        <v>0.26776245345774402</v>
      </c>
      <c r="BF10" s="14">
        <v>0.185010980073915</v>
      </c>
      <c r="BG10" s="14"/>
      <c r="BH10" s="14">
        <v>0.377134991592049</v>
      </c>
      <c r="BI10" s="14">
        <v>0.43382810421964502</v>
      </c>
    </row>
    <row r="11" spans="2:61" x14ac:dyDescent="0.35">
      <c r="B11" s="15" t="s">
        <v>271</v>
      </c>
      <c r="C11" s="14">
        <v>0.30773403237998398</v>
      </c>
      <c r="D11" s="14">
        <v>0.34514754433227801</v>
      </c>
      <c r="E11" s="14">
        <v>0.27386158138088901</v>
      </c>
      <c r="F11" s="14"/>
      <c r="G11" s="14">
        <v>0.305416331496491</v>
      </c>
      <c r="H11" s="14">
        <v>0.21956689128887599</v>
      </c>
      <c r="I11" s="14">
        <v>0.396251485368942</v>
      </c>
      <c r="J11" s="14">
        <v>0.31121627791073703</v>
      </c>
      <c r="K11" s="14">
        <v>0.365728877297682</v>
      </c>
      <c r="L11" s="14">
        <v>0.24652519373301701</v>
      </c>
      <c r="M11" s="14"/>
      <c r="N11" s="14">
        <v>0.30502285321241801</v>
      </c>
      <c r="O11" s="14">
        <v>0.30926222809089599</v>
      </c>
      <c r="P11" s="14"/>
      <c r="Q11" s="14">
        <v>0.25120079349355301</v>
      </c>
      <c r="R11" s="14">
        <v>0.35116979849958002</v>
      </c>
      <c r="S11" s="14">
        <v>0.29910990662908199</v>
      </c>
      <c r="T11" s="14"/>
      <c r="U11" s="14">
        <v>0.305791759324269</v>
      </c>
      <c r="V11" s="14">
        <v>0.31607867457439598</v>
      </c>
      <c r="W11" s="14"/>
      <c r="X11" s="14">
        <v>0.27986879856693198</v>
      </c>
      <c r="Y11" s="14">
        <v>0.30198939735874197</v>
      </c>
      <c r="Z11" s="14">
        <v>0.332097787421195</v>
      </c>
      <c r="AA11" s="14"/>
      <c r="AB11" s="14">
        <v>0.25856499393189403</v>
      </c>
      <c r="AC11" s="14">
        <v>0.35853341422946799</v>
      </c>
      <c r="AD11" s="14">
        <v>0.258196236795318</v>
      </c>
      <c r="AE11" s="14"/>
      <c r="AF11" s="14">
        <v>0.26908632506668501</v>
      </c>
      <c r="AG11" s="14">
        <v>0.30009894221102401</v>
      </c>
      <c r="AH11" s="14">
        <v>0.35595407519910899</v>
      </c>
      <c r="AI11" s="14"/>
      <c r="AJ11" s="14">
        <v>0.30648114398718501</v>
      </c>
      <c r="AK11" s="14">
        <v>0.307236041199281</v>
      </c>
      <c r="AL11" s="14"/>
      <c r="AM11" s="14">
        <v>0.26123404388382598</v>
      </c>
      <c r="AN11" s="14">
        <v>0.319470766235188</v>
      </c>
      <c r="AO11" s="14">
        <v>0.29010382416779801</v>
      </c>
      <c r="AP11" s="14">
        <v>0.317353988581008</v>
      </c>
      <c r="AQ11" s="14">
        <v>0.18198584365903001</v>
      </c>
      <c r="AR11" s="14">
        <v>0.34140712403294299</v>
      </c>
      <c r="AS11" s="14">
        <v>0.220164814615668</v>
      </c>
      <c r="AT11" s="14">
        <v>0.32202272501607399</v>
      </c>
      <c r="AU11" s="14">
        <v>0.335239015310213</v>
      </c>
      <c r="AV11" s="14"/>
      <c r="AW11" s="14">
        <v>0.27942722600988601</v>
      </c>
      <c r="AX11" s="14">
        <v>0.34270142240416301</v>
      </c>
      <c r="AY11" s="14">
        <v>0.222807622657379</v>
      </c>
      <c r="AZ11" s="14">
        <v>0.30503594571352399</v>
      </c>
      <c r="BA11" s="14">
        <v>0.153126081098962</v>
      </c>
      <c r="BB11" s="14">
        <v>0.31948270451229999</v>
      </c>
      <c r="BC11" s="14">
        <v>0.31733517424222601</v>
      </c>
      <c r="BD11" s="14">
        <v>0.39311401002593999</v>
      </c>
      <c r="BE11" s="14">
        <v>0.14717479944646</v>
      </c>
      <c r="BF11" s="14">
        <v>0.36728164112311001</v>
      </c>
      <c r="BG11" s="14"/>
      <c r="BH11" s="14">
        <v>0.303963767008532</v>
      </c>
      <c r="BI11" s="14">
        <v>0.30465102413921402</v>
      </c>
    </row>
    <row r="12" spans="2:61" x14ac:dyDescent="0.35">
      <c r="B12" s="15" t="s">
        <v>272</v>
      </c>
      <c r="C12" s="14">
        <v>8.4115972578412995E-2</v>
      </c>
      <c r="D12" s="14">
        <v>8.3108612496693796E-2</v>
      </c>
      <c r="E12" s="14">
        <v>8.55679831492622E-2</v>
      </c>
      <c r="F12" s="14"/>
      <c r="G12" s="14">
        <v>0.103995899519246</v>
      </c>
      <c r="H12" s="14">
        <v>0.109422118671591</v>
      </c>
      <c r="I12" s="14">
        <v>9.0436187654530306E-2</v>
      </c>
      <c r="J12" s="14">
        <v>6.4257033731034294E-2</v>
      </c>
      <c r="K12" s="14">
        <v>8.3337162972179302E-2</v>
      </c>
      <c r="L12" s="14">
        <v>6.5126821225224701E-2</v>
      </c>
      <c r="M12" s="14"/>
      <c r="N12" s="14">
        <v>8.8651566788823993E-2</v>
      </c>
      <c r="O12" s="14">
        <v>8.1559418698942301E-2</v>
      </c>
      <c r="P12" s="14"/>
      <c r="Q12" s="14">
        <v>5.5291605982013603E-2</v>
      </c>
      <c r="R12" s="14">
        <v>7.4823884735487706E-2</v>
      </c>
      <c r="S12" s="14">
        <v>0.15747641814380001</v>
      </c>
      <c r="T12" s="14"/>
      <c r="U12" s="14">
        <v>8.6874807106654794E-2</v>
      </c>
      <c r="V12" s="14">
        <v>7.2263114431605893E-2</v>
      </c>
      <c r="W12" s="14"/>
      <c r="X12" s="14">
        <v>6.6707420465657294E-2</v>
      </c>
      <c r="Y12" s="14">
        <v>6.8908043178783601E-2</v>
      </c>
      <c r="Z12" s="14">
        <v>0.119814302752814</v>
      </c>
      <c r="AA12" s="14"/>
      <c r="AB12" s="14">
        <v>4.6797313312621103E-2</v>
      </c>
      <c r="AC12" s="14">
        <v>8.3811794067789894E-2</v>
      </c>
      <c r="AD12" s="14">
        <v>0.15896684011290099</v>
      </c>
      <c r="AE12" s="14"/>
      <c r="AF12" s="14">
        <v>7.6408494238902405E-2</v>
      </c>
      <c r="AG12" s="14">
        <v>6.6104979613308801E-2</v>
      </c>
      <c r="AH12" s="14">
        <v>0.12251557341045601</v>
      </c>
      <c r="AI12" s="14"/>
      <c r="AJ12" s="14">
        <v>8.1541454740307898E-2</v>
      </c>
      <c r="AK12" s="14">
        <v>8.5525329305562697E-2</v>
      </c>
      <c r="AL12" s="14"/>
      <c r="AM12" s="14">
        <v>0.104994438862079</v>
      </c>
      <c r="AN12" s="14">
        <v>6.6934685784359196E-2</v>
      </c>
      <c r="AO12" s="14">
        <v>0.11054927897127199</v>
      </c>
      <c r="AP12" s="14">
        <v>0.126645894161379</v>
      </c>
      <c r="AQ12" s="14">
        <v>4.8882234167139001E-2</v>
      </c>
      <c r="AR12" s="14">
        <v>8.6803369524338203E-2</v>
      </c>
      <c r="AS12" s="14">
        <v>0</v>
      </c>
      <c r="AT12" s="14">
        <v>5.9262255537910098E-2</v>
      </c>
      <c r="AU12" s="14">
        <v>8.1787525340554099E-2</v>
      </c>
      <c r="AV12" s="14"/>
      <c r="AW12" s="14">
        <v>0.10235537666531599</v>
      </c>
      <c r="AX12" s="14">
        <v>5.5880959048031802E-2</v>
      </c>
      <c r="AY12" s="14">
        <v>5.7536829637855801E-2</v>
      </c>
      <c r="AZ12" s="14">
        <v>0.115937055725698</v>
      </c>
      <c r="BA12" s="14">
        <v>3.6309367476000803E-2</v>
      </c>
      <c r="BB12" s="14">
        <v>0.105745776769058</v>
      </c>
      <c r="BC12" s="14">
        <v>5.5091831848267901E-2</v>
      </c>
      <c r="BD12" s="14">
        <v>4.5043724409121702E-2</v>
      </c>
      <c r="BE12" s="14">
        <v>3.1094509682782601E-2</v>
      </c>
      <c r="BF12" s="14">
        <v>0.12712478615356901</v>
      </c>
      <c r="BG12" s="14"/>
      <c r="BH12" s="14">
        <v>9.3103908248043099E-2</v>
      </c>
      <c r="BI12" s="14">
        <v>7.8729676915345798E-2</v>
      </c>
    </row>
    <row r="13" spans="2:61" x14ac:dyDescent="0.35">
      <c r="B13" s="15" t="s">
        <v>273</v>
      </c>
      <c r="C13" s="14">
        <v>4.6886135965610101E-2</v>
      </c>
      <c r="D13" s="14">
        <v>4.2109002380133403E-2</v>
      </c>
      <c r="E13" s="14">
        <v>5.1714758815077103E-2</v>
      </c>
      <c r="F13" s="14"/>
      <c r="G13" s="14">
        <v>6.3686301939820306E-2</v>
      </c>
      <c r="H13" s="14">
        <v>5.1639170602129601E-2</v>
      </c>
      <c r="I13" s="14">
        <v>3.1368002589935398E-2</v>
      </c>
      <c r="J13" s="14">
        <v>2.62474878061499E-2</v>
      </c>
      <c r="K13" s="14">
        <v>3.9972406070101101E-2</v>
      </c>
      <c r="L13" s="14">
        <v>7.2587176179149601E-2</v>
      </c>
      <c r="M13" s="14"/>
      <c r="N13" s="14">
        <v>2.7515624035216599E-2</v>
      </c>
      <c r="O13" s="14">
        <v>5.7804607752462302E-2</v>
      </c>
      <c r="P13" s="14"/>
      <c r="Q13" s="14">
        <v>3.7326429613767503E-2</v>
      </c>
      <c r="R13" s="14">
        <v>3.3939832686821499E-2</v>
      </c>
      <c r="S13" s="14">
        <v>0.10830821662684</v>
      </c>
      <c r="T13" s="14"/>
      <c r="U13" s="14">
        <v>4.1828617942343597E-2</v>
      </c>
      <c r="V13" s="14">
        <v>6.8614892471678096E-2</v>
      </c>
      <c r="W13" s="14"/>
      <c r="X13" s="14">
        <v>0</v>
      </c>
      <c r="Y13" s="14">
        <v>2.9990355166894699E-2</v>
      </c>
      <c r="Z13" s="14">
        <v>9.3571416234173602E-2</v>
      </c>
      <c r="AA13" s="14"/>
      <c r="AB13" s="14">
        <v>1.52009410530614E-2</v>
      </c>
      <c r="AC13" s="14">
        <v>1.6798106387766999E-2</v>
      </c>
      <c r="AD13" s="14">
        <v>0.187819778630682</v>
      </c>
      <c r="AE13" s="14"/>
      <c r="AF13" s="14">
        <v>3.2317141422546498E-2</v>
      </c>
      <c r="AG13" s="14">
        <v>2.9021576107461901E-2</v>
      </c>
      <c r="AH13" s="14">
        <v>9.2222231081225806E-2</v>
      </c>
      <c r="AI13" s="14"/>
      <c r="AJ13" s="14">
        <v>4.9958103774737202E-2</v>
      </c>
      <c r="AK13" s="14">
        <v>4.1311860243700198E-2</v>
      </c>
      <c r="AL13" s="14"/>
      <c r="AM13" s="14">
        <v>3.7016156341720501E-2</v>
      </c>
      <c r="AN13" s="14">
        <v>1.65266146563951E-2</v>
      </c>
      <c r="AO13" s="14">
        <v>8.0559885385917504E-2</v>
      </c>
      <c r="AP13" s="14">
        <v>8.3492121595013194E-2</v>
      </c>
      <c r="AQ13" s="14">
        <v>0</v>
      </c>
      <c r="AR13" s="14">
        <v>4.9099273572387497E-2</v>
      </c>
      <c r="AS13" s="14">
        <v>2.1695941210026801E-2</v>
      </c>
      <c r="AT13" s="14">
        <v>9.9084512341632805E-2</v>
      </c>
      <c r="AU13" s="14">
        <v>7.9818854747293305E-2</v>
      </c>
      <c r="AV13" s="14"/>
      <c r="AW13" s="14">
        <v>1.8777999574409902E-2</v>
      </c>
      <c r="AX13" s="14">
        <v>1.2729512647445399E-2</v>
      </c>
      <c r="AY13" s="14">
        <v>3.1938046914473703E-2</v>
      </c>
      <c r="AZ13" s="14">
        <v>0.11293071457459999</v>
      </c>
      <c r="BA13" s="14">
        <v>0</v>
      </c>
      <c r="BB13" s="14">
        <v>4.2064468372695903E-2</v>
      </c>
      <c r="BC13" s="14">
        <v>3.4845673246682897E-2</v>
      </c>
      <c r="BD13" s="14">
        <v>6.8409892499544003E-2</v>
      </c>
      <c r="BE13" s="14">
        <v>0.18713970015921499</v>
      </c>
      <c r="BF13" s="14">
        <v>0.14643712035034301</v>
      </c>
      <c r="BG13" s="14"/>
      <c r="BH13" s="14">
        <v>6.4990180674972697E-2</v>
      </c>
      <c r="BI13" s="14">
        <v>2.8197940783958202E-2</v>
      </c>
    </row>
    <row r="14" spans="2:61" x14ac:dyDescent="0.35">
      <c r="B14" s="15" t="s">
        <v>77</v>
      </c>
      <c r="C14" s="20">
        <v>7.4533505876810499E-2</v>
      </c>
      <c r="D14" s="20">
        <v>6.8701655154020505E-2</v>
      </c>
      <c r="E14" s="20">
        <v>8.0529289226485903E-2</v>
      </c>
      <c r="F14" s="20"/>
      <c r="G14" s="20">
        <v>5.5908165281644703E-2</v>
      </c>
      <c r="H14" s="20">
        <v>8.3289561389429403E-2</v>
      </c>
      <c r="I14" s="20">
        <v>9.7773921070222203E-2</v>
      </c>
      <c r="J14" s="20">
        <v>9.4120046000423396E-2</v>
      </c>
      <c r="K14" s="20">
        <v>5.5397727605024302E-2</v>
      </c>
      <c r="L14" s="20">
        <v>5.17063277451877E-2</v>
      </c>
      <c r="M14" s="20"/>
      <c r="N14" s="20">
        <v>4.1482200032396797E-2</v>
      </c>
      <c r="O14" s="20">
        <v>9.3163356841907102E-2</v>
      </c>
      <c r="P14" s="20"/>
      <c r="Q14" s="20">
        <v>5.5303132762382898E-2</v>
      </c>
      <c r="R14" s="20">
        <v>7.8686135598382598E-2</v>
      </c>
      <c r="S14" s="20">
        <v>3.7360499616897198E-2</v>
      </c>
      <c r="T14" s="20"/>
      <c r="U14" s="20">
        <v>5.4388298664874601E-2</v>
      </c>
      <c r="V14" s="20">
        <v>0.161083924532507</v>
      </c>
      <c r="W14" s="20"/>
      <c r="X14" s="20">
        <v>1.3219535377314399E-2</v>
      </c>
      <c r="Y14" s="20">
        <v>4.0697438350378999E-2</v>
      </c>
      <c r="Z14" s="20">
        <v>8.88830017869435E-2</v>
      </c>
      <c r="AA14" s="20"/>
      <c r="AB14" s="20">
        <v>4.2134725041524199E-2</v>
      </c>
      <c r="AC14" s="20">
        <v>5.0881548098184598E-2</v>
      </c>
      <c r="AD14" s="20">
        <v>0.10745674361085</v>
      </c>
      <c r="AE14" s="20"/>
      <c r="AF14" s="20">
        <v>6.19094370113977E-2</v>
      </c>
      <c r="AG14" s="20">
        <v>5.2024641276807601E-2</v>
      </c>
      <c r="AH14" s="20">
        <v>7.1195715135851795E-2</v>
      </c>
      <c r="AI14" s="20"/>
      <c r="AJ14" s="20">
        <v>3.2236277899141103E-2</v>
      </c>
      <c r="AK14" s="20">
        <v>9.5678351785224894E-2</v>
      </c>
      <c r="AL14" s="20"/>
      <c r="AM14" s="20">
        <v>4.1413543297917702E-2</v>
      </c>
      <c r="AN14" s="20">
        <v>4.0962682309244297E-2</v>
      </c>
      <c r="AO14" s="20">
        <v>3.7899500783672602E-2</v>
      </c>
      <c r="AP14" s="20">
        <v>0.10708463739589601</v>
      </c>
      <c r="AQ14" s="20">
        <v>0</v>
      </c>
      <c r="AR14" s="20">
        <v>8.7657962099414399E-2</v>
      </c>
      <c r="AS14" s="20">
        <v>6.9259848646732305E-2</v>
      </c>
      <c r="AT14" s="20">
        <v>0</v>
      </c>
      <c r="AU14" s="20">
        <v>0.12840419250031199</v>
      </c>
      <c r="AV14" s="20"/>
      <c r="AW14" s="20">
        <v>3.1479800607940499E-2</v>
      </c>
      <c r="AX14" s="20">
        <v>4.0422105336620898E-2</v>
      </c>
      <c r="AY14" s="20">
        <v>7.0421068606734999E-2</v>
      </c>
      <c r="AZ14" s="20">
        <v>8.5062961805198997E-2</v>
      </c>
      <c r="BA14" s="20">
        <v>2.34881255552272E-2</v>
      </c>
      <c r="BB14" s="20">
        <v>7.1572153659551094E-2</v>
      </c>
      <c r="BC14" s="20">
        <v>9.5790000554696192E-3</v>
      </c>
      <c r="BD14" s="20">
        <v>6.16690890244488E-2</v>
      </c>
      <c r="BE14" s="20">
        <v>0.27016021205062002</v>
      </c>
      <c r="BF14" s="20">
        <v>8.9289809388935604E-2</v>
      </c>
      <c r="BG14" s="20"/>
      <c r="BH14" s="20">
        <v>8.1561865665789005E-2</v>
      </c>
      <c r="BI14" s="20">
        <v>4.3502944186024101E-2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I17"/>
  <sheetViews>
    <sheetView showGridLines="0" workbookViewId="0">
      <pane xSplit="2" topLeftCell="C1" activePane="topRight" state="frozen"/>
      <selection activeCell="B18" sqref="B18"/>
      <selection pane="topRight" activeCell="AU9" sqref="AU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116" x14ac:dyDescent="0.35">
      <c r="B9" s="15" t="s">
        <v>425</v>
      </c>
      <c r="C9" s="14">
        <v>0.41687815169123399</v>
      </c>
      <c r="D9" s="14">
        <v>0.43680163494455299</v>
      </c>
      <c r="E9" s="14">
        <v>0.39911906098719802</v>
      </c>
      <c r="F9" s="14"/>
      <c r="G9" s="14">
        <v>0.38464746647553599</v>
      </c>
      <c r="H9" s="14">
        <v>0.415388294493863</v>
      </c>
      <c r="I9" s="14">
        <v>0.41199582610907298</v>
      </c>
      <c r="J9" s="14">
        <v>0.40107802634350498</v>
      </c>
      <c r="K9" s="14">
        <v>0.45134005132495603</v>
      </c>
      <c r="L9" s="14">
        <v>0.42996067023497803</v>
      </c>
      <c r="M9" s="14"/>
      <c r="N9" s="14">
        <v>0.41879460887466502</v>
      </c>
      <c r="O9" s="14">
        <v>0.41579791262666099</v>
      </c>
      <c r="P9" s="14"/>
      <c r="Q9" s="14">
        <v>0.445525462015469</v>
      </c>
      <c r="R9" s="14">
        <v>0.42376960690396798</v>
      </c>
      <c r="S9" s="14">
        <v>0.36220503826917799</v>
      </c>
      <c r="T9" s="14"/>
      <c r="U9" s="14">
        <v>0.44553141137084901</v>
      </c>
      <c r="V9" s="14">
        <v>0.2937743486362</v>
      </c>
      <c r="W9" s="14"/>
      <c r="X9" s="14">
        <v>0.46150945679122402</v>
      </c>
      <c r="Y9" s="14">
        <v>0.44276253155852002</v>
      </c>
      <c r="Z9" s="14">
        <v>0.39705960025893</v>
      </c>
      <c r="AA9" s="14"/>
      <c r="AB9" s="14">
        <v>0.49317818890286003</v>
      </c>
      <c r="AC9" s="14">
        <v>0.43194565325722301</v>
      </c>
      <c r="AD9" s="14">
        <v>0.30547543131117399</v>
      </c>
      <c r="AE9" s="14"/>
      <c r="AF9" s="14">
        <v>0.41244952485145697</v>
      </c>
      <c r="AG9" s="14">
        <v>0.43310750617244897</v>
      </c>
      <c r="AH9" s="14">
        <v>0.41538820192472198</v>
      </c>
      <c r="AI9" s="14"/>
      <c r="AJ9" s="14">
        <v>0.38143176771665499</v>
      </c>
      <c r="AK9" s="14">
        <v>0.45004611751402501</v>
      </c>
      <c r="AL9" s="14"/>
      <c r="AM9" s="14">
        <v>0.50004756279676998</v>
      </c>
      <c r="AN9" s="14">
        <v>0.400041563907231</v>
      </c>
      <c r="AO9" s="14">
        <v>0.34963533553317799</v>
      </c>
      <c r="AP9" s="14">
        <v>0.37604103552041601</v>
      </c>
      <c r="AQ9" s="14">
        <v>0.52673136701200896</v>
      </c>
      <c r="AR9" s="14">
        <v>0.43550649571584299</v>
      </c>
      <c r="AS9" s="14">
        <v>0.31685286441663002</v>
      </c>
      <c r="AT9" s="14">
        <v>0.46518025533734297</v>
      </c>
      <c r="AU9" s="14">
        <v>0.39123641187950198</v>
      </c>
      <c r="AV9" s="14"/>
      <c r="AW9" s="14">
        <v>0.50728488628620305</v>
      </c>
      <c r="AX9" s="14">
        <v>0.412617682373286</v>
      </c>
      <c r="AY9" s="14">
        <v>0.29681123855900698</v>
      </c>
      <c r="AZ9" s="14">
        <v>0.40477094415277598</v>
      </c>
      <c r="BA9" s="14">
        <v>0.56231397805883099</v>
      </c>
      <c r="BB9" s="14">
        <v>0.465675930162814</v>
      </c>
      <c r="BC9" s="14">
        <v>0.33326549982208897</v>
      </c>
      <c r="BD9" s="14">
        <v>0.48059489534926703</v>
      </c>
      <c r="BE9" s="14">
        <v>9.7473947456021698E-2</v>
      </c>
      <c r="BF9" s="14">
        <v>0.42782442510260399</v>
      </c>
      <c r="BG9" s="14"/>
      <c r="BH9" s="14">
        <v>0.41708491613398901</v>
      </c>
      <c r="BI9" s="14">
        <v>0.43924346312335999</v>
      </c>
    </row>
    <row r="10" spans="2:61" ht="116" x14ac:dyDescent="0.35">
      <c r="B10" s="15" t="s">
        <v>426</v>
      </c>
      <c r="C10" s="14">
        <v>0.38878338578908</v>
      </c>
      <c r="D10" s="14">
        <v>0.41092048613457799</v>
      </c>
      <c r="E10" s="14">
        <v>0.36530530718343202</v>
      </c>
      <c r="F10" s="14"/>
      <c r="G10" s="14">
        <v>0.45577573521378301</v>
      </c>
      <c r="H10" s="14">
        <v>0.381423112253652</v>
      </c>
      <c r="I10" s="14">
        <v>0.38885340859513101</v>
      </c>
      <c r="J10" s="14">
        <v>0.38276110249581202</v>
      </c>
      <c r="K10" s="14">
        <v>0.42943308531583102</v>
      </c>
      <c r="L10" s="14">
        <v>0.33222128598335698</v>
      </c>
      <c r="M10" s="14"/>
      <c r="N10" s="14">
        <v>0.458335648071795</v>
      </c>
      <c r="O10" s="14">
        <v>0.349579237949599</v>
      </c>
      <c r="P10" s="14"/>
      <c r="Q10" s="14">
        <v>0.420627302509895</v>
      </c>
      <c r="R10" s="14">
        <v>0.39641318038915002</v>
      </c>
      <c r="S10" s="14">
        <v>0.33745739888364901</v>
      </c>
      <c r="T10" s="14"/>
      <c r="U10" s="14">
        <v>0.39186764589190998</v>
      </c>
      <c r="V10" s="14">
        <v>0.37553239262060001</v>
      </c>
      <c r="W10" s="14"/>
      <c r="X10" s="14">
        <v>0.40786042142363199</v>
      </c>
      <c r="Y10" s="14">
        <v>0.43244211724426401</v>
      </c>
      <c r="Z10" s="14">
        <v>0.33879919556562699</v>
      </c>
      <c r="AA10" s="14"/>
      <c r="AB10" s="14">
        <v>0.43095345709101401</v>
      </c>
      <c r="AC10" s="14">
        <v>0.40136757757227298</v>
      </c>
      <c r="AD10" s="14">
        <v>0.30375688386302302</v>
      </c>
      <c r="AE10" s="14"/>
      <c r="AF10" s="14">
        <v>0.459937567559145</v>
      </c>
      <c r="AG10" s="14">
        <v>0.40925405590354602</v>
      </c>
      <c r="AH10" s="14">
        <v>0.34811894681600097</v>
      </c>
      <c r="AI10" s="14"/>
      <c r="AJ10" s="14">
        <v>0.50616169688152302</v>
      </c>
      <c r="AK10" s="14">
        <v>0.32359757916264797</v>
      </c>
      <c r="AL10" s="14"/>
      <c r="AM10" s="14">
        <v>0.38491185788736398</v>
      </c>
      <c r="AN10" s="14">
        <v>0.404735694160962</v>
      </c>
      <c r="AO10" s="14">
        <v>0.47612772115618901</v>
      </c>
      <c r="AP10" s="14">
        <v>0.41020852270849001</v>
      </c>
      <c r="AQ10" s="14">
        <v>0.44255662195400503</v>
      </c>
      <c r="AR10" s="14">
        <v>0.39389325876505199</v>
      </c>
      <c r="AS10" s="14">
        <v>0.55058039653546698</v>
      </c>
      <c r="AT10" s="14">
        <v>0.33128010146210501</v>
      </c>
      <c r="AU10" s="14">
        <v>0.31513887018405101</v>
      </c>
      <c r="AV10" s="14"/>
      <c r="AW10" s="14">
        <v>0.37055383858931501</v>
      </c>
      <c r="AX10" s="14">
        <v>0.40887731631797802</v>
      </c>
      <c r="AY10" s="14">
        <v>0.51823414952939195</v>
      </c>
      <c r="AZ10" s="14">
        <v>0.39936721352423898</v>
      </c>
      <c r="BA10" s="14">
        <v>0.39785432875381199</v>
      </c>
      <c r="BB10" s="14">
        <v>0.37292061279090799</v>
      </c>
      <c r="BC10" s="14">
        <v>0.58961158786191703</v>
      </c>
      <c r="BD10" s="14">
        <v>0.22144877995263501</v>
      </c>
      <c r="BE10" s="14">
        <v>0.38344264140840301</v>
      </c>
      <c r="BF10" s="14">
        <v>0.23594596278218699</v>
      </c>
      <c r="BG10" s="14"/>
      <c r="BH10" s="14">
        <v>0.37414086542736402</v>
      </c>
      <c r="BI10" s="14">
        <v>0.41515665743463598</v>
      </c>
    </row>
    <row r="11" spans="2:61" ht="29" x14ac:dyDescent="0.35">
      <c r="B11" s="15" t="s">
        <v>427</v>
      </c>
      <c r="C11" s="14">
        <v>9.9643866863846103E-2</v>
      </c>
      <c r="D11" s="14">
        <v>8.2012828846296904E-2</v>
      </c>
      <c r="E11" s="14">
        <v>0.11703599201599001</v>
      </c>
      <c r="F11" s="14"/>
      <c r="G11" s="14">
        <v>6.13636385241376E-2</v>
      </c>
      <c r="H11" s="14">
        <v>0.106810493910782</v>
      </c>
      <c r="I11" s="14">
        <v>0.109976075296933</v>
      </c>
      <c r="J11" s="14">
        <v>0.101069392090051</v>
      </c>
      <c r="K11" s="14">
        <v>5.6729362541775602E-2</v>
      </c>
      <c r="L11" s="14">
        <v>0.135778148844833</v>
      </c>
      <c r="M11" s="14"/>
      <c r="N11" s="14">
        <v>5.4235250824532899E-2</v>
      </c>
      <c r="O11" s="14">
        <v>0.125239096090975</v>
      </c>
      <c r="P11" s="14"/>
      <c r="Q11" s="14">
        <v>7.2395553768851303E-2</v>
      </c>
      <c r="R11" s="14">
        <v>7.8325202678902806E-2</v>
      </c>
      <c r="S11" s="14">
        <v>0.21426102147953699</v>
      </c>
      <c r="T11" s="14"/>
      <c r="U11" s="14">
        <v>8.6537219814036795E-2</v>
      </c>
      <c r="V11" s="14">
        <v>0.155954322119989</v>
      </c>
      <c r="W11" s="14"/>
      <c r="X11" s="14">
        <v>7.2045027395692504E-2</v>
      </c>
      <c r="Y11" s="14">
        <v>6.91198139708179E-2</v>
      </c>
      <c r="Z11" s="14">
        <v>0.15663678515992899</v>
      </c>
      <c r="AA11" s="14"/>
      <c r="AB11" s="14">
        <v>2.9730629457120499E-2</v>
      </c>
      <c r="AC11" s="14">
        <v>8.5365367934856398E-2</v>
      </c>
      <c r="AD11" s="14">
        <v>0.271670179900525</v>
      </c>
      <c r="AE11" s="14"/>
      <c r="AF11" s="14">
        <v>7.5706632227045795E-2</v>
      </c>
      <c r="AG11" s="14">
        <v>7.8420085899691599E-2</v>
      </c>
      <c r="AH11" s="14">
        <v>0.14612426713012699</v>
      </c>
      <c r="AI11" s="14"/>
      <c r="AJ11" s="14">
        <v>8.5248315059922503E-2</v>
      </c>
      <c r="AK11" s="14">
        <v>0.10214596334799</v>
      </c>
      <c r="AL11" s="14"/>
      <c r="AM11" s="14">
        <v>5.0547735125270297E-2</v>
      </c>
      <c r="AN11" s="14">
        <v>0.112816006806109</v>
      </c>
      <c r="AO11" s="14">
        <v>0.10199315737329499</v>
      </c>
      <c r="AP11" s="14">
        <v>0.125919612485583</v>
      </c>
      <c r="AQ11" s="14">
        <v>1.53560055169931E-2</v>
      </c>
      <c r="AR11" s="14">
        <v>0.101772693952683</v>
      </c>
      <c r="AS11" s="14">
        <v>0</v>
      </c>
      <c r="AT11" s="14">
        <v>0.16098115147751399</v>
      </c>
      <c r="AU11" s="14">
        <v>0.13839803270213</v>
      </c>
      <c r="AV11" s="14"/>
      <c r="AW11" s="14">
        <v>7.2416857689706404E-2</v>
      </c>
      <c r="AX11" s="14">
        <v>0.107933823573205</v>
      </c>
      <c r="AY11" s="14">
        <v>8.0963566915894999E-2</v>
      </c>
      <c r="AZ11" s="14">
        <v>0.13294064147113599</v>
      </c>
      <c r="BA11" s="14">
        <v>0</v>
      </c>
      <c r="BB11" s="14">
        <v>0.10564429995086499</v>
      </c>
      <c r="BC11" s="14">
        <v>0</v>
      </c>
      <c r="BD11" s="14">
        <v>0.27780985051601498</v>
      </c>
      <c r="BE11" s="14">
        <v>0.22886664574357499</v>
      </c>
      <c r="BF11" s="14">
        <v>0.171459549606338</v>
      </c>
      <c r="BG11" s="14"/>
      <c r="BH11" s="14">
        <v>0.11927998078051399</v>
      </c>
      <c r="BI11" s="14">
        <v>7.3431776486449704E-2</v>
      </c>
    </row>
    <row r="12" spans="2:61" x14ac:dyDescent="0.35">
      <c r="B12" s="15" t="s">
        <v>428</v>
      </c>
      <c r="C12" s="20">
        <v>9.4694595655839306E-2</v>
      </c>
      <c r="D12" s="20">
        <v>7.0265050074571997E-2</v>
      </c>
      <c r="E12" s="20">
        <v>0.118539639813381</v>
      </c>
      <c r="F12" s="20"/>
      <c r="G12" s="20">
        <v>9.8213159786543394E-2</v>
      </c>
      <c r="H12" s="20">
        <v>9.6378099341702703E-2</v>
      </c>
      <c r="I12" s="20">
        <v>8.91746899988623E-2</v>
      </c>
      <c r="J12" s="20">
        <v>0.115091479070632</v>
      </c>
      <c r="K12" s="20">
        <v>6.2497500817437303E-2</v>
      </c>
      <c r="L12" s="20">
        <v>0.10203989493683201</v>
      </c>
      <c r="M12" s="20"/>
      <c r="N12" s="20">
        <v>6.8634492229007804E-2</v>
      </c>
      <c r="O12" s="20">
        <v>0.109383753332765</v>
      </c>
      <c r="P12" s="20"/>
      <c r="Q12" s="20">
        <v>6.1451681705785098E-2</v>
      </c>
      <c r="R12" s="20">
        <v>0.101492010027979</v>
      </c>
      <c r="S12" s="20">
        <v>8.6076541367635401E-2</v>
      </c>
      <c r="T12" s="20"/>
      <c r="U12" s="20">
        <v>7.6063722923204596E-2</v>
      </c>
      <c r="V12" s="20">
        <v>0.17473893662320999</v>
      </c>
      <c r="W12" s="20"/>
      <c r="X12" s="20">
        <v>5.8585094389451697E-2</v>
      </c>
      <c r="Y12" s="20">
        <v>5.5675537226397898E-2</v>
      </c>
      <c r="Z12" s="20">
        <v>0.107504419015513</v>
      </c>
      <c r="AA12" s="20"/>
      <c r="AB12" s="20">
        <v>4.6137724549005797E-2</v>
      </c>
      <c r="AC12" s="20">
        <v>8.1321401235647697E-2</v>
      </c>
      <c r="AD12" s="20">
        <v>0.119097504925278</v>
      </c>
      <c r="AE12" s="20"/>
      <c r="AF12" s="20">
        <v>5.1906275362352802E-2</v>
      </c>
      <c r="AG12" s="20">
        <v>7.9218352024313599E-2</v>
      </c>
      <c r="AH12" s="20">
        <v>9.0368584129151094E-2</v>
      </c>
      <c r="AI12" s="20"/>
      <c r="AJ12" s="20">
        <v>2.71582203419003E-2</v>
      </c>
      <c r="AK12" s="20">
        <v>0.12421033997533699</v>
      </c>
      <c r="AL12" s="20"/>
      <c r="AM12" s="20">
        <v>6.4492844190595394E-2</v>
      </c>
      <c r="AN12" s="20">
        <v>8.24067351256981E-2</v>
      </c>
      <c r="AO12" s="20">
        <v>7.2243785937337907E-2</v>
      </c>
      <c r="AP12" s="20">
        <v>8.7830829285510698E-2</v>
      </c>
      <c r="AQ12" s="20">
        <v>1.53560055169931E-2</v>
      </c>
      <c r="AR12" s="20">
        <v>6.8827551566421605E-2</v>
      </c>
      <c r="AS12" s="20">
        <v>0.132566739047902</v>
      </c>
      <c r="AT12" s="20">
        <v>4.25584917230383E-2</v>
      </c>
      <c r="AU12" s="20">
        <v>0.15522668523431701</v>
      </c>
      <c r="AV12" s="20"/>
      <c r="AW12" s="20">
        <v>4.9744417434776297E-2</v>
      </c>
      <c r="AX12" s="20">
        <v>7.0571177735531704E-2</v>
      </c>
      <c r="AY12" s="20">
        <v>0.103991044995705</v>
      </c>
      <c r="AZ12" s="20">
        <v>6.2921200851848894E-2</v>
      </c>
      <c r="BA12" s="20">
        <v>3.98316931873565E-2</v>
      </c>
      <c r="BB12" s="20">
        <v>5.5759157095412397E-2</v>
      </c>
      <c r="BC12" s="20">
        <v>7.7122912315994399E-2</v>
      </c>
      <c r="BD12" s="20">
        <v>2.0146474182082701E-2</v>
      </c>
      <c r="BE12" s="20">
        <v>0.29021676539199998</v>
      </c>
      <c r="BF12" s="20">
        <v>0.16477006250887</v>
      </c>
      <c r="BG12" s="20"/>
      <c r="BH12" s="20">
        <v>8.9494237658133594E-2</v>
      </c>
      <c r="BI12" s="20">
        <v>7.2168102955554203E-2</v>
      </c>
    </row>
    <row r="13" spans="2:61" x14ac:dyDescent="0.35">
      <c r="B13" s="16"/>
    </row>
    <row r="14" spans="2:61" x14ac:dyDescent="0.35">
      <c r="B14" t="s">
        <v>79</v>
      </c>
    </row>
    <row r="15" spans="2:61" x14ac:dyDescent="0.35">
      <c r="B15" t="s">
        <v>80</v>
      </c>
    </row>
    <row r="17" spans="2:2" x14ac:dyDescent="0.35">
      <c r="B17"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F19"/>
  <sheetViews>
    <sheetView showGridLines="0" workbookViewId="0">
      <pane xSplit="2" topLeftCell="C1" activePane="topRight" state="frozen"/>
      <selection activeCell="B18" sqref="B18"/>
      <selection pane="topRight" activeCell="B18" sqref="B18"/>
    </sheetView>
  </sheetViews>
  <sheetFormatPr defaultColWidth="11.54296875" defaultRowHeight="14.5" x14ac:dyDescent="0.35"/>
  <cols>
    <col min="2" max="2" width="25.6328125" customWidth="1"/>
    <col min="3" max="13" width="20.6328125" customWidth="1"/>
  </cols>
  <sheetData>
    <row r="2" spans="2:58" ht="40" customHeight="1" x14ac:dyDescent="0.35">
      <c r="D2" s="33" t="s">
        <v>444</v>
      </c>
      <c r="E2" s="30"/>
      <c r="F2" s="30"/>
      <c r="G2" s="30"/>
      <c r="H2" s="30"/>
      <c r="I2" s="30"/>
      <c r="J2" s="30"/>
      <c r="K2" s="30"/>
      <c r="L2" s="30"/>
      <c r="M2" s="30"/>
    </row>
    <row r="6" spans="2:58" ht="50" customHeight="1" x14ac:dyDescent="0.35">
      <c r="B6" s="17" t="s">
        <v>13</v>
      </c>
      <c r="C6" s="17" t="s">
        <v>429</v>
      </c>
      <c r="D6" s="17" t="s">
        <v>430</v>
      </c>
      <c r="E6" s="17" t="s">
        <v>431</v>
      </c>
      <c r="F6" s="17" t="s">
        <v>432</v>
      </c>
      <c r="G6" s="17" t="s">
        <v>433</v>
      </c>
      <c r="H6" s="17" t="s">
        <v>434</v>
      </c>
      <c r="I6" s="17" t="s">
        <v>435</v>
      </c>
      <c r="J6" s="17" t="s">
        <v>436</v>
      </c>
      <c r="K6" s="17" t="s">
        <v>437</v>
      </c>
      <c r="L6" s="17" t="s">
        <v>438</v>
      </c>
      <c r="AO6" s="25"/>
      <c r="AP6" s="25"/>
      <c r="AQ6" s="25"/>
      <c r="AS6" s="25"/>
      <c r="AT6" s="25"/>
      <c r="AY6" s="25"/>
      <c r="AZ6" s="25"/>
      <c r="BA6" s="25"/>
      <c r="BC6" s="25"/>
      <c r="BD6" s="25"/>
      <c r="BE6" s="25"/>
      <c r="BF6" s="25"/>
    </row>
    <row r="7" spans="2:58" x14ac:dyDescent="0.35">
      <c r="B7" s="15" t="s">
        <v>439</v>
      </c>
      <c r="C7" s="14">
        <v>0.13994742633294899</v>
      </c>
      <c r="D7" s="14">
        <v>0.190314485727516</v>
      </c>
      <c r="E7" s="14">
        <v>0.10869015241752999</v>
      </c>
      <c r="F7" s="14">
        <v>9.8965893260020907E-2</v>
      </c>
      <c r="G7" s="14">
        <v>0.126797161928389</v>
      </c>
      <c r="H7" s="14">
        <v>9.3014677043847097E-2</v>
      </c>
      <c r="I7" s="14">
        <v>7.3378776202320195E-2</v>
      </c>
      <c r="J7" s="14">
        <v>6.2844375437428199E-2</v>
      </c>
      <c r="K7" s="14">
        <v>8.9787594599123999E-2</v>
      </c>
      <c r="L7" s="14">
        <v>7.3569192815265694E-2</v>
      </c>
      <c r="AO7" s="25"/>
      <c r="AP7" s="25"/>
      <c r="AQ7" s="25"/>
      <c r="AS7" s="25"/>
      <c r="AT7" s="25"/>
      <c r="AY7" s="25"/>
      <c r="AZ7" s="25"/>
      <c r="BA7" s="25"/>
      <c r="BC7" s="25"/>
      <c r="BD7" s="25"/>
      <c r="BE7" s="25"/>
      <c r="BF7" s="25"/>
    </row>
    <row r="8" spans="2:58" x14ac:dyDescent="0.35">
      <c r="B8" s="15" t="s">
        <v>440</v>
      </c>
      <c r="C8" s="14">
        <v>0.418397755439254</v>
      </c>
      <c r="D8" s="14">
        <v>0.40839412157698801</v>
      </c>
      <c r="E8" s="14">
        <v>0.33870875441776199</v>
      </c>
      <c r="F8" s="14">
        <v>0.28250232523151197</v>
      </c>
      <c r="G8" s="14">
        <v>0.28872665247200402</v>
      </c>
      <c r="H8" s="14">
        <v>0.24351461599149701</v>
      </c>
      <c r="I8" s="14">
        <v>0.152348102388047</v>
      </c>
      <c r="J8" s="14">
        <v>0.17860310107653499</v>
      </c>
      <c r="K8" s="14">
        <v>0.19297933736778999</v>
      </c>
      <c r="L8" s="14">
        <v>0.1669508660888</v>
      </c>
      <c r="AO8" s="25"/>
      <c r="AP8" s="25"/>
      <c r="AQ8" s="25"/>
      <c r="AS8" s="25"/>
      <c r="AT8" s="25"/>
      <c r="AY8" s="25"/>
      <c r="AZ8" s="25"/>
      <c r="BA8" s="25"/>
      <c r="BC8" s="25"/>
      <c r="BD8" s="25"/>
      <c r="BE8" s="25"/>
      <c r="BF8" s="25"/>
    </row>
    <row r="9" spans="2:58" x14ac:dyDescent="0.35">
      <c r="B9" s="15" t="s">
        <v>441</v>
      </c>
      <c r="C9" s="14">
        <v>0.23417017005662499</v>
      </c>
      <c r="D9" s="14">
        <v>0.19512159611612201</v>
      </c>
      <c r="E9" s="14">
        <v>0.28041891080062997</v>
      </c>
      <c r="F9" s="14">
        <v>0.36188611554452899</v>
      </c>
      <c r="G9" s="14">
        <v>0.28725793445720299</v>
      </c>
      <c r="H9" s="14">
        <v>0.27471343313692598</v>
      </c>
      <c r="I9" s="14">
        <v>0.392513153857662</v>
      </c>
      <c r="J9" s="14">
        <v>0.494380461087226</v>
      </c>
      <c r="K9" s="14">
        <v>0.41481311544761101</v>
      </c>
      <c r="L9" s="14">
        <v>0.32747794517236301</v>
      </c>
    </row>
    <row r="10" spans="2:58" x14ac:dyDescent="0.35">
      <c r="B10" s="15" t="s">
        <v>442</v>
      </c>
      <c r="C10" s="14">
        <v>6.7606246998272002E-2</v>
      </c>
      <c r="D10" s="14">
        <v>6.4701987003704498E-2</v>
      </c>
      <c r="E10" s="14">
        <v>9.1439682580097395E-2</v>
      </c>
      <c r="F10" s="14">
        <v>8.14694193939417E-2</v>
      </c>
      <c r="G10" s="14">
        <v>9.1420757610216202E-2</v>
      </c>
      <c r="H10" s="14">
        <v>0.20004358341280401</v>
      </c>
      <c r="I10" s="14">
        <v>0.17513806603962701</v>
      </c>
      <c r="J10" s="14">
        <v>9.1074601109672804E-2</v>
      </c>
      <c r="K10" s="14">
        <v>0.1227133215737</v>
      </c>
      <c r="L10" s="14">
        <v>0.20513274810770801</v>
      </c>
    </row>
    <row r="11" spans="2:58" x14ac:dyDescent="0.35">
      <c r="B11" s="15" t="s">
        <v>443</v>
      </c>
      <c r="C11" s="14">
        <v>4.7226603568657703E-2</v>
      </c>
      <c r="D11" s="14">
        <v>4.7102648040654303E-2</v>
      </c>
      <c r="E11" s="14">
        <v>6.2019732538283801E-2</v>
      </c>
      <c r="F11" s="14">
        <v>5.0325528618883397E-2</v>
      </c>
      <c r="G11" s="14">
        <v>9.74710096488621E-2</v>
      </c>
      <c r="H11" s="14">
        <v>8.8375548406669197E-2</v>
      </c>
      <c r="I11" s="14">
        <v>0.10793728620432</v>
      </c>
      <c r="J11" s="14">
        <v>4.5861811531525201E-2</v>
      </c>
      <c r="K11" s="14">
        <v>7.1371382789635104E-2</v>
      </c>
      <c r="L11" s="14">
        <v>0.127136043270098</v>
      </c>
    </row>
    <row r="12" spans="2:58" x14ac:dyDescent="0.35">
      <c r="B12" s="15" t="s">
        <v>77</v>
      </c>
      <c r="C12" s="14">
        <v>9.2651797604242206E-2</v>
      </c>
      <c r="D12" s="14">
        <v>9.4365161535014994E-2</v>
      </c>
      <c r="E12" s="14">
        <v>0.118722767245696</v>
      </c>
      <c r="F12" s="14">
        <v>0.12485071795111299</v>
      </c>
      <c r="G12" s="14">
        <v>0.108326483883326</v>
      </c>
      <c r="H12" s="14">
        <v>0.100338142008257</v>
      </c>
      <c r="I12" s="14">
        <v>9.8684615308022597E-2</v>
      </c>
      <c r="J12" s="14">
        <v>0.12723564975761201</v>
      </c>
      <c r="K12" s="14">
        <v>0.10833524822214</v>
      </c>
      <c r="L12" s="14">
        <v>9.9733204545765203E-2</v>
      </c>
    </row>
    <row r="13" spans="2:58" x14ac:dyDescent="0.35">
      <c r="B13" s="16"/>
      <c r="C13" s="16"/>
      <c r="D13" s="16"/>
      <c r="E13" s="16"/>
      <c r="F13" s="16"/>
      <c r="G13" s="16"/>
      <c r="H13" s="16"/>
      <c r="I13" s="16"/>
      <c r="J13" s="16"/>
      <c r="K13" s="16"/>
      <c r="L13" s="16"/>
    </row>
    <row r="14" spans="2:58" x14ac:dyDescent="0.35">
      <c r="B14" t="s">
        <v>79</v>
      </c>
    </row>
    <row r="15" spans="2:58" x14ac:dyDescent="0.35">
      <c r="B15" t="s">
        <v>80</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I19"/>
  <sheetViews>
    <sheetView showGridLines="0" workbookViewId="0">
      <pane xSplit="2" topLeftCell="C1" activePane="topRight" state="frozen"/>
      <selection activeCell="B18" sqref="B18"/>
      <selection pane="topRight" activeCell="AS8" sqref="AS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445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0.13994742633294899</v>
      </c>
      <c r="D9" s="14">
        <v>0.15103875879296699</v>
      </c>
      <c r="E9" s="14">
        <v>0.13019056262137499</v>
      </c>
      <c r="F9" s="14"/>
      <c r="G9" s="14">
        <v>0.25334833636753901</v>
      </c>
      <c r="H9" s="14">
        <v>0.14839253596228699</v>
      </c>
      <c r="I9" s="14">
        <v>0.115751438931711</v>
      </c>
      <c r="J9" s="14">
        <v>0.131593147113408</v>
      </c>
      <c r="K9" s="14">
        <v>8.3184890782520796E-2</v>
      </c>
      <c r="L9" s="14">
        <v>0.142251902905116</v>
      </c>
      <c r="M9" s="14"/>
      <c r="N9" s="14">
        <v>0.19305025173454601</v>
      </c>
      <c r="O9" s="14">
        <v>0.11001524369198699</v>
      </c>
      <c r="P9" s="14"/>
      <c r="Q9" s="14">
        <v>0.190200838636294</v>
      </c>
      <c r="R9" s="14">
        <v>0.12941445710118199</v>
      </c>
      <c r="S9" s="14">
        <v>0.106549250598048</v>
      </c>
      <c r="T9" s="14"/>
      <c r="U9" s="14">
        <v>0.151104268999352</v>
      </c>
      <c r="V9" s="14">
        <v>9.2013970325568004E-2</v>
      </c>
      <c r="W9" s="14"/>
      <c r="X9" s="14">
        <v>0.273032458707412</v>
      </c>
      <c r="Y9" s="14">
        <v>0.1418276457639</v>
      </c>
      <c r="Z9" s="14">
        <v>8.9534751681907401E-2</v>
      </c>
      <c r="AA9" s="14"/>
      <c r="AB9" s="14">
        <v>0.25884021449638001</v>
      </c>
      <c r="AC9" s="14">
        <v>0.10310572670448501</v>
      </c>
      <c r="AD9" s="14">
        <v>5.6223915808975698E-2</v>
      </c>
      <c r="AE9" s="14"/>
      <c r="AF9" s="14">
        <v>0.32421275788513498</v>
      </c>
      <c r="AG9" s="14">
        <v>0.147412507301587</v>
      </c>
      <c r="AH9" s="14">
        <v>7.6059582570787196E-2</v>
      </c>
      <c r="AI9" s="14"/>
      <c r="AJ9" s="14">
        <v>0.196335882788576</v>
      </c>
      <c r="AK9" s="14">
        <v>0.11318204054478</v>
      </c>
      <c r="AL9" s="14"/>
      <c r="AM9" s="14">
        <v>0.14451252547530399</v>
      </c>
      <c r="AN9" s="14">
        <v>0.16043582738863801</v>
      </c>
      <c r="AO9" s="14">
        <v>0.192232260341926</v>
      </c>
      <c r="AP9" s="14">
        <v>7.7711431016927193E-2</v>
      </c>
      <c r="AQ9" s="14">
        <v>0.146158486987087</v>
      </c>
      <c r="AR9" s="14">
        <v>0.138191603136958</v>
      </c>
      <c r="AS9" s="14">
        <v>0.20178142861828999</v>
      </c>
      <c r="AT9" s="14">
        <v>7.0249487873806901E-2</v>
      </c>
      <c r="AU9" s="14">
        <v>0.16040492513229701</v>
      </c>
      <c r="AV9" s="14"/>
      <c r="AW9" s="14">
        <v>0.14378502396617801</v>
      </c>
      <c r="AX9" s="14">
        <v>0.17145716461954999</v>
      </c>
      <c r="AY9" s="14">
        <v>0.30543900754721198</v>
      </c>
      <c r="AZ9" s="14">
        <v>9.1632960479657202E-2</v>
      </c>
      <c r="BA9" s="14">
        <v>0.171848108469672</v>
      </c>
      <c r="BB9" s="14">
        <v>0.149710420240982</v>
      </c>
      <c r="BC9" s="14">
        <v>0.162828888163425</v>
      </c>
      <c r="BD9" s="14">
        <v>7.1852484275751E-2</v>
      </c>
      <c r="BE9" s="14">
        <v>0.12634827280233901</v>
      </c>
      <c r="BF9" s="14">
        <v>3.59405959670656E-2</v>
      </c>
      <c r="BG9" s="14"/>
      <c r="BH9" s="14">
        <v>0.12542305842324999</v>
      </c>
      <c r="BI9" s="14">
        <v>0.169158904347359</v>
      </c>
    </row>
    <row r="10" spans="2:61" x14ac:dyDescent="0.35">
      <c r="B10" s="15" t="s">
        <v>440</v>
      </c>
      <c r="C10" s="14">
        <v>0.418397755439254</v>
      </c>
      <c r="D10" s="14">
        <v>0.40666643385491202</v>
      </c>
      <c r="E10" s="14">
        <v>0.42970568786517799</v>
      </c>
      <c r="F10" s="14"/>
      <c r="G10" s="14">
        <v>0.34965929326867401</v>
      </c>
      <c r="H10" s="14">
        <v>0.35043740220601299</v>
      </c>
      <c r="I10" s="14">
        <v>0.34871340234980103</v>
      </c>
      <c r="J10" s="14">
        <v>0.42151572148950001</v>
      </c>
      <c r="K10" s="14">
        <v>0.50531641872393296</v>
      </c>
      <c r="L10" s="14">
        <v>0.51264192604931602</v>
      </c>
      <c r="M10" s="14"/>
      <c r="N10" s="14">
        <v>0.44429984752903301</v>
      </c>
      <c r="O10" s="14">
        <v>0.40379766315883497</v>
      </c>
      <c r="P10" s="14"/>
      <c r="Q10" s="14">
        <v>0.49310152314775302</v>
      </c>
      <c r="R10" s="14">
        <v>0.40133447608472</v>
      </c>
      <c r="S10" s="14">
        <v>0.358298280734059</v>
      </c>
      <c r="T10" s="14"/>
      <c r="U10" s="14">
        <v>0.42330608380679102</v>
      </c>
      <c r="V10" s="14">
        <v>0.397309966634666</v>
      </c>
      <c r="W10" s="14"/>
      <c r="X10" s="14">
        <v>0.47189136523781</v>
      </c>
      <c r="Y10" s="14">
        <v>0.50437981353755001</v>
      </c>
      <c r="Z10" s="14">
        <v>0.32711785092183798</v>
      </c>
      <c r="AA10" s="14"/>
      <c r="AB10" s="14">
        <v>0.50576510917849504</v>
      </c>
      <c r="AC10" s="14">
        <v>0.47435065943576099</v>
      </c>
      <c r="AD10" s="14">
        <v>0.209918283050128</v>
      </c>
      <c r="AE10" s="14"/>
      <c r="AF10" s="14">
        <v>0.41118094080747802</v>
      </c>
      <c r="AG10" s="14">
        <v>0.486512618502562</v>
      </c>
      <c r="AH10" s="14">
        <v>0.32169725826766399</v>
      </c>
      <c r="AI10" s="14"/>
      <c r="AJ10" s="14">
        <v>0.40182710940866101</v>
      </c>
      <c r="AK10" s="14">
        <v>0.44106972403102701</v>
      </c>
      <c r="AL10" s="14"/>
      <c r="AM10" s="14">
        <v>0.50572077401707305</v>
      </c>
      <c r="AN10" s="14">
        <v>0.48183564716703697</v>
      </c>
      <c r="AO10" s="14">
        <v>0.43519520820355301</v>
      </c>
      <c r="AP10" s="14">
        <v>0.29323616270707797</v>
      </c>
      <c r="AQ10" s="14">
        <v>0.66003138926433702</v>
      </c>
      <c r="AR10" s="14">
        <v>0.38922966368295903</v>
      </c>
      <c r="AS10" s="14">
        <v>0.44225818225376601</v>
      </c>
      <c r="AT10" s="14">
        <v>0.384993537212105</v>
      </c>
      <c r="AU10" s="14">
        <v>0.32471625871822302</v>
      </c>
      <c r="AV10" s="14"/>
      <c r="AW10" s="14">
        <v>0.51955854248891598</v>
      </c>
      <c r="AX10" s="14">
        <v>0.493421270932835</v>
      </c>
      <c r="AY10" s="14">
        <v>0.44304384827419202</v>
      </c>
      <c r="AZ10" s="14">
        <v>0.31889626933287102</v>
      </c>
      <c r="BA10" s="14">
        <v>0.61353973955421703</v>
      </c>
      <c r="BB10" s="14">
        <v>0.41479620609179502</v>
      </c>
      <c r="BC10" s="14">
        <v>0.44871173398439901</v>
      </c>
      <c r="BD10" s="14">
        <v>0.35392674793605899</v>
      </c>
      <c r="BE10" s="14">
        <v>0.272408791698528</v>
      </c>
      <c r="BF10" s="14">
        <v>0.231164647499183</v>
      </c>
      <c r="BG10" s="14"/>
      <c r="BH10" s="14">
        <v>0.40593627316829101</v>
      </c>
      <c r="BI10" s="14">
        <v>0.44080409585207098</v>
      </c>
    </row>
    <row r="11" spans="2:61" x14ac:dyDescent="0.35">
      <c r="B11" s="15" t="s">
        <v>441</v>
      </c>
      <c r="C11" s="14">
        <v>0.23417017005662499</v>
      </c>
      <c r="D11" s="14">
        <v>0.24116987572609999</v>
      </c>
      <c r="E11" s="14">
        <v>0.227665143650853</v>
      </c>
      <c r="F11" s="14"/>
      <c r="G11" s="14">
        <v>0.17096558601350301</v>
      </c>
      <c r="H11" s="14">
        <v>0.26634970345463099</v>
      </c>
      <c r="I11" s="14">
        <v>0.29074579215691598</v>
      </c>
      <c r="J11" s="14">
        <v>0.23040373086640001</v>
      </c>
      <c r="K11" s="14">
        <v>0.23879921617622901</v>
      </c>
      <c r="L11" s="14">
        <v>0.18888148324693799</v>
      </c>
      <c r="M11" s="14"/>
      <c r="N11" s="14">
        <v>0.21390136217692499</v>
      </c>
      <c r="O11" s="14">
        <v>0.24559497946707701</v>
      </c>
      <c r="P11" s="14"/>
      <c r="Q11" s="14">
        <v>0.15461642458432101</v>
      </c>
      <c r="R11" s="14">
        <v>0.25925555428215502</v>
      </c>
      <c r="S11" s="14">
        <v>0.29258842289095199</v>
      </c>
      <c r="T11" s="14"/>
      <c r="U11" s="14">
        <v>0.23356624245900501</v>
      </c>
      <c r="V11" s="14">
        <v>0.23676484112959101</v>
      </c>
      <c r="W11" s="14"/>
      <c r="X11" s="14">
        <v>0.135927909084535</v>
      </c>
      <c r="Y11" s="14">
        <v>0.19665074572690699</v>
      </c>
      <c r="Z11" s="14">
        <v>0.31437782569584899</v>
      </c>
      <c r="AA11" s="14"/>
      <c r="AB11" s="14">
        <v>0.14167669886084699</v>
      </c>
      <c r="AC11" s="14">
        <v>0.241363005877027</v>
      </c>
      <c r="AD11" s="14">
        <v>0.355167800862905</v>
      </c>
      <c r="AE11" s="14"/>
      <c r="AF11" s="14">
        <v>0.140373403947405</v>
      </c>
      <c r="AG11" s="14">
        <v>0.193669818031632</v>
      </c>
      <c r="AH11" s="14">
        <v>0.34589757451150799</v>
      </c>
      <c r="AI11" s="14"/>
      <c r="AJ11" s="14">
        <v>0.27525097348321598</v>
      </c>
      <c r="AK11" s="14">
        <v>0.200857974976489</v>
      </c>
      <c r="AL11" s="14"/>
      <c r="AM11" s="14">
        <v>0.20515884732107501</v>
      </c>
      <c r="AN11" s="14">
        <v>0.19552061698036199</v>
      </c>
      <c r="AO11" s="14">
        <v>0.20692554748469699</v>
      </c>
      <c r="AP11" s="14">
        <v>0.35534540272486598</v>
      </c>
      <c r="AQ11" s="14">
        <v>8.7216314859820093E-2</v>
      </c>
      <c r="AR11" s="14">
        <v>0.23790609904124499</v>
      </c>
      <c r="AS11" s="14">
        <v>0.20332869968813799</v>
      </c>
      <c r="AT11" s="14">
        <v>0.26664053046368302</v>
      </c>
      <c r="AU11" s="14">
        <v>0.274114478097364</v>
      </c>
      <c r="AV11" s="14"/>
      <c r="AW11" s="14">
        <v>0.20751692599941801</v>
      </c>
      <c r="AX11" s="14">
        <v>0.168689469267672</v>
      </c>
      <c r="AY11" s="14">
        <v>0.117680224410891</v>
      </c>
      <c r="AZ11" s="14">
        <v>0.36750501360853799</v>
      </c>
      <c r="BA11" s="14">
        <v>9.4018616530062299E-2</v>
      </c>
      <c r="BB11" s="14">
        <v>0.240177818296825</v>
      </c>
      <c r="BC11" s="14">
        <v>0.20562533728806701</v>
      </c>
      <c r="BD11" s="14">
        <v>0.31569823647763501</v>
      </c>
      <c r="BE11" s="14">
        <v>0.20537912053549501</v>
      </c>
      <c r="BF11" s="14">
        <v>0.417209151184394</v>
      </c>
      <c r="BG11" s="14"/>
      <c r="BH11" s="14">
        <v>0.24135726520945699</v>
      </c>
      <c r="BI11" s="14">
        <v>0.23588859684588601</v>
      </c>
    </row>
    <row r="12" spans="2:61" x14ac:dyDescent="0.35">
      <c r="B12" s="15" t="s">
        <v>442</v>
      </c>
      <c r="C12" s="14">
        <v>6.7606246998272002E-2</v>
      </c>
      <c r="D12" s="14">
        <v>7.5159999343035494E-2</v>
      </c>
      <c r="E12" s="14">
        <v>6.0799427493334897E-2</v>
      </c>
      <c r="F12" s="14"/>
      <c r="G12" s="14">
        <v>8.6162688992537095E-2</v>
      </c>
      <c r="H12" s="14">
        <v>6.2071495680001101E-2</v>
      </c>
      <c r="I12" s="14">
        <v>0.101478024589975</v>
      </c>
      <c r="J12" s="14">
        <v>4.0644727061101997E-2</v>
      </c>
      <c r="K12" s="14">
        <v>7.9789455252142302E-2</v>
      </c>
      <c r="L12" s="14">
        <v>4.3762936807945803E-2</v>
      </c>
      <c r="M12" s="14"/>
      <c r="N12" s="14">
        <v>5.7858730510796201E-2</v>
      </c>
      <c r="O12" s="14">
        <v>7.3100576943852302E-2</v>
      </c>
      <c r="P12" s="14"/>
      <c r="Q12" s="14">
        <v>4.3555167481534103E-2</v>
      </c>
      <c r="R12" s="14">
        <v>7.8308598804975205E-2</v>
      </c>
      <c r="S12" s="14">
        <v>9.3218592423778807E-2</v>
      </c>
      <c r="T12" s="14"/>
      <c r="U12" s="14">
        <v>6.4632060833687305E-2</v>
      </c>
      <c r="V12" s="14">
        <v>8.0384326419180696E-2</v>
      </c>
      <c r="W12" s="14"/>
      <c r="X12" s="14">
        <v>4.3904795927039802E-2</v>
      </c>
      <c r="Y12" s="14">
        <v>7.1061004652578794E-2</v>
      </c>
      <c r="Z12" s="14">
        <v>7.9969291933140896E-2</v>
      </c>
      <c r="AA12" s="14"/>
      <c r="AB12" s="14">
        <v>4.8761487978708197E-2</v>
      </c>
      <c r="AC12" s="14">
        <v>6.5476371049309298E-2</v>
      </c>
      <c r="AD12" s="14">
        <v>0.110891273854049</v>
      </c>
      <c r="AE12" s="14"/>
      <c r="AF12" s="14">
        <v>4.4120723220845197E-2</v>
      </c>
      <c r="AG12" s="14">
        <v>6.7486988700158304E-2</v>
      </c>
      <c r="AH12" s="14">
        <v>8.4374697713528804E-2</v>
      </c>
      <c r="AI12" s="14"/>
      <c r="AJ12" s="14">
        <v>5.2341538379321602E-2</v>
      </c>
      <c r="AK12" s="14">
        <v>7.3207384938541301E-2</v>
      </c>
      <c r="AL12" s="14"/>
      <c r="AM12" s="14">
        <v>5.5567464342568103E-2</v>
      </c>
      <c r="AN12" s="14">
        <v>5.75665068212362E-2</v>
      </c>
      <c r="AO12" s="14">
        <v>9.5913846868633995E-2</v>
      </c>
      <c r="AP12" s="14">
        <v>8.3149191832424599E-2</v>
      </c>
      <c r="AQ12" s="14">
        <v>0.106593808888756</v>
      </c>
      <c r="AR12" s="14">
        <v>6.8706809623341997E-2</v>
      </c>
      <c r="AS12" s="14">
        <v>2.7843796115372899E-2</v>
      </c>
      <c r="AT12" s="14">
        <v>5.1708234893009998E-2</v>
      </c>
      <c r="AU12" s="14">
        <v>8.6994142041528999E-2</v>
      </c>
      <c r="AV12" s="14"/>
      <c r="AW12" s="14">
        <v>5.8354662367832703E-2</v>
      </c>
      <c r="AX12" s="14">
        <v>5.6286748091280703E-2</v>
      </c>
      <c r="AY12" s="14">
        <v>6.5675950466936694E-2</v>
      </c>
      <c r="AZ12" s="14">
        <v>7.3607732085787095E-2</v>
      </c>
      <c r="BA12" s="14">
        <v>9.7105409890820796E-2</v>
      </c>
      <c r="BB12" s="14">
        <v>5.8893948111090701E-2</v>
      </c>
      <c r="BC12" s="14">
        <v>5.3689733853920299E-2</v>
      </c>
      <c r="BD12" s="14">
        <v>6.6377977143530997E-2</v>
      </c>
      <c r="BE12" s="14">
        <v>0.12466435976239</v>
      </c>
      <c r="BF12" s="14">
        <v>0.10585579007356299</v>
      </c>
      <c r="BG12" s="14"/>
      <c r="BH12" s="14">
        <v>8.7552958258017094E-2</v>
      </c>
      <c r="BI12" s="14">
        <v>5.1965307672663899E-2</v>
      </c>
    </row>
    <row r="13" spans="2:61" x14ac:dyDescent="0.35">
      <c r="B13" s="15" t="s">
        <v>443</v>
      </c>
      <c r="C13" s="14">
        <v>4.7226603568657703E-2</v>
      </c>
      <c r="D13" s="14">
        <v>4.7919867144457E-2</v>
      </c>
      <c r="E13" s="14">
        <v>4.6841622511672398E-2</v>
      </c>
      <c r="F13" s="14"/>
      <c r="G13" s="14">
        <v>6.6143711080206502E-2</v>
      </c>
      <c r="H13" s="14">
        <v>4.2174077502724901E-2</v>
      </c>
      <c r="I13" s="14">
        <v>4.92463530713605E-2</v>
      </c>
      <c r="J13" s="14">
        <v>6.9442464515403701E-2</v>
      </c>
      <c r="K13" s="14">
        <v>1.7707543515713901E-2</v>
      </c>
      <c r="L13" s="14">
        <v>4.02217511517532E-2</v>
      </c>
      <c r="M13" s="14"/>
      <c r="N13" s="14">
        <v>2.20948323793204E-2</v>
      </c>
      <c r="O13" s="14">
        <v>6.1392493229728201E-2</v>
      </c>
      <c r="P13" s="14"/>
      <c r="Q13" s="14">
        <v>4.74029785303492E-2</v>
      </c>
      <c r="R13" s="14">
        <v>3.6285491514388597E-2</v>
      </c>
      <c r="S13" s="14">
        <v>6.7561820557775307E-2</v>
      </c>
      <c r="T13" s="14"/>
      <c r="U13" s="14">
        <v>4.7646084782153403E-2</v>
      </c>
      <c r="V13" s="14">
        <v>4.5424374668041299E-2</v>
      </c>
      <c r="W13" s="14"/>
      <c r="X13" s="14">
        <v>3.3793731653567097E-2</v>
      </c>
      <c r="Y13" s="14">
        <v>1.69490053855E-2</v>
      </c>
      <c r="Z13" s="14">
        <v>8.86851501757637E-2</v>
      </c>
      <c r="AA13" s="14"/>
      <c r="AB13" s="14">
        <v>1.05165511401545E-2</v>
      </c>
      <c r="AC13" s="14">
        <v>5.0916563365499802E-2</v>
      </c>
      <c r="AD13" s="14">
        <v>0.10582250967805699</v>
      </c>
      <c r="AE13" s="14"/>
      <c r="AF13" s="14">
        <v>3.2087917557050899E-2</v>
      </c>
      <c r="AG13" s="14">
        <v>2.8720766126963799E-2</v>
      </c>
      <c r="AH13" s="14">
        <v>9.0009692448444895E-2</v>
      </c>
      <c r="AI13" s="14"/>
      <c r="AJ13" s="14">
        <v>2.9815136620742599E-2</v>
      </c>
      <c r="AK13" s="14">
        <v>5.4206112809828198E-2</v>
      </c>
      <c r="AL13" s="14"/>
      <c r="AM13" s="14">
        <v>3.4245574711819902E-2</v>
      </c>
      <c r="AN13" s="14">
        <v>3.70633111886534E-2</v>
      </c>
      <c r="AO13" s="14">
        <v>3.1833636317517497E-2</v>
      </c>
      <c r="AP13" s="14">
        <v>0.11730536412524099</v>
      </c>
      <c r="AQ13" s="14">
        <v>0</v>
      </c>
      <c r="AR13" s="14">
        <v>6.8395201384005205E-2</v>
      </c>
      <c r="AS13" s="14">
        <v>2.1695941210026801E-2</v>
      </c>
      <c r="AT13" s="14">
        <v>7.9757997374738196E-2</v>
      </c>
      <c r="AU13" s="14">
        <v>1.25509579335414E-2</v>
      </c>
      <c r="AV13" s="14"/>
      <c r="AW13" s="14">
        <v>2.1258904087720201E-2</v>
      </c>
      <c r="AX13" s="14">
        <v>3.91683379466648E-2</v>
      </c>
      <c r="AY13" s="14">
        <v>3.1115931363040299E-2</v>
      </c>
      <c r="AZ13" s="14">
        <v>0.106997601980892</v>
      </c>
      <c r="BA13" s="14">
        <v>0</v>
      </c>
      <c r="BB13" s="14">
        <v>5.9037139104365699E-2</v>
      </c>
      <c r="BC13" s="14">
        <v>2.9843587573255202E-2</v>
      </c>
      <c r="BD13" s="14">
        <v>0.103801473377967</v>
      </c>
      <c r="BE13" s="14">
        <v>0</v>
      </c>
      <c r="BF13" s="14">
        <v>6.5106575176947901E-2</v>
      </c>
      <c r="BG13" s="14"/>
      <c r="BH13" s="14">
        <v>5.31767460411363E-2</v>
      </c>
      <c r="BI13" s="14">
        <v>3.4549472211788203E-2</v>
      </c>
    </row>
    <row r="14" spans="2:61" x14ac:dyDescent="0.35">
      <c r="B14" s="15" t="s">
        <v>77</v>
      </c>
      <c r="C14" s="20">
        <v>9.2651797604242206E-2</v>
      </c>
      <c r="D14" s="20">
        <v>7.8045065138527395E-2</v>
      </c>
      <c r="E14" s="20">
        <v>0.104797555857587</v>
      </c>
      <c r="F14" s="20"/>
      <c r="G14" s="20">
        <v>7.3720384277539602E-2</v>
      </c>
      <c r="H14" s="20">
        <v>0.13057478519434201</v>
      </c>
      <c r="I14" s="20">
        <v>9.4064988900236401E-2</v>
      </c>
      <c r="J14" s="20">
        <v>0.106400208954186</v>
      </c>
      <c r="K14" s="20">
        <v>7.5202475549460898E-2</v>
      </c>
      <c r="L14" s="20">
        <v>7.2239999838930494E-2</v>
      </c>
      <c r="M14" s="20"/>
      <c r="N14" s="20">
        <v>6.8794975669379005E-2</v>
      </c>
      <c r="O14" s="20">
        <v>0.10609904350852099</v>
      </c>
      <c r="P14" s="20"/>
      <c r="Q14" s="20">
        <v>7.1123067619749306E-2</v>
      </c>
      <c r="R14" s="20">
        <v>9.5401422212578801E-2</v>
      </c>
      <c r="S14" s="20">
        <v>8.1783632795386793E-2</v>
      </c>
      <c r="T14" s="20"/>
      <c r="U14" s="20">
        <v>7.97452591190108E-2</v>
      </c>
      <c r="V14" s="20">
        <v>0.148102520822953</v>
      </c>
      <c r="W14" s="20"/>
      <c r="X14" s="20">
        <v>4.1449739389635101E-2</v>
      </c>
      <c r="Y14" s="20">
        <v>6.9131784933564505E-2</v>
      </c>
      <c r="Z14" s="20">
        <v>0.100315129591502</v>
      </c>
      <c r="AA14" s="20"/>
      <c r="AB14" s="20">
        <v>3.4439938345415498E-2</v>
      </c>
      <c r="AC14" s="20">
        <v>6.4787673567918105E-2</v>
      </c>
      <c r="AD14" s="20">
        <v>0.161976216745885</v>
      </c>
      <c r="AE14" s="20"/>
      <c r="AF14" s="20">
        <v>4.80242565820862E-2</v>
      </c>
      <c r="AG14" s="20">
        <v>7.6197301337096901E-2</v>
      </c>
      <c r="AH14" s="20">
        <v>8.1961194488066297E-2</v>
      </c>
      <c r="AI14" s="20"/>
      <c r="AJ14" s="20">
        <v>4.4429359319483303E-2</v>
      </c>
      <c r="AK14" s="20">
        <v>0.11747676269933501</v>
      </c>
      <c r="AL14" s="20"/>
      <c r="AM14" s="20">
        <v>5.4794814132160301E-2</v>
      </c>
      <c r="AN14" s="20">
        <v>6.7578090454072495E-2</v>
      </c>
      <c r="AO14" s="20">
        <v>3.7899500783672602E-2</v>
      </c>
      <c r="AP14" s="20">
        <v>7.3252447593462805E-2</v>
      </c>
      <c r="AQ14" s="20">
        <v>0</v>
      </c>
      <c r="AR14" s="20">
        <v>9.7570623131490397E-2</v>
      </c>
      <c r="AS14" s="20">
        <v>0.103091952114406</v>
      </c>
      <c r="AT14" s="20">
        <v>0.146650212182657</v>
      </c>
      <c r="AU14" s="20">
        <v>0.14121923807704601</v>
      </c>
      <c r="AV14" s="20"/>
      <c r="AW14" s="20">
        <v>4.9525941089935702E-2</v>
      </c>
      <c r="AX14" s="20">
        <v>7.0977009141998004E-2</v>
      </c>
      <c r="AY14" s="20">
        <v>3.7045037937727197E-2</v>
      </c>
      <c r="AZ14" s="20">
        <v>4.13604225122551E-2</v>
      </c>
      <c r="BA14" s="20">
        <v>2.34881255552272E-2</v>
      </c>
      <c r="BB14" s="20">
        <v>7.7384468154941696E-2</v>
      </c>
      <c r="BC14" s="20">
        <v>9.9300719136933294E-2</v>
      </c>
      <c r="BD14" s="20">
        <v>8.8343080789056894E-2</v>
      </c>
      <c r="BE14" s="20">
        <v>0.271199455201247</v>
      </c>
      <c r="BF14" s="20">
        <v>0.14472324009884699</v>
      </c>
      <c r="BG14" s="20"/>
      <c r="BH14" s="20">
        <v>8.6553698899849693E-2</v>
      </c>
      <c r="BI14" s="20">
        <v>6.7633623070232796E-2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I19"/>
  <sheetViews>
    <sheetView showGridLines="0" workbookViewId="0">
      <pane xSplit="2" topLeftCell="C1" activePane="topRight" state="frozen"/>
      <selection activeCell="B18" sqref="B18"/>
      <selection pane="topRight" activeCell="AW13" sqref="AW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446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0.190314485727516</v>
      </c>
      <c r="D9" s="14">
        <v>0.20283260645891099</v>
      </c>
      <c r="E9" s="14">
        <v>0.179491635590281</v>
      </c>
      <c r="F9" s="14"/>
      <c r="G9" s="14">
        <v>0.209801111841939</v>
      </c>
      <c r="H9" s="14">
        <v>0.18126400184029701</v>
      </c>
      <c r="I9" s="14">
        <v>0.18084364503244299</v>
      </c>
      <c r="J9" s="14">
        <v>0.16289991585286601</v>
      </c>
      <c r="K9" s="14">
        <v>0.15267359489499699</v>
      </c>
      <c r="L9" s="14">
        <v>0.24831167770785101</v>
      </c>
      <c r="M9" s="14"/>
      <c r="N9" s="14">
        <v>0.22520362973586899</v>
      </c>
      <c r="O9" s="14">
        <v>0.17064871045572699</v>
      </c>
      <c r="P9" s="14"/>
      <c r="Q9" s="14">
        <v>0.241330665087087</v>
      </c>
      <c r="R9" s="14">
        <v>0.16320475921623601</v>
      </c>
      <c r="S9" s="14">
        <v>0.198309747775405</v>
      </c>
      <c r="T9" s="14"/>
      <c r="U9" s="14">
        <v>0.21302330996663099</v>
      </c>
      <c r="V9" s="14">
        <v>9.2749927349109695E-2</v>
      </c>
      <c r="W9" s="14"/>
      <c r="X9" s="14">
        <v>0.35639470196866202</v>
      </c>
      <c r="Y9" s="14">
        <v>0.218922290957381</v>
      </c>
      <c r="Z9" s="14">
        <v>0.104187155225513</v>
      </c>
      <c r="AA9" s="14"/>
      <c r="AB9" s="14">
        <v>0.34998294989061401</v>
      </c>
      <c r="AC9" s="14">
        <v>0.143703843970554</v>
      </c>
      <c r="AD9" s="14">
        <v>7.2798951584818403E-2</v>
      </c>
      <c r="AE9" s="14"/>
      <c r="AF9" s="14">
        <v>0.29883968788718102</v>
      </c>
      <c r="AG9" s="14">
        <v>0.227001006369109</v>
      </c>
      <c r="AH9" s="14">
        <v>0.11081213471988299</v>
      </c>
      <c r="AI9" s="14"/>
      <c r="AJ9" s="14">
        <v>0.22072181147491701</v>
      </c>
      <c r="AK9" s="14">
        <v>0.182977645229458</v>
      </c>
      <c r="AL9" s="14"/>
      <c r="AM9" s="14">
        <v>0.24049112731539801</v>
      </c>
      <c r="AN9" s="14">
        <v>0.23694076727865701</v>
      </c>
      <c r="AO9" s="14">
        <v>0.13085131305780401</v>
      </c>
      <c r="AP9" s="14">
        <v>0.17935031846354499</v>
      </c>
      <c r="AQ9" s="14">
        <v>0.25003336130339399</v>
      </c>
      <c r="AR9" s="14">
        <v>0.16662340741894999</v>
      </c>
      <c r="AS9" s="14">
        <v>0.29089621407402799</v>
      </c>
      <c r="AT9" s="14">
        <v>7.8896860627697296E-2</v>
      </c>
      <c r="AU9" s="14">
        <v>0.16117667600237401</v>
      </c>
      <c r="AV9" s="14"/>
      <c r="AW9" s="14">
        <v>0.26425352737636598</v>
      </c>
      <c r="AX9" s="14">
        <v>0.24765913681978999</v>
      </c>
      <c r="AY9" s="14">
        <v>0.22494967396017401</v>
      </c>
      <c r="AZ9" s="14">
        <v>0.163107239856144</v>
      </c>
      <c r="BA9" s="14">
        <v>0.25337434256008201</v>
      </c>
      <c r="BB9" s="14">
        <v>0.17638796308513999</v>
      </c>
      <c r="BC9" s="14">
        <v>0.24046582205237799</v>
      </c>
      <c r="BD9" s="14">
        <v>6.2386565787493901E-2</v>
      </c>
      <c r="BE9" s="14">
        <v>6.5240874506211993E-2</v>
      </c>
      <c r="BF9" s="14">
        <v>0.103091304355829</v>
      </c>
      <c r="BG9" s="14"/>
      <c r="BH9" s="14">
        <v>0.17221691748905099</v>
      </c>
      <c r="BI9" s="14">
        <v>0.223961463633845</v>
      </c>
    </row>
    <row r="10" spans="2:61" x14ac:dyDescent="0.35">
      <c r="B10" s="15" t="s">
        <v>440</v>
      </c>
      <c r="C10" s="14">
        <v>0.40839412157698801</v>
      </c>
      <c r="D10" s="14">
        <v>0.41442961276522899</v>
      </c>
      <c r="E10" s="14">
        <v>0.4027043338911</v>
      </c>
      <c r="F10" s="14"/>
      <c r="G10" s="14">
        <v>0.39801927429625</v>
      </c>
      <c r="H10" s="14">
        <v>0.35002818352926701</v>
      </c>
      <c r="I10" s="14">
        <v>0.35372623443412798</v>
      </c>
      <c r="J10" s="14">
        <v>0.43073357956712799</v>
      </c>
      <c r="K10" s="14">
        <v>0.51315327046457804</v>
      </c>
      <c r="L10" s="14">
        <v>0.416798149774814</v>
      </c>
      <c r="M10" s="14"/>
      <c r="N10" s="14">
        <v>0.46605451243779999</v>
      </c>
      <c r="O10" s="14">
        <v>0.37589300064146802</v>
      </c>
      <c r="P10" s="14"/>
      <c r="Q10" s="14">
        <v>0.431530274090689</v>
      </c>
      <c r="R10" s="14">
        <v>0.43017578035934401</v>
      </c>
      <c r="S10" s="14">
        <v>0.32725627526964302</v>
      </c>
      <c r="T10" s="14"/>
      <c r="U10" s="14">
        <v>0.41186513728052698</v>
      </c>
      <c r="V10" s="14">
        <v>0.39348149947579603</v>
      </c>
      <c r="W10" s="14"/>
      <c r="X10" s="14">
        <v>0.36987783413553699</v>
      </c>
      <c r="Y10" s="14">
        <v>0.48811852145504397</v>
      </c>
      <c r="Z10" s="14">
        <v>0.34025373498410799</v>
      </c>
      <c r="AA10" s="14"/>
      <c r="AB10" s="14">
        <v>0.42479214309034402</v>
      </c>
      <c r="AC10" s="14">
        <v>0.48399361304787802</v>
      </c>
      <c r="AD10" s="14">
        <v>0.23644922707691801</v>
      </c>
      <c r="AE10" s="14"/>
      <c r="AF10" s="14">
        <v>0.41020013699474001</v>
      </c>
      <c r="AG10" s="14">
        <v>0.44260209296362901</v>
      </c>
      <c r="AH10" s="14">
        <v>0.35667476220647898</v>
      </c>
      <c r="AI10" s="14"/>
      <c r="AJ10" s="14">
        <v>0.44189795287119299</v>
      </c>
      <c r="AK10" s="14">
        <v>0.39532568167121601</v>
      </c>
      <c r="AL10" s="14"/>
      <c r="AM10" s="14">
        <v>0.44613715441305601</v>
      </c>
      <c r="AN10" s="14">
        <v>0.44372583908103702</v>
      </c>
      <c r="AO10" s="14">
        <v>0.48221853854385699</v>
      </c>
      <c r="AP10" s="14">
        <v>0.27950387065618798</v>
      </c>
      <c r="AQ10" s="14">
        <v>0.51087814557349898</v>
      </c>
      <c r="AR10" s="14">
        <v>0.39939287856141698</v>
      </c>
      <c r="AS10" s="14">
        <v>0.43135352996297099</v>
      </c>
      <c r="AT10" s="14">
        <v>0.48980836244890202</v>
      </c>
      <c r="AU10" s="14">
        <v>0.37040786434084999</v>
      </c>
      <c r="AV10" s="14"/>
      <c r="AW10" s="14">
        <v>0.42802134020851101</v>
      </c>
      <c r="AX10" s="14">
        <v>0.46234943950580398</v>
      </c>
      <c r="AY10" s="14">
        <v>0.54272835081950099</v>
      </c>
      <c r="AZ10" s="14">
        <v>0.294431421199636</v>
      </c>
      <c r="BA10" s="14">
        <v>0.52673944984017995</v>
      </c>
      <c r="BB10" s="14">
        <v>0.42262864567189501</v>
      </c>
      <c r="BC10" s="14">
        <v>0.46883325238481599</v>
      </c>
      <c r="BD10" s="14">
        <v>0.52365683278925301</v>
      </c>
      <c r="BE10" s="14">
        <v>0.31794156781369598</v>
      </c>
      <c r="BF10" s="14">
        <v>0.27724134728864802</v>
      </c>
      <c r="BG10" s="14"/>
      <c r="BH10" s="14">
        <v>0.378246575749695</v>
      </c>
      <c r="BI10" s="14">
        <v>0.45449222266470501</v>
      </c>
    </row>
    <row r="11" spans="2:61" x14ac:dyDescent="0.35">
      <c r="B11" s="15" t="s">
        <v>441</v>
      </c>
      <c r="C11" s="14">
        <v>0.19512159611612201</v>
      </c>
      <c r="D11" s="14">
        <v>0.197644498687609</v>
      </c>
      <c r="E11" s="14">
        <v>0.19265665045612901</v>
      </c>
      <c r="F11" s="14"/>
      <c r="G11" s="14">
        <v>0.16720467309641099</v>
      </c>
      <c r="H11" s="14">
        <v>0.19817878320698501</v>
      </c>
      <c r="I11" s="14">
        <v>0.223414951404557</v>
      </c>
      <c r="J11" s="14">
        <v>0.22356062017745101</v>
      </c>
      <c r="K11" s="14">
        <v>0.15581808502341901</v>
      </c>
      <c r="L11" s="14">
        <v>0.18397013742454801</v>
      </c>
      <c r="M11" s="14"/>
      <c r="N11" s="14">
        <v>0.167625920084018</v>
      </c>
      <c r="O11" s="14">
        <v>0.21061993524601899</v>
      </c>
      <c r="P11" s="14"/>
      <c r="Q11" s="14">
        <v>0.15030949208230901</v>
      </c>
      <c r="R11" s="14">
        <v>0.214343153687403</v>
      </c>
      <c r="S11" s="14">
        <v>0.238135012076166</v>
      </c>
      <c r="T11" s="14"/>
      <c r="U11" s="14">
        <v>0.17585281609737699</v>
      </c>
      <c r="V11" s="14">
        <v>0.27790659604497697</v>
      </c>
      <c r="W11" s="14"/>
      <c r="X11" s="14">
        <v>0.12687836342224901</v>
      </c>
      <c r="Y11" s="14">
        <v>0.175703587835006</v>
      </c>
      <c r="Z11" s="14">
        <v>0.25051691947724902</v>
      </c>
      <c r="AA11" s="14"/>
      <c r="AB11" s="14">
        <v>0.122466625830154</v>
      </c>
      <c r="AC11" s="14">
        <v>0.186074818177005</v>
      </c>
      <c r="AD11" s="14">
        <v>0.33782402202582801</v>
      </c>
      <c r="AE11" s="14"/>
      <c r="AF11" s="14">
        <v>0.17103967745503801</v>
      </c>
      <c r="AG11" s="14">
        <v>0.17185865153509999</v>
      </c>
      <c r="AH11" s="14">
        <v>0.24562356310370101</v>
      </c>
      <c r="AI11" s="14"/>
      <c r="AJ11" s="14">
        <v>0.19572268670241399</v>
      </c>
      <c r="AK11" s="14">
        <v>0.19029045748551701</v>
      </c>
      <c r="AL11" s="14"/>
      <c r="AM11" s="14">
        <v>0.192011433670076</v>
      </c>
      <c r="AN11" s="14">
        <v>0.1696247464401</v>
      </c>
      <c r="AO11" s="14">
        <v>0.166626215182722</v>
      </c>
      <c r="AP11" s="14">
        <v>0.228873068232296</v>
      </c>
      <c r="AQ11" s="14">
        <v>0.17485025343897501</v>
      </c>
      <c r="AR11" s="14">
        <v>0.18862562865420199</v>
      </c>
      <c r="AS11" s="14">
        <v>8.0819185287751394E-2</v>
      </c>
      <c r="AT11" s="14">
        <v>0.112675873402689</v>
      </c>
      <c r="AU11" s="14">
        <v>0.27235967560607599</v>
      </c>
      <c r="AV11" s="14"/>
      <c r="AW11" s="14">
        <v>0.19238396499789501</v>
      </c>
      <c r="AX11" s="14">
        <v>0.15157958730771001</v>
      </c>
      <c r="AY11" s="14">
        <v>3.70038351594668E-2</v>
      </c>
      <c r="AZ11" s="14">
        <v>0.24674939162607401</v>
      </c>
      <c r="BA11" s="14">
        <v>0.16008871456851001</v>
      </c>
      <c r="BB11" s="14">
        <v>0.20238097288252499</v>
      </c>
      <c r="BC11" s="14">
        <v>0.110533374806351</v>
      </c>
      <c r="BD11" s="14">
        <v>0.20580999414563</v>
      </c>
      <c r="BE11" s="14">
        <v>0.345618102478845</v>
      </c>
      <c r="BF11" s="14">
        <v>0.27943340817996498</v>
      </c>
      <c r="BG11" s="14"/>
      <c r="BH11" s="14">
        <v>0.21723810883780301</v>
      </c>
      <c r="BI11" s="14">
        <v>0.17891491662998499</v>
      </c>
    </row>
    <row r="12" spans="2:61" x14ac:dyDescent="0.35">
      <c r="B12" s="15" t="s">
        <v>442</v>
      </c>
      <c r="C12" s="14">
        <v>6.4701987003704498E-2</v>
      </c>
      <c r="D12" s="14">
        <v>6.36346574280513E-2</v>
      </c>
      <c r="E12" s="14">
        <v>6.6097718857760807E-2</v>
      </c>
      <c r="F12" s="14"/>
      <c r="G12" s="14">
        <v>6.8129721147781194E-2</v>
      </c>
      <c r="H12" s="14">
        <v>9.7894877661158494E-2</v>
      </c>
      <c r="I12" s="14">
        <v>7.3164102683202101E-2</v>
      </c>
      <c r="J12" s="14">
        <v>6.2881508992374699E-2</v>
      </c>
      <c r="K12" s="14">
        <v>4.8806533716786102E-2</v>
      </c>
      <c r="L12" s="14">
        <v>4.1455886412891101E-2</v>
      </c>
      <c r="M12" s="14"/>
      <c r="N12" s="14">
        <v>5.1818123503500499E-2</v>
      </c>
      <c r="O12" s="14">
        <v>7.1964164721987203E-2</v>
      </c>
      <c r="P12" s="14"/>
      <c r="Q12" s="14">
        <v>5.0725896190141798E-2</v>
      </c>
      <c r="R12" s="14">
        <v>5.5750287211357302E-2</v>
      </c>
      <c r="S12" s="14">
        <v>0.10886727625438899</v>
      </c>
      <c r="T12" s="14"/>
      <c r="U12" s="14">
        <v>6.3089339311302006E-2</v>
      </c>
      <c r="V12" s="14">
        <v>7.1630450506372595E-2</v>
      </c>
      <c r="W12" s="14"/>
      <c r="X12" s="14">
        <v>8.0513445057085894E-2</v>
      </c>
      <c r="Y12" s="14">
        <v>4.26998039447039E-2</v>
      </c>
      <c r="Z12" s="14">
        <v>8.41323502758589E-2</v>
      </c>
      <c r="AA12" s="14"/>
      <c r="AB12" s="14">
        <v>4.3730275417573301E-2</v>
      </c>
      <c r="AC12" s="14">
        <v>6.6604368490534901E-2</v>
      </c>
      <c r="AD12" s="14">
        <v>0.107103280791018</v>
      </c>
      <c r="AE12" s="14"/>
      <c r="AF12" s="14">
        <v>4.87984524522403E-2</v>
      </c>
      <c r="AG12" s="14">
        <v>5.4617254744123801E-2</v>
      </c>
      <c r="AH12" s="14">
        <v>9.9990842552206999E-2</v>
      </c>
      <c r="AI12" s="14"/>
      <c r="AJ12" s="14">
        <v>5.9567595773545298E-2</v>
      </c>
      <c r="AK12" s="14">
        <v>6.33742260729349E-2</v>
      </c>
      <c r="AL12" s="14"/>
      <c r="AM12" s="14">
        <v>4.0212058062866998E-2</v>
      </c>
      <c r="AN12" s="14">
        <v>8.06468035265136E-2</v>
      </c>
      <c r="AO12" s="14">
        <v>6.7190800030337797E-2</v>
      </c>
      <c r="AP12" s="14">
        <v>0.14033092218097301</v>
      </c>
      <c r="AQ12" s="14">
        <v>3.4115369411993897E-2</v>
      </c>
      <c r="AR12" s="14">
        <v>8.0425467349312205E-2</v>
      </c>
      <c r="AS12" s="14">
        <v>0</v>
      </c>
      <c r="AT12" s="14">
        <v>4.6592589319539003E-2</v>
      </c>
      <c r="AU12" s="14">
        <v>3.53925244990662E-2</v>
      </c>
      <c r="AV12" s="14"/>
      <c r="AW12" s="14">
        <v>6.1310280343643497E-2</v>
      </c>
      <c r="AX12" s="14">
        <v>7.7428091616212502E-2</v>
      </c>
      <c r="AY12" s="14">
        <v>6.5675950466936694E-2</v>
      </c>
      <c r="AZ12" s="14">
        <v>0.118003293749711</v>
      </c>
      <c r="BA12" s="14">
        <v>3.6309367476000803E-2</v>
      </c>
      <c r="BB12" s="14">
        <v>7.5008156233982701E-2</v>
      </c>
      <c r="BC12" s="14">
        <v>4.0976411119355398E-2</v>
      </c>
      <c r="BD12" s="14">
        <v>9.53267178566201E-2</v>
      </c>
      <c r="BE12" s="14">
        <v>0</v>
      </c>
      <c r="BF12" s="14">
        <v>3.6824882053339898E-2</v>
      </c>
      <c r="BG12" s="14"/>
      <c r="BH12" s="14">
        <v>7.8505413668476701E-2</v>
      </c>
      <c r="BI12" s="14">
        <v>4.8032241220174098E-2</v>
      </c>
    </row>
    <row r="13" spans="2:61" x14ac:dyDescent="0.35">
      <c r="B13" s="15" t="s">
        <v>443</v>
      </c>
      <c r="C13" s="14">
        <v>4.7102648040654303E-2</v>
      </c>
      <c r="D13" s="14">
        <v>5.1731618045192503E-2</v>
      </c>
      <c r="E13" s="14">
        <v>4.2964555949226199E-2</v>
      </c>
      <c r="F13" s="14"/>
      <c r="G13" s="14">
        <v>5.7585886261787102E-2</v>
      </c>
      <c r="H13" s="14">
        <v>4.9758822318027897E-2</v>
      </c>
      <c r="I13" s="14">
        <v>7.3866829939169598E-2</v>
      </c>
      <c r="J13" s="14">
        <v>3.8277121752309698E-2</v>
      </c>
      <c r="K13" s="14">
        <v>3.6997102504147603E-2</v>
      </c>
      <c r="L13" s="14">
        <v>2.8283100299718301E-2</v>
      </c>
      <c r="M13" s="14"/>
      <c r="N13" s="14">
        <v>3.6448308834420601E-2</v>
      </c>
      <c r="O13" s="14">
        <v>5.3108121847894797E-2</v>
      </c>
      <c r="P13" s="14"/>
      <c r="Q13" s="14">
        <v>3.4891853433943701E-2</v>
      </c>
      <c r="R13" s="14">
        <v>4.66367328322339E-2</v>
      </c>
      <c r="S13" s="14">
        <v>6.6630506753291699E-2</v>
      </c>
      <c r="T13" s="14"/>
      <c r="U13" s="14">
        <v>5.0813856459701698E-2</v>
      </c>
      <c r="V13" s="14">
        <v>3.11580792403502E-2</v>
      </c>
      <c r="W13" s="14"/>
      <c r="X13" s="14">
        <v>2.3609357918967601E-2</v>
      </c>
      <c r="Y13" s="14">
        <v>1.4549080243868201E-2</v>
      </c>
      <c r="Z13" s="14">
        <v>9.8571924170610906E-2</v>
      </c>
      <c r="AA13" s="14"/>
      <c r="AB13" s="14">
        <v>2.5019182641830302E-2</v>
      </c>
      <c r="AC13" s="14">
        <v>4.1245406588072797E-2</v>
      </c>
      <c r="AD13" s="14">
        <v>9.5394468168526203E-2</v>
      </c>
      <c r="AE13" s="14"/>
      <c r="AF13" s="14">
        <v>3.1302863194072598E-2</v>
      </c>
      <c r="AG13" s="14">
        <v>3.2924884524126001E-2</v>
      </c>
      <c r="AH13" s="14">
        <v>8.2367773921870599E-2</v>
      </c>
      <c r="AI13" s="14"/>
      <c r="AJ13" s="14">
        <v>4.3789625306330099E-2</v>
      </c>
      <c r="AK13" s="14">
        <v>4.3913751856766201E-2</v>
      </c>
      <c r="AL13" s="14"/>
      <c r="AM13" s="14">
        <v>2.4247044490526299E-2</v>
      </c>
      <c r="AN13" s="14">
        <v>1.80554260337169E-2</v>
      </c>
      <c r="AO13" s="14">
        <v>9.8041489824773301E-2</v>
      </c>
      <c r="AP13" s="14">
        <v>9.9654447054681697E-2</v>
      </c>
      <c r="AQ13" s="14">
        <v>3.0122870272138301E-2</v>
      </c>
      <c r="AR13" s="14">
        <v>7.2675987036164597E-2</v>
      </c>
      <c r="AS13" s="14">
        <v>0</v>
      </c>
      <c r="AT13" s="14">
        <v>6.7986054114833994E-2</v>
      </c>
      <c r="AU13" s="14">
        <v>3.0635697324492599E-2</v>
      </c>
      <c r="AV13" s="14"/>
      <c r="AW13" s="14">
        <v>2.3895227662374799E-2</v>
      </c>
      <c r="AX13" s="14">
        <v>1.83050994164414E-2</v>
      </c>
      <c r="AY13" s="14">
        <v>4.9025520001421297E-2</v>
      </c>
      <c r="AZ13" s="14">
        <v>0.100231994985162</v>
      </c>
      <c r="BA13" s="14">
        <v>0</v>
      </c>
      <c r="BB13" s="14">
        <v>5.1985072311051303E-2</v>
      </c>
      <c r="BC13" s="14">
        <v>7.1284401647451201E-2</v>
      </c>
      <c r="BD13" s="14">
        <v>6.95205330410682E-2</v>
      </c>
      <c r="BE13" s="14">
        <v>0</v>
      </c>
      <c r="BF13" s="14">
        <v>0.11823117865213199</v>
      </c>
      <c r="BG13" s="14"/>
      <c r="BH13" s="14">
        <v>6.1080120199664197E-2</v>
      </c>
      <c r="BI13" s="14">
        <v>3.0162515764186701E-2</v>
      </c>
    </row>
    <row r="14" spans="2:61" x14ac:dyDescent="0.35">
      <c r="B14" s="15" t="s">
        <v>77</v>
      </c>
      <c r="C14" s="20">
        <v>9.4365161535014994E-2</v>
      </c>
      <c r="D14" s="20">
        <v>6.9727006615006804E-2</v>
      </c>
      <c r="E14" s="20">
        <v>0.116085105255502</v>
      </c>
      <c r="F14" s="20"/>
      <c r="G14" s="20">
        <v>9.9259333355831494E-2</v>
      </c>
      <c r="H14" s="20">
        <v>0.122875331444265</v>
      </c>
      <c r="I14" s="20">
        <v>9.4984236506500494E-2</v>
      </c>
      <c r="J14" s="20">
        <v>8.1647253657871302E-2</v>
      </c>
      <c r="K14" s="20">
        <v>9.2551413396071897E-2</v>
      </c>
      <c r="L14" s="20">
        <v>8.1181048380177895E-2</v>
      </c>
      <c r="M14" s="20"/>
      <c r="N14" s="20">
        <v>5.2849505404391602E-2</v>
      </c>
      <c r="O14" s="20">
        <v>0.117766067086904</v>
      </c>
      <c r="P14" s="20"/>
      <c r="Q14" s="20">
        <v>9.1211819115830595E-2</v>
      </c>
      <c r="R14" s="20">
        <v>8.9889286693426093E-2</v>
      </c>
      <c r="S14" s="20">
        <v>6.0801181871104303E-2</v>
      </c>
      <c r="T14" s="20"/>
      <c r="U14" s="20">
        <v>8.5355540884461206E-2</v>
      </c>
      <c r="V14" s="20">
        <v>0.13307344738339399</v>
      </c>
      <c r="W14" s="20"/>
      <c r="X14" s="20">
        <v>4.27262974974989E-2</v>
      </c>
      <c r="Y14" s="20">
        <v>6.0006715563995498E-2</v>
      </c>
      <c r="Z14" s="20">
        <v>0.12233791586666</v>
      </c>
      <c r="AA14" s="20"/>
      <c r="AB14" s="20">
        <v>3.4008823129485999E-2</v>
      </c>
      <c r="AC14" s="20">
        <v>7.8377949725955603E-2</v>
      </c>
      <c r="AD14" s="20">
        <v>0.150430050352891</v>
      </c>
      <c r="AE14" s="20"/>
      <c r="AF14" s="20">
        <v>3.9819182016727198E-2</v>
      </c>
      <c r="AG14" s="20">
        <v>7.0996109863911902E-2</v>
      </c>
      <c r="AH14" s="20">
        <v>0.104530923495859</v>
      </c>
      <c r="AI14" s="20"/>
      <c r="AJ14" s="20">
        <v>3.8300327871599898E-2</v>
      </c>
      <c r="AK14" s="20">
        <v>0.124118237684108</v>
      </c>
      <c r="AL14" s="20"/>
      <c r="AM14" s="20">
        <v>5.6901182048076801E-2</v>
      </c>
      <c r="AN14" s="20">
        <v>5.10064176399758E-2</v>
      </c>
      <c r="AO14" s="20">
        <v>5.5071643360505303E-2</v>
      </c>
      <c r="AP14" s="20">
        <v>7.2287373412315906E-2</v>
      </c>
      <c r="AQ14" s="20">
        <v>0</v>
      </c>
      <c r="AR14" s="20">
        <v>9.2256630979953305E-2</v>
      </c>
      <c r="AS14" s="20">
        <v>0.19693107067524901</v>
      </c>
      <c r="AT14" s="20">
        <v>0.20404026008633899</v>
      </c>
      <c r="AU14" s="20">
        <v>0.13002756222714101</v>
      </c>
      <c r="AV14" s="20"/>
      <c r="AW14" s="20">
        <v>3.01356594112096E-2</v>
      </c>
      <c r="AX14" s="20">
        <v>4.2678645334041698E-2</v>
      </c>
      <c r="AY14" s="20">
        <v>8.0616669592500897E-2</v>
      </c>
      <c r="AZ14" s="20">
        <v>7.7476658583272295E-2</v>
      </c>
      <c r="BA14" s="20">
        <v>2.34881255552272E-2</v>
      </c>
      <c r="BB14" s="20">
        <v>7.1609189815405705E-2</v>
      </c>
      <c r="BC14" s="20">
        <v>6.7906737989647997E-2</v>
      </c>
      <c r="BD14" s="20">
        <v>4.3299356379935199E-2</v>
      </c>
      <c r="BE14" s="20">
        <v>0.271199455201247</v>
      </c>
      <c r="BF14" s="20">
        <v>0.18517787947008599</v>
      </c>
      <c r="BG14" s="20"/>
      <c r="BH14" s="20">
        <v>9.2712864055310207E-2</v>
      </c>
      <c r="BI14" s="20">
        <v>6.4436640087103203E-2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I19"/>
  <sheetViews>
    <sheetView showGridLines="0" workbookViewId="0">
      <pane xSplit="2" topLeftCell="I1" activePane="topRight" state="frozen"/>
      <selection activeCell="B18" sqref="B18"/>
      <selection pane="topRight" activeCell="AT11" sqref="AT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447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0.10869015241752999</v>
      </c>
      <c r="D9" s="14">
        <v>0.135037481514376</v>
      </c>
      <c r="E9" s="14">
        <v>8.0683317891578801E-2</v>
      </c>
      <c r="F9" s="14"/>
      <c r="G9" s="14">
        <v>0.14480837140987801</v>
      </c>
      <c r="H9" s="14">
        <v>0.13727681550990301</v>
      </c>
      <c r="I9" s="14">
        <v>0.1068445461704</v>
      </c>
      <c r="J9" s="14">
        <v>8.6175678817043494E-2</v>
      </c>
      <c r="K9" s="14">
        <v>9.0886529706663596E-2</v>
      </c>
      <c r="L9" s="14">
        <v>0.100864679238499</v>
      </c>
      <c r="M9" s="14"/>
      <c r="N9" s="14">
        <v>0.131290927894363</v>
      </c>
      <c r="O9" s="14">
        <v>9.5950895432918099E-2</v>
      </c>
      <c r="P9" s="14"/>
      <c r="Q9" s="14">
        <v>0.14483366326275099</v>
      </c>
      <c r="R9" s="14">
        <v>8.99064025663667E-2</v>
      </c>
      <c r="S9" s="14">
        <v>0.115334990224963</v>
      </c>
      <c r="T9" s="14"/>
      <c r="U9" s="14">
        <v>0.118480407618709</v>
      </c>
      <c r="V9" s="14">
        <v>6.6628004458780796E-2</v>
      </c>
      <c r="W9" s="14"/>
      <c r="X9" s="14">
        <v>0.19463131553902399</v>
      </c>
      <c r="Y9" s="14">
        <v>0.12095429907194701</v>
      </c>
      <c r="Z9" s="14">
        <v>6.4113840599211602E-2</v>
      </c>
      <c r="AA9" s="14"/>
      <c r="AB9" s="14">
        <v>0.18936669743458701</v>
      </c>
      <c r="AC9" s="14">
        <v>8.6196066414658296E-2</v>
      </c>
      <c r="AD9" s="14">
        <v>4.6943817845627699E-2</v>
      </c>
      <c r="AE9" s="14"/>
      <c r="AF9" s="14">
        <v>0.19359529399674399</v>
      </c>
      <c r="AG9" s="14">
        <v>0.12548066406201699</v>
      </c>
      <c r="AH9" s="14">
        <v>6.2002375253721598E-2</v>
      </c>
      <c r="AI9" s="14"/>
      <c r="AJ9" s="14">
        <v>0.18134570012856099</v>
      </c>
      <c r="AK9" s="14">
        <v>6.8937958226937199E-2</v>
      </c>
      <c r="AL9" s="14"/>
      <c r="AM9" s="14">
        <v>0.111395071836738</v>
      </c>
      <c r="AN9" s="14">
        <v>0.15787158683757499</v>
      </c>
      <c r="AO9" s="14">
        <v>0.21303588629019299</v>
      </c>
      <c r="AP9" s="14">
        <v>7.0383165699745107E-2</v>
      </c>
      <c r="AQ9" s="14">
        <v>0.100776818162232</v>
      </c>
      <c r="AR9" s="14">
        <v>9.5036774745902705E-2</v>
      </c>
      <c r="AS9" s="14">
        <v>0.15970087256892301</v>
      </c>
      <c r="AT9" s="14">
        <v>5.2368476288129899E-2</v>
      </c>
      <c r="AU9" s="14">
        <v>8.7707075369749102E-2</v>
      </c>
      <c r="AV9" s="14"/>
      <c r="AW9" s="14">
        <v>0.116861658704488</v>
      </c>
      <c r="AX9" s="14">
        <v>0.157830815259101</v>
      </c>
      <c r="AY9" s="14">
        <v>0.191727791147485</v>
      </c>
      <c r="AZ9" s="14">
        <v>2.9348091472739202E-2</v>
      </c>
      <c r="BA9" s="14">
        <v>0.17216688300569399</v>
      </c>
      <c r="BB9" s="14">
        <v>0.111208759342347</v>
      </c>
      <c r="BC9" s="14">
        <v>0.161624355630859</v>
      </c>
      <c r="BD9" s="14">
        <v>2.1569490828252599E-2</v>
      </c>
      <c r="BE9" s="14">
        <v>7.1241386363222206E-2</v>
      </c>
      <c r="BF9" s="14">
        <v>4.4124268700381802E-2</v>
      </c>
      <c r="BG9" s="14"/>
      <c r="BH9" s="14">
        <v>9.1581404157374896E-2</v>
      </c>
      <c r="BI9" s="14">
        <v>0.135789495500829</v>
      </c>
    </row>
    <row r="10" spans="2:61" x14ac:dyDescent="0.35">
      <c r="B10" s="15" t="s">
        <v>440</v>
      </c>
      <c r="C10" s="14">
        <v>0.33870875441776199</v>
      </c>
      <c r="D10" s="14">
        <v>0.34112735086882001</v>
      </c>
      <c r="E10" s="14">
        <v>0.33838221953781999</v>
      </c>
      <c r="F10" s="14"/>
      <c r="G10" s="14">
        <v>0.33069944846034399</v>
      </c>
      <c r="H10" s="14">
        <v>0.248737969686987</v>
      </c>
      <c r="I10" s="14">
        <v>0.33767898637761501</v>
      </c>
      <c r="J10" s="14">
        <v>0.36101686756947898</v>
      </c>
      <c r="K10" s="14">
        <v>0.33478242302850802</v>
      </c>
      <c r="L10" s="14">
        <v>0.39844824824628799</v>
      </c>
      <c r="M10" s="14"/>
      <c r="N10" s="14">
        <v>0.36708484666698199</v>
      </c>
      <c r="O10" s="14">
        <v>0.32271415583629198</v>
      </c>
      <c r="P10" s="14"/>
      <c r="Q10" s="14">
        <v>0.37891387335671001</v>
      </c>
      <c r="R10" s="14">
        <v>0.34980906346810497</v>
      </c>
      <c r="S10" s="14">
        <v>0.28314602307596698</v>
      </c>
      <c r="T10" s="14"/>
      <c r="U10" s="14">
        <v>0.34089645720336198</v>
      </c>
      <c r="V10" s="14">
        <v>0.32930966559252001</v>
      </c>
      <c r="W10" s="14"/>
      <c r="X10" s="14">
        <v>0.48388474267674603</v>
      </c>
      <c r="Y10" s="14">
        <v>0.39212116447470502</v>
      </c>
      <c r="Z10" s="14">
        <v>0.238359501085005</v>
      </c>
      <c r="AA10" s="14"/>
      <c r="AB10" s="14">
        <v>0.43464436831958803</v>
      </c>
      <c r="AC10" s="14">
        <v>0.361908118440884</v>
      </c>
      <c r="AD10" s="14">
        <v>0.17991088272262701</v>
      </c>
      <c r="AE10" s="14"/>
      <c r="AF10" s="14">
        <v>0.38176621749234102</v>
      </c>
      <c r="AG10" s="14">
        <v>0.39433865417303299</v>
      </c>
      <c r="AH10" s="14">
        <v>0.26164327799319798</v>
      </c>
      <c r="AI10" s="14"/>
      <c r="AJ10" s="14">
        <v>0.33349226987729003</v>
      </c>
      <c r="AK10" s="14">
        <v>0.34687065171547499</v>
      </c>
      <c r="AL10" s="14"/>
      <c r="AM10" s="14">
        <v>0.441777657995158</v>
      </c>
      <c r="AN10" s="14">
        <v>0.30440400233439002</v>
      </c>
      <c r="AO10" s="14">
        <v>0.28530853205370899</v>
      </c>
      <c r="AP10" s="14">
        <v>0.314239568579537</v>
      </c>
      <c r="AQ10" s="14">
        <v>0.50179945658181102</v>
      </c>
      <c r="AR10" s="14">
        <v>0.36066937305741398</v>
      </c>
      <c r="AS10" s="14">
        <v>0.48384870134594499</v>
      </c>
      <c r="AT10" s="14">
        <v>0.27079542260775002</v>
      </c>
      <c r="AU10" s="14">
        <v>0.23588190224202699</v>
      </c>
      <c r="AV10" s="14"/>
      <c r="AW10" s="14">
        <v>0.44001850360654299</v>
      </c>
      <c r="AX10" s="14">
        <v>0.31502072806512499</v>
      </c>
      <c r="AY10" s="14">
        <v>0.362401863979815</v>
      </c>
      <c r="AZ10" s="14">
        <v>0.29212405917848699</v>
      </c>
      <c r="BA10" s="14">
        <v>0.45340464468297897</v>
      </c>
      <c r="BB10" s="14">
        <v>0.38597474037000801</v>
      </c>
      <c r="BC10" s="14">
        <v>0.44640038700258999</v>
      </c>
      <c r="BD10" s="14">
        <v>0.29107746431436399</v>
      </c>
      <c r="BE10" s="14">
        <v>0.25625984148875097</v>
      </c>
      <c r="BF10" s="14">
        <v>0.118136431434764</v>
      </c>
      <c r="BG10" s="14"/>
      <c r="BH10" s="14">
        <v>0.33214296684990802</v>
      </c>
      <c r="BI10" s="14">
        <v>0.36546038540439701</v>
      </c>
    </row>
    <row r="11" spans="2:61" x14ac:dyDescent="0.35">
      <c r="B11" s="15" t="s">
        <v>441</v>
      </c>
      <c r="C11" s="14">
        <v>0.28041891080062997</v>
      </c>
      <c r="D11" s="14">
        <v>0.29118316744849898</v>
      </c>
      <c r="E11" s="14">
        <v>0.27179480049486399</v>
      </c>
      <c r="F11" s="14"/>
      <c r="G11" s="14">
        <v>0.23968559933863201</v>
      </c>
      <c r="H11" s="14">
        <v>0.273574955431102</v>
      </c>
      <c r="I11" s="14">
        <v>0.277665617249861</v>
      </c>
      <c r="J11" s="14">
        <v>0.26398670207049002</v>
      </c>
      <c r="K11" s="14">
        <v>0.35187954336917998</v>
      </c>
      <c r="L11" s="14">
        <v>0.273788893179918</v>
      </c>
      <c r="M11" s="14"/>
      <c r="N11" s="14">
        <v>0.290229771806857</v>
      </c>
      <c r="O11" s="14">
        <v>0.27488887579246202</v>
      </c>
      <c r="P11" s="14"/>
      <c r="Q11" s="14">
        <v>0.248946968626543</v>
      </c>
      <c r="R11" s="14">
        <v>0.28884657093486898</v>
      </c>
      <c r="S11" s="14">
        <v>0.30271965258372002</v>
      </c>
      <c r="T11" s="14"/>
      <c r="U11" s="14">
        <v>0.28178811541264098</v>
      </c>
      <c r="V11" s="14">
        <v>0.274536358630868</v>
      </c>
      <c r="W11" s="14"/>
      <c r="X11" s="14">
        <v>0.173266331726697</v>
      </c>
      <c r="Y11" s="14">
        <v>0.26783111089003597</v>
      </c>
      <c r="Z11" s="14">
        <v>0.34084488979616701</v>
      </c>
      <c r="AA11" s="14"/>
      <c r="AB11" s="14">
        <v>0.23057991426406199</v>
      </c>
      <c r="AC11" s="14">
        <v>0.289794464330835</v>
      </c>
      <c r="AD11" s="14">
        <v>0.35404748850545498</v>
      </c>
      <c r="AE11" s="14"/>
      <c r="AF11" s="14">
        <v>0.24119113283912</v>
      </c>
      <c r="AG11" s="14">
        <v>0.262420246231445</v>
      </c>
      <c r="AH11" s="14">
        <v>0.33730700628402799</v>
      </c>
      <c r="AI11" s="14"/>
      <c r="AJ11" s="14">
        <v>0.289458504474709</v>
      </c>
      <c r="AK11" s="14">
        <v>0.27176179887743201</v>
      </c>
      <c r="AL11" s="14"/>
      <c r="AM11" s="14">
        <v>0.28849831530575698</v>
      </c>
      <c r="AN11" s="14">
        <v>0.31030703086131201</v>
      </c>
      <c r="AO11" s="14">
        <v>0.17989223487229</v>
      </c>
      <c r="AP11" s="14">
        <v>0.29603537870584801</v>
      </c>
      <c r="AQ11" s="14">
        <v>0.21993968442995099</v>
      </c>
      <c r="AR11" s="14">
        <v>0.28360860664197002</v>
      </c>
      <c r="AS11" s="14">
        <v>0.21501605234150001</v>
      </c>
      <c r="AT11" s="14">
        <v>0.31937894717994603</v>
      </c>
      <c r="AU11" s="14">
        <v>0.27841962599367198</v>
      </c>
      <c r="AV11" s="14"/>
      <c r="AW11" s="14">
        <v>0.27261873729099401</v>
      </c>
      <c r="AX11" s="14">
        <v>0.30521496045378099</v>
      </c>
      <c r="AY11" s="14">
        <v>0.207559490046127</v>
      </c>
      <c r="AZ11" s="14">
        <v>0.30065284489316701</v>
      </c>
      <c r="BA11" s="14">
        <v>0.20202414856327799</v>
      </c>
      <c r="BB11" s="14">
        <v>0.293745765434412</v>
      </c>
      <c r="BC11" s="14">
        <v>0.217873026367052</v>
      </c>
      <c r="BD11" s="14">
        <v>0.33798808479498199</v>
      </c>
      <c r="BE11" s="14">
        <v>0.20282180024688201</v>
      </c>
      <c r="BF11" s="14">
        <v>0.46307887595803698</v>
      </c>
      <c r="BG11" s="14"/>
      <c r="BH11" s="14">
        <v>0.27143159206117101</v>
      </c>
      <c r="BI11" s="14">
        <v>0.29571628290660201</v>
      </c>
    </row>
    <row r="12" spans="2:61" x14ac:dyDescent="0.35">
      <c r="B12" s="15" t="s">
        <v>442</v>
      </c>
      <c r="C12" s="14">
        <v>9.1439682580097395E-2</v>
      </c>
      <c r="D12" s="14">
        <v>8.9300856244912102E-2</v>
      </c>
      <c r="E12" s="14">
        <v>9.4013256867623504E-2</v>
      </c>
      <c r="F12" s="14"/>
      <c r="G12" s="14">
        <v>0.13906217030738899</v>
      </c>
      <c r="H12" s="14">
        <v>0.113879366121002</v>
      </c>
      <c r="I12" s="14">
        <v>0.110339278720154</v>
      </c>
      <c r="J12" s="14">
        <v>7.9430603408734202E-2</v>
      </c>
      <c r="K12" s="14">
        <v>5.1126691728323903E-2</v>
      </c>
      <c r="L12" s="14">
        <v>6.8756132349493501E-2</v>
      </c>
      <c r="M12" s="14"/>
      <c r="N12" s="14">
        <v>7.0911661424121905E-2</v>
      </c>
      <c r="O12" s="14">
        <v>0.10301060133727</v>
      </c>
      <c r="P12" s="14"/>
      <c r="Q12" s="14">
        <v>9.0680725125893799E-2</v>
      </c>
      <c r="R12" s="14">
        <v>7.9655474586147704E-2</v>
      </c>
      <c r="S12" s="14">
        <v>0.136613872452366</v>
      </c>
      <c r="T12" s="14"/>
      <c r="U12" s="14">
        <v>9.0056536907637499E-2</v>
      </c>
      <c r="V12" s="14">
        <v>9.7382130118800203E-2</v>
      </c>
      <c r="W12" s="14"/>
      <c r="X12" s="14">
        <v>5.5992092067681999E-2</v>
      </c>
      <c r="Y12" s="14">
        <v>9.0535689690664806E-2</v>
      </c>
      <c r="Z12" s="14">
        <v>0.10753867763467299</v>
      </c>
      <c r="AA12" s="14"/>
      <c r="AB12" s="14">
        <v>7.4514870003920902E-2</v>
      </c>
      <c r="AC12" s="14">
        <v>8.9790372682340802E-2</v>
      </c>
      <c r="AD12" s="14">
        <v>0.124305287939877</v>
      </c>
      <c r="AE12" s="14"/>
      <c r="AF12" s="14">
        <v>0.11309329874714601</v>
      </c>
      <c r="AG12" s="14">
        <v>7.1598166660324702E-2</v>
      </c>
      <c r="AH12" s="14">
        <v>0.121826413866298</v>
      </c>
      <c r="AI12" s="14"/>
      <c r="AJ12" s="14">
        <v>8.2736355603771503E-2</v>
      </c>
      <c r="AK12" s="14">
        <v>9.9508554527771506E-2</v>
      </c>
      <c r="AL12" s="14"/>
      <c r="AM12" s="14">
        <v>8.1132673247511999E-2</v>
      </c>
      <c r="AN12" s="14">
        <v>8.2280798488906806E-2</v>
      </c>
      <c r="AO12" s="14">
        <v>0.134049336916201</v>
      </c>
      <c r="AP12" s="14">
        <v>7.9481332835891802E-2</v>
      </c>
      <c r="AQ12" s="14">
        <v>0.137895919364391</v>
      </c>
      <c r="AR12" s="14">
        <v>9.1258250420361994E-2</v>
      </c>
      <c r="AS12" s="14">
        <v>0</v>
      </c>
      <c r="AT12" s="14">
        <v>9.9206369361446306E-2</v>
      </c>
      <c r="AU12" s="14">
        <v>0.13043087209155399</v>
      </c>
      <c r="AV12" s="14"/>
      <c r="AW12" s="14">
        <v>9.5886349734459905E-2</v>
      </c>
      <c r="AX12" s="14">
        <v>8.6197004701867905E-2</v>
      </c>
      <c r="AY12" s="14">
        <v>8.1876900809790903E-2</v>
      </c>
      <c r="AZ12" s="14">
        <v>0.167920954813634</v>
      </c>
      <c r="BA12" s="14">
        <v>8.9857116181223703E-2</v>
      </c>
      <c r="BB12" s="14">
        <v>7.5952180772211705E-2</v>
      </c>
      <c r="BC12" s="14">
        <v>4.9952595617428097E-2</v>
      </c>
      <c r="BD12" s="14">
        <v>0.111421701552653</v>
      </c>
      <c r="BE12" s="14">
        <v>0.119802411172407</v>
      </c>
      <c r="BF12" s="14">
        <v>7.3907425804524404E-2</v>
      </c>
      <c r="BG12" s="14"/>
      <c r="BH12" s="14">
        <v>0.110748340218725</v>
      </c>
      <c r="BI12" s="14">
        <v>7.5272641973881393E-2</v>
      </c>
    </row>
    <row r="13" spans="2:61" x14ac:dyDescent="0.35">
      <c r="B13" s="15" t="s">
        <v>443</v>
      </c>
      <c r="C13" s="14">
        <v>6.2019732538283801E-2</v>
      </c>
      <c r="D13" s="14">
        <v>6.6285688956138594E-2</v>
      </c>
      <c r="E13" s="14">
        <v>5.8314920481429902E-2</v>
      </c>
      <c r="F13" s="14"/>
      <c r="G13" s="14">
        <v>6.1729629550039397E-2</v>
      </c>
      <c r="H13" s="14">
        <v>6.6915926702976705E-2</v>
      </c>
      <c r="I13" s="14">
        <v>5.0507020966443501E-2</v>
      </c>
      <c r="J13" s="14">
        <v>8.7363954232490104E-2</v>
      </c>
      <c r="K13" s="14">
        <v>5.6101798008785002E-2</v>
      </c>
      <c r="L13" s="14">
        <v>5.0997319660074598E-2</v>
      </c>
      <c r="M13" s="14"/>
      <c r="N13" s="14">
        <v>4.5138837341133997E-2</v>
      </c>
      <c r="O13" s="14">
        <v>7.1534895514317007E-2</v>
      </c>
      <c r="P13" s="14"/>
      <c r="Q13" s="14">
        <v>5.0332782176955797E-2</v>
      </c>
      <c r="R13" s="14">
        <v>5.3035595128117702E-2</v>
      </c>
      <c r="S13" s="14">
        <v>0.108633836034762</v>
      </c>
      <c r="T13" s="14"/>
      <c r="U13" s="14">
        <v>6.4283392801416803E-2</v>
      </c>
      <c r="V13" s="14">
        <v>5.2294305472319197E-2</v>
      </c>
      <c r="W13" s="14"/>
      <c r="X13" s="14">
        <v>4.2989043633724799E-2</v>
      </c>
      <c r="Y13" s="14">
        <v>3.5843796099480997E-2</v>
      </c>
      <c r="Z13" s="14">
        <v>0.10778781103818499</v>
      </c>
      <c r="AA13" s="14"/>
      <c r="AB13" s="14">
        <v>2.5449592316927099E-2</v>
      </c>
      <c r="AC13" s="14">
        <v>4.7223783589946902E-2</v>
      </c>
      <c r="AD13" s="14">
        <v>0.16700958493144399</v>
      </c>
      <c r="AE13" s="14"/>
      <c r="AF13" s="14">
        <v>2.3178121539431499E-2</v>
      </c>
      <c r="AG13" s="14">
        <v>4.9519942060984097E-2</v>
      </c>
      <c r="AH13" s="14">
        <v>0.106093078499222</v>
      </c>
      <c r="AI13" s="14"/>
      <c r="AJ13" s="14">
        <v>5.7805283450056102E-2</v>
      </c>
      <c r="AK13" s="14">
        <v>5.9151033851234297E-2</v>
      </c>
      <c r="AL13" s="14"/>
      <c r="AM13" s="14">
        <v>2.4833337214220701E-2</v>
      </c>
      <c r="AN13" s="14">
        <v>5.2785877358249703E-2</v>
      </c>
      <c r="AO13" s="14">
        <v>0.112106795743635</v>
      </c>
      <c r="AP13" s="14">
        <v>0.12948135817819001</v>
      </c>
      <c r="AQ13" s="14">
        <v>1.47668647551451E-2</v>
      </c>
      <c r="AR13" s="14">
        <v>7.4802885464205507E-2</v>
      </c>
      <c r="AS13" s="14">
        <v>3.83424216292262E-2</v>
      </c>
      <c r="AT13" s="14">
        <v>9.6844446399613093E-2</v>
      </c>
      <c r="AU13" s="14">
        <v>3.8100396890449903E-2</v>
      </c>
      <c r="AV13" s="14"/>
      <c r="AW13" s="14">
        <v>1.85161202372555E-2</v>
      </c>
      <c r="AX13" s="14">
        <v>6.0476078343670601E-2</v>
      </c>
      <c r="AY13" s="14">
        <v>8.2531341642663097E-2</v>
      </c>
      <c r="AZ13" s="14">
        <v>0.101285106505903</v>
      </c>
      <c r="BA13" s="14">
        <v>1.5716538560314301E-2</v>
      </c>
      <c r="BB13" s="14">
        <v>6.0542920164910398E-2</v>
      </c>
      <c r="BC13" s="14">
        <v>2.9381008768590101E-2</v>
      </c>
      <c r="BD13" s="14">
        <v>0.103801473377967</v>
      </c>
      <c r="BE13" s="14">
        <v>0</v>
      </c>
      <c r="BF13" s="14">
        <v>0.120155343527789</v>
      </c>
      <c r="BG13" s="14"/>
      <c r="BH13" s="14">
        <v>7.4369329749430196E-2</v>
      </c>
      <c r="BI13" s="14">
        <v>4.8972275744196797E-2</v>
      </c>
    </row>
    <row r="14" spans="2:61" x14ac:dyDescent="0.35">
      <c r="B14" s="15" t="s">
        <v>77</v>
      </c>
      <c r="C14" s="20">
        <v>0.118722767245696</v>
      </c>
      <c r="D14" s="20">
        <v>7.7065454967255198E-2</v>
      </c>
      <c r="E14" s="20">
        <v>0.15681148472668399</v>
      </c>
      <c r="F14" s="20"/>
      <c r="G14" s="20">
        <v>8.4014780933718003E-2</v>
      </c>
      <c r="H14" s="20">
        <v>0.15961496654802901</v>
      </c>
      <c r="I14" s="20">
        <v>0.116964550515527</v>
      </c>
      <c r="J14" s="20">
        <v>0.122026193901764</v>
      </c>
      <c r="K14" s="20">
        <v>0.11522301415854</v>
      </c>
      <c r="L14" s="20">
        <v>0.107144727325727</v>
      </c>
      <c r="M14" s="20"/>
      <c r="N14" s="20">
        <v>9.5343954866541999E-2</v>
      </c>
      <c r="O14" s="20">
        <v>0.13190057608674199</v>
      </c>
      <c r="P14" s="20"/>
      <c r="Q14" s="20">
        <v>8.6291987451146301E-2</v>
      </c>
      <c r="R14" s="20">
        <v>0.138746893316394</v>
      </c>
      <c r="S14" s="20">
        <v>5.3551625628222098E-2</v>
      </c>
      <c r="T14" s="20"/>
      <c r="U14" s="20">
        <v>0.104495090056234</v>
      </c>
      <c r="V14" s="20">
        <v>0.179849535726712</v>
      </c>
      <c r="W14" s="20"/>
      <c r="X14" s="20">
        <v>4.9236474356126103E-2</v>
      </c>
      <c r="Y14" s="20">
        <v>9.2713939773166207E-2</v>
      </c>
      <c r="Z14" s="20">
        <v>0.141355279846758</v>
      </c>
      <c r="AA14" s="20"/>
      <c r="AB14" s="20">
        <v>4.5444557660915701E-2</v>
      </c>
      <c r="AC14" s="20">
        <v>0.12508719454133499</v>
      </c>
      <c r="AD14" s="20">
        <v>0.12778293805497001</v>
      </c>
      <c r="AE14" s="20"/>
      <c r="AF14" s="20">
        <v>4.7175935385217901E-2</v>
      </c>
      <c r="AG14" s="20">
        <v>9.6642326812195298E-2</v>
      </c>
      <c r="AH14" s="20">
        <v>0.111127848103533</v>
      </c>
      <c r="AI14" s="20"/>
      <c r="AJ14" s="20">
        <v>5.5161886465611702E-2</v>
      </c>
      <c r="AK14" s="20">
        <v>0.15377000280115</v>
      </c>
      <c r="AL14" s="20"/>
      <c r="AM14" s="20">
        <v>5.2362944400614501E-2</v>
      </c>
      <c r="AN14" s="20">
        <v>9.2350704119567195E-2</v>
      </c>
      <c r="AO14" s="20">
        <v>7.56072141239712E-2</v>
      </c>
      <c r="AP14" s="20">
        <v>0.11037919600078799</v>
      </c>
      <c r="AQ14" s="20">
        <v>2.4821256706470399E-2</v>
      </c>
      <c r="AR14" s="20">
        <v>9.4624109670146297E-2</v>
      </c>
      <c r="AS14" s="20">
        <v>0.103091952114406</v>
      </c>
      <c r="AT14" s="20">
        <v>0.161406338163115</v>
      </c>
      <c r="AU14" s="20">
        <v>0.22946012741254801</v>
      </c>
      <c r="AV14" s="20"/>
      <c r="AW14" s="20">
        <v>5.6098630426260003E-2</v>
      </c>
      <c r="AX14" s="20">
        <v>7.5260413176455307E-2</v>
      </c>
      <c r="AY14" s="20">
        <v>7.3902612374119103E-2</v>
      </c>
      <c r="AZ14" s="20">
        <v>0.10866894313606899</v>
      </c>
      <c r="BA14" s="20">
        <v>6.6830669006511301E-2</v>
      </c>
      <c r="BB14" s="20">
        <v>7.2575633916112006E-2</v>
      </c>
      <c r="BC14" s="20">
        <v>9.47686266134809E-2</v>
      </c>
      <c r="BD14" s="20">
        <v>0.13414178513178199</v>
      </c>
      <c r="BE14" s="20">
        <v>0.34987456072873802</v>
      </c>
      <c r="BF14" s="20">
        <v>0.180597654574503</v>
      </c>
      <c r="BG14" s="20"/>
      <c r="BH14" s="20">
        <v>0.11972636696339101</v>
      </c>
      <c r="BI14" s="20">
        <v>7.8788918470093297E-2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I19"/>
  <sheetViews>
    <sheetView showGridLines="0" workbookViewId="0">
      <pane xSplit="2" topLeftCell="AO1" activePane="topRight" state="frozen"/>
      <selection activeCell="B18" sqref="B18"/>
      <selection pane="topRight" activeCell="AS22" sqref="AS2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9.8965893260020907E-2</v>
      </c>
      <c r="D9" s="14">
        <v>0.124425246303832</v>
      </c>
      <c r="E9" s="14">
        <v>7.5270756387007295E-2</v>
      </c>
      <c r="F9" s="14"/>
      <c r="G9" s="14">
        <v>0.112753478435432</v>
      </c>
      <c r="H9" s="14">
        <v>0.10466530044632399</v>
      </c>
      <c r="I9" s="14">
        <v>9.6391112009659899E-2</v>
      </c>
      <c r="J9" s="14">
        <v>7.9719059476980894E-2</v>
      </c>
      <c r="K9" s="14">
        <v>8.4099986874132796E-2</v>
      </c>
      <c r="L9" s="14">
        <v>0.11753699650268599</v>
      </c>
      <c r="M9" s="14"/>
      <c r="N9" s="14">
        <v>0.12879339811780399</v>
      </c>
      <c r="O9" s="14">
        <v>8.2153184776519103E-2</v>
      </c>
      <c r="P9" s="14"/>
      <c r="Q9" s="14">
        <v>0.119812704231468</v>
      </c>
      <c r="R9" s="14">
        <v>9.4779161987501401E-2</v>
      </c>
      <c r="S9" s="14">
        <v>9.0490831882383493E-2</v>
      </c>
      <c r="T9" s="14"/>
      <c r="U9" s="14">
        <v>0.113614319261839</v>
      </c>
      <c r="V9" s="14">
        <v>3.6031449857862399E-2</v>
      </c>
      <c r="W9" s="14"/>
      <c r="X9" s="14">
        <v>0.19537504017486301</v>
      </c>
      <c r="Y9" s="14">
        <v>0.10343591922451099</v>
      </c>
      <c r="Z9" s="14">
        <v>5.5716157598932399E-2</v>
      </c>
      <c r="AA9" s="14"/>
      <c r="AB9" s="14">
        <v>0.181294439196243</v>
      </c>
      <c r="AC9" s="14">
        <v>6.7704629094417698E-2</v>
      </c>
      <c r="AD9" s="14">
        <v>6.5506406300219894E-2</v>
      </c>
      <c r="AE9" s="14"/>
      <c r="AF9" s="14">
        <v>0.15843395434568699</v>
      </c>
      <c r="AG9" s="14">
        <v>0.113768651591972</v>
      </c>
      <c r="AH9" s="14">
        <v>6.2699283445610404E-2</v>
      </c>
      <c r="AI9" s="14"/>
      <c r="AJ9" s="14">
        <v>0.136791861459134</v>
      </c>
      <c r="AK9" s="14">
        <v>8.2134086826463906E-2</v>
      </c>
      <c r="AL9" s="14"/>
      <c r="AM9" s="14">
        <v>0.12882855710859201</v>
      </c>
      <c r="AN9" s="14">
        <v>0.14088383569694299</v>
      </c>
      <c r="AO9" s="14">
        <v>0.17718896516126401</v>
      </c>
      <c r="AP9" s="14">
        <v>4.7352617737472E-2</v>
      </c>
      <c r="AQ9" s="14">
        <v>9.1054841889836993E-2</v>
      </c>
      <c r="AR9" s="14">
        <v>9.4728875242983193E-2</v>
      </c>
      <c r="AS9" s="14">
        <v>0.16724678069268301</v>
      </c>
      <c r="AT9" s="14">
        <v>5.1267699831551099E-2</v>
      </c>
      <c r="AU9" s="14">
        <v>4.84807934315135E-2</v>
      </c>
      <c r="AV9" s="14"/>
      <c r="AW9" s="14">
        <v>0.14516961911322401</v>
      </c>
      <c r="AX9" s="14">
        <v>0.145350911160397</v>
      </c>
      <c r="AY9" s="14">
        <v>0.22631020983182101</v>
      </c>
      <c r="AZ9" s="14">
        <v>5.0820968388580599E-2</v>
      </c>
      <c r="BA9" s="14">
        <v>0.10324430921701699</v>
      </c>
      <c r="BB9" s="14">
        <v>9.44171700283504E-2</v>
      </c>
      <c r="BC9" s="14">
        <v>7.6610911307695803E-2</v>
      </c>
      <c r="BD9" s="14">
        <v>2.2891172931687801E-2</v>
      </c>
      <c r="BE9" s="14">
        <v>4.0889533072413199E-2</v>
      </c>
      <c r="BF9" s="14">
        <v>5.7059577040034899E-2</v>
      </c>
      <c r="BG9" s="14"/>
      <c r="BH9" s="14">
        <v>8.3608642723594598E-2</v>
      </c>
      <c r="BI9" s="14">
        <v>0.123270428361809</v>
      </c>
    </row>
    <row r="10" spans="2:61" x14ac:dyDescent="0.35">
      <c r="B10" s="15" t="s">
        <v>440</v>
      </c>
      <c r="C10" s="14">
        <v>0.28250232523151197</v>
      </c>
      <c r="D10" s="14">
        <v>0.27050598312676299</v>
      </c>
      <c r="E10" s="14">
        <v>0.29326876391476497</v>
      </c>
      <c r="F10" s="14"/>
      <c r="G10" s="14">
        <v>0.29340336581905002</v>
      </c>
      <c r="H10" s="14">
        <v>0.218595002043593</v>
      </c>
      <c r="I10" s="14">
        <v>0.30756150685640299</v>
      </c>
      <c r="J10" s="14">
        <v>0.27939898644240402</v>
      </c>
      <c r="K10" s="14">
        <v>0.27693922527453402</v>
      </c>
      <c r="L10" s="14">
        <v>0.309490168412839</v>
      </c>
      <c r="M10" s="14"/>
      <c r="N10" s="14">
        <v>0.28961970441537899</v>
      </c>
      <c r="O10" s="14">
        <v>0.278490510567313</v>
      </c>
      <c r="P10" s="14"/>
      <c r="Q10" s="14">
        <v>0.36786515145590198</v>
      </c>
      <c r="R10" s="14">
        <v>0.24300923786569201</v>
      </c>
      <c r="S10" s="14">
        <v>0.247993256877517</v>
      </c>
      <c r="T10" s="14"/>
      <c r="U10" s="14">
        <v>0.29941819215351401</v>
      </c>
      <c r="V10" s="14">
        <v>0.209826211820483</v>
      </c>
      <c r="W10" s="14"/>
      <c r="X10" s="14">
        <v>0.34917959483048899</v>
      </c>
      <c r="Y10" s="14">
        <v>0.34828280462122202</v>
      </c>
      <c r="Z10" s="14">
        <v>0.185857933828006</v>
      </c>
      <c r="AA10" s="14"/>
      <c r="AB10" s="14">
        <v>0.37352684805143099</v>
      </c>
      <c r="AC10" s="14">
        <v>0.305113108089693</v>
      </c>
      <c r="AD10" s="14">
        <v>0.125594871351104</v>
      </c>
      <c r="AE10" s="14"/>
      <c r="AF10" s="14">
        <v>0.30277691235665</v>
      </c>
      <c r="AG10" s="14">
        <v>0.34136758733701</v>
      </c>
      <c r="AH10" s="14">
        <v>0.21038150439492101</v>
      </c>
      <c r="AI10" s="14"/>
      <c r="AJ10" s="14">
        <v>0.28798433073802299</v>
      </c>
      <c r="AK10" s="14">
        <v>0.27840394655526202</v>
      </c>
      <c r="AL10" s="14"/>
      <c r="AM10" s="14">
        <v>0.31243540220643701</v>
      </c>
      <c r="AN10" s="14">
        <v>0.30717874969618097</v>
      </c>
      <c r="AO10" s="14">
        <v>0.34372436234869702</v>
      </c>
      <c r="AP10" s="14">
        <v>0.24073546263149401</v>
      </c>
      <c r="AQ10" s="14">
        <v>0.48993715993398301</v>
      </c>
      <c r="AR10" s="14">
        <v>0.26023202072246898</v>
      </c>
      <c r="AS10" s="14">
        <v>0.36079513994387102</v>
      </c>
      <c r="AT10" s="14">
        <v>0.11498464224961601</v>
      </c>
      <c r="AU10" s="14">
        <v>0.241695854714578</v>
      </c>
      <c r="AV10" s="14"/>
      <c r="AW10" s="14">
        <v>0.35370286635840398</v>
      </c>
      <c r="AX10" s="14">
        <v>0.30574810138287101</v>
      </c>
      <c r="AY10" s="14">
        <v>0.35305243469946701</v>
      </c>
      <c r="AZ10" s="14">
        <v>0.22906521321853299</v>
      </c>
      <c r="BA10" s="14">
        <v>0.46388824730608802</v>
      </c>
      <c r="BB10" s="14">
        <v>0.28201640786444399</v>
      </c>
      <c r="BC10" s="14">
        <v>0.364719621988362</v>
      </c>
      <c r="BD10" s="14">
        <v>0.18944643613965201</v>
      </c>
      <c r="BE10" s="14">
        <v>0.23574699626484</v>
      </c>
      <c r="BF10" s="14">
        <v>0.18556248245256199</v>
      </c>
      <c r="BG10" s="14"/>
      <c r="BH10" s="14">
        <v>0.29368495863065602</v>
      </c>
      <c r="BI10" s="14">
        <v>0.27815806923344799</v>
      </c>
    </row>
    <row r="11" spans="2:61" x14ac:dyDescent="0.35">
      <c r="B11" s="15" t="s">
        <v>441</v>
      </c>
      <c r="C11" s="14">
        <v>0.36188611554452899</v>
      </c>
      <c r="D11" s="14">
        <v>0.36862257183874902</v>
      </c>
      <c r="E11" s="14">
        <v>0.35637844595971901</v>
      </c>
      <c r="F11" s="14"/>
      <c r="G11" s="14">
        <v>0.30307145119881701</v>
      </c>
      <c r="H11" s="14">
        <v>0.36125516488429399</v>
      </c>
      <c r="I11" s="14">
        <v>0.313854120924624</v>
      </c>
      <c r="J11" s="14">
        <v>0.34796773733019298</v>
      </c>
      <c r="K11" s="14">
        <v>0.44003268138637702</v>
      </c>
      <c r="L11" s="14">
        <v>0.39768602559071897</v>
      </c>
      <c r="M11" s="14"/>
      <c r="N11" s="14">
        <v>0.37186522636617497</v>
      </c>
      <c r="O11" s="14">
        <v>0.35626124407207999</v>
      </c>
      <c r="P11" s="14"/>
      <c r="Q11" s="14">
        <v>0.29423260475297303</v>
      </c>
      <c r="R11" s="14">
        <v>0.39700560256413298</v>
      </c>
      <c r="S11" s="14">
        <v>0.41345753869254198</v>
      </c>
      <c r="T11" s="14"/>
      <c r="U11" s="14">
        <v>0.34727460486551898</v>
      </c>
      <c r="V11" s="14">
        <v>0.42466195861013201</v>
      </c>
      <c r="W11" s="14"/>
      <c r="X11" s="14">
        <v>0.29874136173881499</v>
      </c>
      <c r="Y11" s="14">
        <v>0.364280215413605</v>
      </c>
      <c r="Z11" s="14">
        <v>0.40513635041009599</v>
      </c>
      <c r="AA11" s="14"/>
      <c r="AB11" s="14">
        <v>0.28792678494601798</v>
      </c>
      <c r="AC11" s="14">
        <v>0.39202738055068698</v>
      </c>
      <c r="AD11" s="14">
        <v>0.41539411194773801</v>
      </c>
      <c r="AE11" s="14"/>
      <c r="AF11" s="14">
        <v>0.29465889398323197</v>
      </c>
      <c r="AG11" s="14">
        <v>0.35120597289500899</v>
      </c>
      <c r="AH11" s="14">
        <v>0.41155265536796298</v>
      </c>
      <c r="AI11" s="14"/>
      <c r="AJ11" s="14">
        <v>0.36782036765364301</v>
      </c>
      <c r="AK11" s="14">
        <v>0.36471447008882601</v>
      </c>
      <c r="AL11" s="14"/>
      <c r="AM11" s="14">
        <v>0.40475496538822497</v>
      </c>
      <c r="AN11" s="14">
        <v>0.38699062837112902</v>
      </c>
      <c r="AO11" s="14">
        <v>0.25236285407012499</v>
      </c>
      <c r="AP11" s="14">
        <v>0.39932782816460699</v>
      </c>
      <c r="AQ11" s="14">
        <v>0.21691522688352499</v>
      </c>
      <c r="AR11" s="14">
        <v>0.37441382458678601</v>
      </c>
      <c r="AS11" s="14">
        <v>0.26022126893804898</v>
      </c>
      <c r="AT11" s="14">
        <v>0.44249583064329301</v>
      </c>
      <c r="AU11" s="14">
        <v>0.35647918976412502</v>
      </c>
      <c r="AV11" s="14"/>
      <c r="AW11" s="14">
        <v>0.359537896254573</v>
      </c>
      <c r="AX11" s="14">
        <v>0.419608350270682</v>
      </c>
      <c r="AY11" s="14">
        <v>0.157481087781186</v>
      </c>
      <c r="AZ11" s="14">
        <v>0.41749859488513602</v>
      </c>
      <c r="BA11" s="14">
        <v>0.24194815122841801</v>
      </c>
      <c r="BB11" s="14">
        <v>0.389191508210665</v>
      </c>
      <c r="BC11" s="14">
        <v>0.33466165211570897</v>
      </c>
      <c r="BD11" s="14">
        <v>0.47667911892412601</v>
      </c>
      <c r="BE11" s="14">
        <v>0.248784084218167</v>
      </c>
      <c r="BF11" s="14">
        <v>0.43543074312955499</v>
      </c>
      <c r="BG11" s="14"/>
      <c r="BH11" s="14">
        <v>0.34018082676731898</v>
      </c>
      <c r="BI11" s="14">
        <v>0.39757755747296902</v>
      </c>
    </row>
    <row r="12" spans="2:61" x14ac:dyDescent="0.35">
      <c r="B12" s="15" t="s">
        <v>442</v>
      </c>
      <c r="C12" s="14">
        <v>8.14694193939417E-2</v>
      </c>
      <c r="D12" s="14">
        <v>7.7252308166278399E-2</v>
      </c>
      <c r="E12" s="14">
        <v>8.5966208920851606E-2</v>
      </c>
      <c r="F12" s="14"/>
      <c r="G12" s="14">
        <v>0.17582289196999901</v>
      </c>
      <c r="H12" s="14">
        <v>9.1440361363172504E-2</v>
      </c>
      <c r="I12" s="14">
        <v>8.4052863780527204E-2</v>
      </c>
      <c r="J12" s="14">
        <v>8.3775949193123297E-2</v>
      </c>
      <c r="K12" s="14">
        <v>5.12846347466644E-2</v>
      </c>
      <c r="L12" s="14">
        <v>3.78633377157227E-2</v>
      </c>
      <c r="M12" s="14"/>
      <c r="N12" s="14">
        <v>7.1978388640284593E-2</v>
      </c>
      <c r="O12" s="14">
        <v>8.6819177411919302E-2</v>
      </c>
      <c r="P12" s="14"/>
      <c r="Q12" s="14">
        <v>7.3945052927453306E-2</v>
      </c>
      <c r="R12" s="14">
        <v>7.7442853088323604E-2</v>
      </c>
      <c r="S12" s="14">
        <v>9.4466979187037295E-2</v>
      </c>
      <c r="T12" s="14"/>
      <c r="U12" s="14">
        <v>7.6172456358068102E-2</v>
      </c>
      <c r="V12" s="14">
        <v>0.104226910222181</v>
      </c>
      <c r="W12" s="14"/>
      <c r="X12" s="14">
        <v>7.18167015088194E-2</v>
      </c>
      <c r="Y12" s="14">
        <v>7.5978669998983506E-2</v>
      </c>
      <c r="Z12" s="14">
        <v>9.4409229993009602E-2</v>
      </c>
      <c r="AA12" s="14"/>
      <c r="AB12" s="14">
        <v>7.54917190605979E-2</v>
      </c>
      <c r="AC12" s="14">
        <v>9.2463893927516694E-2</v>
      </c>
      <c r="AD12" s="14">
        <v>8.1601861794320801E-2</v>
      </c>
      <c r="AE12" s="14"/>
      <c r="AF12" s="14">
        <v>0.13052323958255199</v>
      </c>
      <c r="AG12" s="14">
        <v>6.3592858980610303E-2</v>
      </c>
      <c r="AH12" s="14">
        <v>9.7942654960942205E-2</v>
      </c>
      <c r="AI12" s="14"/>
      <c r="AJ12" s="14">
        <v>6.9711473875554097E-2</v>
      </c>
      <c r="AK12" s="14">
        <v>8.1714301128351194E-2</v>
      </c>
      <c r="AL12" s="14"/>
      <c r="AM12" s="14">
        <v>6.4024464299556605E-2</v>
      </c>
      <c r="AN12" s="14">
        <v>5.0914958516348897E-2</v>
      </c>
      <c r="AO12" s="14">
        <v>0.13561403248595699</v>
      </c>
      <c r="AP12" s="14">
        <v>0.10168940544996199</v>
      </c>
      <c r="AQ12" s="14">
        <v>0.10465363150081</v>
      </c>
      <c r="AR12" s="14">
        <v>7.4814643687548005E-2</v>
      </c>
      <c r="AS12" s="14">
        <v>9.0875752799900303E-2</v>
      </c>
      <c r="AT12" s="14">
        <v>6.3674327924125695E-2</v>
      </c>
      <c r="AU12" s="14">
        <v>0.10436177754418501</v>
      </c>
      <c r="AV12" s="14"/>
      <c r="AW12" s="14">
        <v>6.0486230380257397E-2</v>
      </c>
      <c r="AX12" s="14">
        <v>4.13104058264138E-2</v>
      </c>
      <c r="AY12" s="14">
        <v>0.143866365503768</v>
      </c>
      <c r="AZ12" s="14">
        <v>0.104431074131142</v>
      </c>
      <c r="BA12" s="14">
        <v>9.5040457496584199E-2</v>
      </c>
      <c r="BB12" s="14">
        <v>8.4917033175550105E-2</v>
      </c>
      <c r="BC12" s="14">
        <v>3.7267123693230902E-2</v>
      </c>
      <c r="BD12" s="14">
        <v>6.9154621848219605E-2</v>
      </c>
      <c r="BE12" s="14">
        <v>5.6584414383608499E-2</v>
      </c>
      <c r="BF12" s="14">
        <v>9.7234286395904604E-2</v>
      </c>
      <c r="BG12" s="14"/>
      <c r="BH12" s="14">
        <v>9.8199892413550802E-2</v>
      </c>
      <c r="BI12" s="14">
        <v>6.7622970812669603E-2</v>
      </c>
    </row>
    <row r="13" spans="2:61" x14ac:dyDescent="0.35">
      <c r="B13" s="15" t="s">
        <v>443</v>
      </c>
      <c r="C13" s="14">
        <v>5.0325528618883397E-2</v>
      </c>
      <c r="D13" s="14">
        <v>5.6473991262907502E-2</v>
      </c>
      <c r="E13" s="14">
        <v>4.4757554208251497E-2</v>
      </c>
      <c r="F13" s="14"/>
      <c r="G13" s="14">
        <v>3.8323438410359401E-2</v>
      </c>
      <c r="H13" s="14">
        <v>6.0607540364144202E-2</v>
      </c>
      <c r="I13" s="14">
        <v>5.5311069843854199E-2</v>
      </c>
      <c r="J13" s="14">
        <v>5.2620276015872797E-2</v>
      </c>
      <c r="K13" s="14">
        <v>4.6452838642241603E-2</v>
      </c>
      <c r="L13" s="14">
        <v>4.4827717362604901E-2</v>
      </c>
      <c r="M13" s="14"/>
      <c r="N13" s="14">
        <v>4.0656371022229999E-2</v>
      </c>
      <c r="O13" s="14">
        <v>5.57756904319038E-2</v>
      </c>
      <c r="P13" s="14"/>
      <c r="Q13" s="14">
        <v>4.16582161296047E-2</v>
      </c>
      <c r="R13" s="14">
        <v>4.10756375467176E-2</v>
      </c>
      <c r="S13" s="14">
        <v>9.0639436932725803E-2</v>
      </c>
      <c r="T13" s="14"/>
      <c r="U13" s="14">
        <v>5.1402334573901899E-2</v>
      </c>
      <c r="V13" s="14">
        <v>4.5699216998589802E-2</v>
      </c>
      <c r="W13" s="14"/>
      <c r="X13" s="14">
        <v>2.8192217152268498E-2</v>
      </c>
      <c r="Y13" s="14">
        <v>1.6251576031934799E-2</v>
      </c>
      <c r="Z13" s="14">
        <v>0.107095337411633</v>
      </c>
      <c r="AA13" s="14"/>
      <c r="AB13" s="14">
        <v>2.05989932074537E-2</v>
      </c>
      <c r="AC13" s="14">
        <v>3.5983279283750502E-2</v>
      </c>
      <c r="AD13" s="14">
        <v>0.146206172897552</v>
      </c>
      <c r="AE13" s="14"/>
      <c r="AF13" s="14">
        <v>1.9373762027883702E-2</v>
      </c>
      <c r="AG13" s="14">
        <v>3.9229740394387799E-2</v>
      </c>
      <c r="AH13" s="14">
        <v>8.9484734060396198E-2</v>
      </c>
      <c r="AI13" s="14"/>
      <c r="AJ13" s="14">
        <v>5.2752688742794603E-2</v>
      </c>
      <c r="AK13" s="14">
        <v>4.3300953257596003E-2</v>
      </c>
      <c r="AL13" s="14"/>
      <c r="AM13" s="14">
        <v>2.1603421431708601E-2</v>
      </c>
      <c r="AN13" s="14">
        <v>2.7434877350094599E-2</v>
      </c>
      <c r="AO13" s="14">
        <v>3.2674714386817898E-2</v>
      </c>
      <c r="AP13" s="14">
        <v>7.3168415609011703E-2</v>
      </c>
      <c r="AQ13" s="14">
        <v>2.94226482384513E-2</v>
      </c>
      <c r="AR13" s="14">
        <v>8.6709454541109302E-2</v>
      </c>
      <c r="AS13" s="14">
        <v>0</v>
      </c>
      <c r="AT13" s="14">
        <v>9.6844446399613093E-2</v>
      </c>
      <c r="AU13" s="14">
        <v>4.8632518858428703E-2</v>
      </c>
      <c r="AV13" s="14"/>
      <c r="AW13" s="14">
        <v>2.7866575930459998E-2</v>
      </c>
      <c r="AX13" s="14">
        <v>2.9571399158887301E-2</v>
      </c>
      <c r="AY13" s="14">
        <v>6.2172278004124899E-2</v>
      </c>
      <c r="AZ13" s="14">
        <v>6.8735419115310198E-2</v>
      </c>
      <c r="BA13" s="14">
        <v>0</v>
      </c>
      <c r="BB13" s="14">
        <v>6.4620895639117604E-2</v>
      </c>
      <c r="BC13" s="14">
        <v>4.99859074064068E-2</v>
      </c>
      <c r="BD13" s="14">
        <v>0.103801473377967</v>
      </c>
      <c r="BE13" s="14">
        <v>9.3569850079607497E-2</v>
      </c>
      <c r="BF13" s="14">
        <v>5.7826633921808201E-2</v>
      </c>
      <c r="BG13" s="14"/>
      <c r="BH13" s="14">
        <v>6.0340235486829701E-2</v>
      </c>
      <c r="BI13" s="14">
        <v>4.1296862282694503E-2</v>
      </c>
    </row>
    <row r="14" spans="2:61" x14ac:dyDescent="0.35">
      <c r="B14" s="15" t="s">
        <v>77</v>
      </c>
      <c r="C14" s="20">
        <v>0.12485071795111299</v>
      </c>
      <c r="D14" s="20">
        <v>0.10271989930146901</v>
      </c>
      <c r="E14" s="20">
        <v>0.14435827060940601</v>
      </c>
      <c r="F14" s="20"/>
      <c r="G14" s="20">
        <v>7.66253741663427E-2</v>
      </c>
      <c r="H14" s="20">
        <v>0.16343663089847199</v>
      </c>
      <c r="I14" s="20">
        <v>0.142829326584932</v>
      </c>
      <c r="J14" s="20">
        <v>0.15651799154142601</v>
      </c>
      <c r="K14" s="20">
        <v>0.10119063307605</v>
      </c>
      <c r="L14" s="20">
        <v>9.2595754415428499E-2</v>
      </c>
      <c r="M14" s="20"/>
      <c r="N14" s="20">
        <v>9.7086911438126894E-2</v>
      </c>
      <c r="O14" s="20">
        <v>0.14050019274026501</v>
      </c>
      <c r="P14" s="20"/>
      <c r="Q14" s="20">
        <v>0.102486270502598</v>
      </c>
      <c r="R14" s="20">
        <v>0.146687506947633</v>
      </c>
      <c r="S14" s="20">
        <v>6.2951956427793804E-2</v>
      </c>
      <c r="T14" s="20"/>
      <c r="U14" s="20">
        <v>0.11211809278715799</v>
      </c>
      <c r="V14" s="20">
        <v>0.17955425249075199</v>
      </c>
      <c r="W14" s="20"/>
      <c r="X14" s="20">
        <v>5.6695084594744503E-2</v>
      </c>
      <c r="Y14" s="20">
        <v>9.1770814709743895E-2</v>
      </c>
      <c r="Z14" s="20">
        <v>0.151784990758324</v>
      </c>
      <c r="AA14" s="20"/>
      <c r="AB14" s="20">
        <v>6.1161215538255903E-2</v>
      </c>
      <c r="AC14" s="20">
        <v>0.10670770905393499</v>
      </c>
      <c r="AD14" s="20">
        <v>0.16569657570906501</v>
      </c>
      <c r="AE14" s="20"/>
      <c r="AF14" s="20">
        <v>9.4233237703995998E-2</v>
      </c>
      <c r="AG14" s="20">
        <v>9.0835188801010699E-2</v>
      </c>
      <c r="AH14" s="20">
        <v>0.12793916777016701</v>
      </c>
      <c r="AI14" s="20"/>
      <c r="AJ14" s="20">
        <v>8.4939277530851495E-2</v>
      </c>
      <c r="AK14" s="20">
        <v>0.149732242143501</v>
      </c>
      <c r="AL14" s="20"/>
      <c r="AM14" s="20">
        <v>6.8353189565481504E-2</v>
      </c>
      <c r="AN14" s="20">
        <v>8.6596950369303996E-2</v>
      </c>
      <c r="AO14" s="20">
        <v>5.8435071547138499E-2</v>
      </c>
      <c r="AP14" s="20">
        <v>0.137726270407453</v>
      </c>
      <c r="AQ14" s="20">
        <v>6.8016491553393996E-2</v>
      </c>
      <c r="AR14" s="20">
        <v>0.109101181219104</v>
      </c>
      <c r="AS14" s="20">
        <v>0.120861057625496</v>
      </c>
      <c r="AT14" s="20">
        <v>0.23073305295180199</v>
      </c>
      <c r="AU14" s="20">
        <v>0.20034986568717</v>
      </c>
      <c r="AV14" s="20"/>
      <c r="AW14" s="20">
        <v>5.3236811963082699E-2</v>
      </c>
      <c r="AX14" s="20">
        <v>5.8410832200748802E-2</v>
      </c>
      <c r="AY14" s="20">
        <v>5.7117624179633897E-2</v>
      </c>
      <c r="AZ14" s="20">
        <v>0.12944873026129899</v>
      </c>
      <c r="BA14" s="20">
        <v>9.5878834751893197E-2</v>
      </c>
      <c r="BB14" s="20">
        <v>8.4836985081872804E-2</v>
      </c>
      <c r="BC14" s="20">
        <v>0.13675478348859499</v>
      </c>
      <c r="BD14" s="20">
        <v>0.138027176778348</v>
      </c>
      <c r="BE14" s="20">
        <v>0.32442512198136397</v>
      </c>
      <c r="BF14" s="20">
        <v>0.16688627706013601</v>
      </c>
      <c r="BG14" s="20"/>
      <c r="BH14" s="20">
        <v>0.123985443978049</v>
      </c>
      <c r="BI14" s="20">
        <v>9.2074111836410705E-2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I19"/>
  <sheetViews>
    <sheetView showGridLines="0" workbookViewId="0">
      <pane xSplit="2" topLeftCell="C1" activePane="topRight" state="frozen"/>
      <selection activeCell="B18" sqref="B18"/>
      <selection pane="topRight" activeCell="AX12" sqref="AX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0.126797161928389</v>
      </c>
      <c r="D9" s="14">
        <v>0.14661720788434199</v>
      </c>
      <c r="E9" s="14">
        <v>0.106319238483513</v>
      </c>
      <c r="F9" s="14"/>
      <c r="G9" s="14">
        <v>0.114338868663974</v>
      </c>
      <c r="H9" s="14">
        <v>0.16482966022467399</v>
      </c>
      <c r="I9" s="14">
        <v>0.11979802711288901</v>
      </c>
      <c r="J9" s="14">
        <v>0.117806750378424</v>
      </c>
      <c r="K9" s="14">
        <v>0.120533259547732</v>
      </c>
      <c r="L9" s="14">
        <v>0.123216564727528</v>
      </c>
      <c r="M9" s="14"/>
      <c r="N9" s="14">
        <v>0.132149941365964</v>
      </c>
      <c r="O9" s="14">
        <v>0.123779989667769</v>
      </c>
      <c r="P9" s="14"/>
      <c r="Q9" s="14">
        <v>0.166541042979998</v>
      </c>
      <c r="R9" s="14">
        <v>0.103010274783673</v>
      </c>
      <c r="S9" s="14">
        <v>0.14754360904143099</v>
      </c>
      <c r="T9" s="14"/>
      <c r="U9" s="14">
        <v>0.14271157727035499</v>
      </c>
      <c r="V9" s="14">
        <v>5.8423613023333598E-2</v>
      </c>
      <c r="W9" s="14"/>
      <c r="X9" s="14">
        <v>0.226824366766468</v>
      </c>
      <c r="Y9" s="14">
        <v>0.12179721808352501</v>
      </c>
      <c r="Z9" s="14">
        <v>9.8843083344094404E-2</v>
      </c>
      <c r="AA9" s="14"/>
      <c r="AB9" s="14">
        <v>0.23218880070095399</v>
      </c>
      <c r="AC9" s="14">
        <v>8.0976950734437003E-2</v>
      </c>
      <c r="AD9" s="14">
        <v>9.4761992554757896E-2</v>
      </c>
      <c r="AE9" s="14"/>
      <c r="AF9" s="14">
        <v>0.28893739751947001</v>
      </c>
      <c r="AG9" s="14">
        <v>0.12694901445739101</v>
      </c>
      <c r="AH9" s="14">
        <v>9.1382084935672903E-2</v>
      </c>
      <c r="AI9" s="14"/>
      <c r="AJ9" s="14">
        <v>0.178055271893234</v>
      </c>
      <c r="AK9" s="14">
        <v>9.6138657974903494E-2</v>
      </c>
      <c r="AL9" s="14"/>
      <c r="AM9" s="14">
        <v>0.154881784920574</v>
      </c>
      <c r="AN9" s="14">
        <v>0.17148861888014599</v>
      </c>
      <c r="AO9" s="14">
        <v>0.213856963269171</v>
      </c>
      <c r="AP9" s="14">
        <v>5.5333345719516501E-2</v>
      </c>
      <c r="AQ9" s="14">
        <v>0.107010624379581</v>
      </c>
      <c r="AR9" s="14">
        <v>0.120006579962425</v>
      </c>
      <c r="AS9" s="14">
        <v>0.109362161831357</v>
      </c>
      <c r="AT9" s="14">
        <v>0.128435506941776</v>
      </c>
      <c r="AU9" s="14">
        <v>0.113404819809552</v>
      </c>
      <c r="AV9" s="14"/>
      <c r="AW9" s="14">
        <v>0.14971772474887499</v>
      </c>
      <c r="AX9" s="14">
        <v>0.18290229743292799</v>
      </c>
      <c r="AY9" s="14">
        <v>0.18799459507570601</v>
      </c>
      <c r="AZ9" s="14">
        <v>5.1973728231959802E-2</v>
      </c>
      <c r="BA9" s="14">
        <v>0.13595221299583701</v>
      </c>
      <c r="BB9" s="14">
        <v>0.13864814429691999</v>
      </c>
      <c r="BC9" s="14">
        <v>0.11952445450884</v>
      </c>
      <c r="BD9" s="14">
        <v>8.65987127598703E-2</v>
      </c>
      <c r="BE9" s="14">
        <v>4.6669131863742302E-2</v>
      </c>
      <c r="BF9" s="14">
        <v>8.8082038710132093E-2</v>
      </c>
      <c r="BG9" s="14"/>
      <c r="BH9" s="14">
        <v>0.120901088471039</v>
      </c>
      <c r="BI9" s="14">
        <v>0.145598796954892</v>
      </c>
    </row>
    <row r="10" spans="2:61" x14ac:dyDescent="0.35">
      <c r="B10" s="15" t="s">
        <v>440</v>
      </c>
      <c r="C10" s="14">
        <v>0.28872665247200402</v>
      </c>
      <c r="D10" s="14">
        <v>0.30595145519489497</v>
      </c>
      <c r="E10" s="14">
        <v>0.27399146969778698</v>
      </c>
      <c r="F10" s="14"/>
      <c r="G10" s="14">
        <v>0.29592741325434901</v>
      </c>
      <c r="H10" s="14">
        <v>0.26938463980452598</v>
      </c>
      <c r="I10" s="14">
        <v>0.25837445959570698</v>
      </c>
      <c r="J10" s="14">
        <v>0.28656370411590798</v>
      </c>
      <c r="K10" s="14">
        <v>0.321369922041367</v>
      </c>
      <c r="L10" s="14">
        <v>0.307670143425883</v>
      </c>
      <c r="M10" s="14"/>
      <c r="N10" s="14">
        <v>0.33897453673897099</v>
      </c>
      <c r="O10" s="14">
        <v>0.26040369907307698</v>
      </c>
      <c r="P10" s="14"/>
      <c r="Q10" s="14">
        <v>0.32724779766624201</v>
      </c>
      <c r="R10" s="14">
        <v>0.27835053770739998</v>
      </c>
      <c r="S10" s="14">
        <v>0.25444842493903702</v>
      </c>
      <c r="T10" s="14"/>
      <c r="U10" s="14">
        <v>0.29823686704213098</v>
      </c>
      <c r="V10" s="14">
        <v>0.24786765092933</v>
      </c>
      <c r="W10" s="14"/>
      <c r="X10" s="14">
        <v>0.37009425068371299</v>
      </c>
      <c r="Y10" s="14">
        <v>0.35435671589286399</v>
      </c>
      <c r="Z10" s="14">
        <v>0.19815408409641699</v>
      </c>
      <c r="AA10" s="14"/>
      <c r="AB10" s="14">
        <v>0.35691570060640698</v>
      </c>
      <c r="AC10" s="14">
        <v>0.33204670362058403</v>
      </c>
      <c r="AD10" s="14">
        <v>0.115820846032908</v>
      </c>
      <c r="AE10" s="14"/>
      <c r="AF10" s="14">
        <v>0.24562158269311299</v>
      </c>
      <c r="AG10" s="14">
        <v>0.347416489621034</v>
      </c>
      <c r="AH10" s="14">
        <v>0.22253854315781099</v>
      </c>
      <c r="AI10" s="14"/>
      <c r="AJ10" s="14">
        <v>0.311439870897811</v>
      </c>
      <c r="AK10" s="14">
        <v>0.28425987548723503</v>
      </c>
      <c r="AL10" s="14"/>
      <c r="AM10" s="14">
        <v>0.39155836458216398</v>
      </c>
      <c r="AN10" s="14">
        <v>0.27557777336851103</v>
      </c>
      <c r="AO10" s="14">
        <v>0.34812042526019799</v>
      </c>
      <c r="AP10" s="14">
        <v>0.18070574395634201</v>
      </c>
      <c r="AQ10" s="14">
        <v>0.35692618813971999</v>
      </c>
      <c r="AR10" s="14">
        <v>0.28506000838399498</v>
      </c>
      <c r="AS10" s="14">
        <v>0.40243076215109502</v>
      </c>
      <c r="AT10" s="14">
        <v>0.22829540693450301</v>
      </c>
      <c r="AU10" s="14">
        <v>0.25239096565532398</v>
      </c>
      <c r="AV10" s="14"/>
      <c r="AW10" s="14">
        <v>0.42487467610470397</v>
      </c>
      <c r="AX10" s="14">
        <v>0.29871936414113598</v>
      </c>
      <c r="AY10" s="14">
        <v>0.33886001203343302</v>
      </c>
      <c r="AZ10" s="14">
        <v>0.22922094324550399</v>
      </c>
      <c r="BA10" s="14">
        <v>0.35255872474048899</v>
      </c>
      <c r="BB10" s="14">
        <v>0.28119267301949402</v>
      </c>
      <c r="BC10" s="14">
        <v>0.31264015916700899</v>
      </c>
      <c r="BD10" s="14">
        <v>0.30168677346864098</v>
      </c>
      <c r="BE10" s="14">
        <v>0.229003828015856</v>
      </c>
      <c r="BF10" s="14">
        <v>0.20428580695749499</v>
      </c>
      <c r="BG10" s="14"/>
      <c r="BH10" s="14">
        <v>0.29446862851095101</v>
      </c>
      <c r="BI10" s="14">
        <v>0.298040442279081</v>
      </c>
    </row>
    <row r="11" spans="2:61" x14ac:dyDescent="0.35">
      <c r="B11" s="15" t="s">
        <v>441</v>
      </c>
      <c r="C11" s="14">
        <v>0.28725793445720299</v>
      </c>
      <c r="D11" s="14">
        <v>0.27780998420346598</v>
      </c>
      <c r="E11" s="14">
        <v>0.29794454138596299</v>
      </c>
      <c r="F11" s="14"/>
      <c r="G11" s="14">
        <v>0.28930832050066502</v>
      </c>
      <c r="H11" s="14">
        <v>0.24769593755138899</v>
      </c>
      <c r="I11" s="14">
        <v>0.293782628444825</v>
      </c>
      <c r="J11" s="14">
        <v>0.244622075316866</v>
      </c>
      <c r="K11" s="14">
        <v>0.34489733741677198</v>
      </c>
      <c r="L11" s="14">
        <v>0.30726334056646798</v>
      </c>
      <c r="M11" s="14"/>
      <c r="N11" s="14">
        <v>0.29559325839935702</v>
      </c>
      <c r="O11" s="14">
        <v>0.282559607452541</v>
      </c>
      <c r="P11" s="14"/>
      <c r="Q11" s="14">
        <v>0.27546169034422902</v>
      </c>
      <c r="R11" s="14">
        <v>0.318735041914043</v>
      </c>
      <c r="S11" s="14">
        <v>0.25297666263124502</v>
      </c>
      <c r="T11" s="14"/>
      <c r="U11" s="14">
        <v>0.27809540914867098</v>
      </c>
      <c r="V11" s="14">
        <v>0.32662314887539701</v>
      </c>
      <c r="W11" s="14"/>
      <c r="X11" s="14">
        <v>0.20830760597595199</v>
      </c>
      <c r="Y11" s="14">
        <v>0.29063603337165</v>
      </c>
      <c r="Z11" s="14">
        <v>0.31600204396051701</v>
      </c>
      <c r="AA11" s="14"/>
      <c r="AB11" s="14">
        <v>0.23392559480346301</v>
      </c>
      <c r="AC11" s="14">
        <v>0.30224181683469198</v>
      </c>
      <c r="AD11" s="14">
        <v>0.35154019263152297</v>
      </c>
      <c r="AE11" s="14"/>
      <c r="AF11" s="14">
        <v>0.29329868851810997</v>
      </c>
      <c r="AG11" s="14">
        <v>0.287478204267479</v>
      </c>
      <c r="AH11" s="14">
        <v>0.29661813278863303</v>
      </c>
      <c r="AI11" s="14"/>
      <c r="AJ11" s="14">
        <v>0.27537715808560997</v>
      </c>
      <c r="AK11" s="14">
        <v>0.29305377476815098</v>
      </c>
      <c r="AL11" s="14"/>
      <c r="AM11" s="14">
        <v>0.27616124624698501</v>
      </c>
      <c r="AN11" s="14">
        <v>0.30688747603788502</v>
      </c>
      <c r="AO11" s="14">
        <v>0.199400929450329</v>
      </c>
      <c r="AP11" s="14">
        <v>0.28257603802402398</v>
      </c>
      <c r="AQ11" s="14">
        <v>0.333739802406534</v>
      </c>
      <c r="AR11" s="14">
        <v>0.307540264724049</v>
      </c>
      <c r="AS11" s="14">
        <v>0.24832939393190401</v>
      </c>
      <c r="AT11" s="14">
        <v>0.24294926426732799</v>
      </c>
      <c r="AU11" s="14">
        <v>0.277010414153818</v>
      </c>
      <c r="AV11" s="14"/>
      <c r="AW11" s="14">
        <v>0.241660992078155</v>
      </c>
      <c r="AX11" s="14">
        <v>0.27626142788028901</v>
      </c>
      <c r="AY11" s="14">
        <v>0.242203779214751</v>
      </c>
      <c r="AZ11" s="14">
        <v>0.30028093912480103</v>
      </c>
      <c r="BA11" s="14">
        <v>0.29809082631048001</v>
      </c>
      <c r="BB11" s="14">
        <v>0.331579082821093</v>
      </c>
      <c r="BC11" s="14">
        <v>0.31753752301224197</v>
      </c>
      <c r="BD11" s="14">
        <v>0.30657618893792599</v>
      </c>
      <c r="BE11" s="14">
        <v>0.27526470832995398</v>
      </c>
      <c r="BF11" s="14">
        <v>0.28241238347006598</v>
      </c>
      <c r="BG11" s="14"/>
      <c r="BH11" s="14">
        <v>0.28430066258653203</v>
      </c>
      <c r="BI11" s="14">
        <v>0.29813711605104198</v>
      </c>
    </row>
    <row r="12" spans="2:61" x14ac:dyDescent="0.35">
      <c r="B12" s="15" t="s">
        <v>442</v>
      </c>
      <c r="C12" s="14">
        <v>9.1420757610216202E-2</v>
      </c>
      <c r="D12" s="14">
        <v>0.103076448887189</v>
      </c>
      <c r="E12" s="14">
        <v>7.9642390500448704E-2</v>
      </c>
      <c r="F12" s="14"/>
      <c r="G12" s="14">
        <v>0.108547710694891</v>
      </c>
      <c r="H12" s="14">
        <v>6.7322909396099695E-2</v>
      </c>
      <c r="I12" s="14">
        <v>0.12608650494271401</v>
      </c>
      <c r="J12" s="14">
        <v>7.3938010652425598E-2</v>
      </c>
      <c r="K12" s="14">
        <v>7.9558342707638202E-2</v>
      </c>
      <c r="L12" s="14">
        <v>9.1496884149317004E-2</v>
      </c>
      <c r="M12" s="14"/>
      <c r="N12" s="14">
        <v>8.0809205127898007E-2</v>
      </c>
      <c r="O12" s="14">
        <v>9.7402114055994998E-2</v>
      </c>
      <c r="P12" s="14"/>
      <c r="Q12" s="14">
        <v>8.4644815605099802E-2</v>
      </c>
      <c r="R12" s="14">
        <v>8.9771529513797396E-2</v>
      </c>
      <c r="S12" s="14">
        <v>0.116200498867782</v>
      </c>
      <c r="T12" s="14"/>
      <c r="U12" s="14">
        <v>9.2852216749677599E-2</v>
      </c>
      <c r="V12" s="14">
        <v>8.5270739568430898E-2</v>
      </c>
      <c r="W12" s="14"/>
      <c r="X12" s="14">
        <v>6.8879160829835806E-2</v>
      </c>
      <c r="Y12" s="14">
        <v>9.4235359946721498E-2</v>
      </c>
      <c r="Z12" s="14">
        <v>0.10081401542262</v>
      </c>
      <c r="AA12" s="14"/>
      <c r="AB12" s="14">
        <v>8.39025666382366E-2</v>
      </c>
      <c r="AC12" s="14">
        <v>9.3987184985947006E-2</v>
      </c>
      <c r="AD12" s="14">
        <v>0.102203710547685</v>
      </c>
      <c r="AE12" s="14"/>
      <c r="AF12" s="14">
        <v>5.56061567770047E-2</v>
      </c>
      <c r="AG12" s="14">
        <v>8.5589963403997396E-2</v>
      </c>
      <c r="AH12" s="14">
        <v>0.110672046739973</v>
      </c>
      <c r="AI12" s="14"/>
      <c r="AJ12" s="14">
        <v>0.10253685512284801</v>
      </c>
      <c r="AK12" s="14">
        <v>8.2542544841207294E-2</v>
      </c>
      <c r="AL12" s="14"/>
      <c r="AM12" s="14">
        <v>7.1387852322796194E-2</v>
      </c>
      <c r="AN12" s="14">
        <v>9.0060657383149001E-2</v>
      </c>
      <c r="AO12" s="14">
        <v>0.16323737456767001</v>
      </c>
      <c r="AP12" s="14">
        <v>0.17066708878085499</v>
      </c>
      <c r="AQ12" s="14">
        <v>0.137341146020628</v>
      </c>
      <c r="AR12" s="14">
        <v>7.4665186036885503E-2</v>
      </c>
      <c r="AS12" s="14">
        <v>3.2842257641734901E-2</v>
      </c>
      <c r="AT12" s="14">
        <v>5.76821334207335E-2</v>
      </c>
      <c r="AU12" s="14">
        <v>0.101079189475398</v>
      </c>
      <c r="AV12" s="14"/>
      <c r="AW12" s="14">
        <v>6.0892124149976599E-2</v>
      </c>
      <c r="AX12" s="14">
        <v>8.6664983491872502E-2</v>
      </c>
      <c r="AY12" s="14">
        <v>0.14920034363971299</v>
      </c>
      <c r="AZ12" s="14">
        <v>0.131952620225952</v>
      </c>
      <c r="BA12" s="14">
        <v>0.12983014311434901</v>
      </c>
      <c r="BB12" s="14">
        <v>7.6906258508024697E-2</v>
      </c>
      <c r="BC12" s="14">
        <v>9.9919949995854504E-2</v>
      </c>
      <c r="BD12" s="14">
        <v>6.9768675720860304E-2</v>
      </c>
      <c r="BE12" s="14">
        <v>8.5130439021540202E-2</v>
      </c>
      <c r="BF12" s="14">
        <v>0.14546996103332499</v>
      </c>
      <c r="BG12" s="14"/>
      <c r="BH12" s="14">
        <v>8.9016418079340007E-2</v>
      </c>
      <c r="BI12" s="14">
        <v>9.8280272831770807E-2</v>
      </c>
    </row>
    <row r="13" spans="2:61" x14ac:dyDescent="0.35">
      <c r="B13" s="15" t="s">
        <v>443</v>
      </c>
      <c r="C13" s="14">
        <v>9.74710096488621E-2</v>
      </c>
      <c r="D13" s="14">
        <v>8.7425946045183306E-2</v>
      </c>
      <c r="E13" s="14">
        <v>0.10761780650198299</v>
      </c>
      <c r="F13" s="14"/>
      <c r="G13" s="14">
        <v>6.3856144213577007E-2</v>
      </c>
      <c r="H13" s="14">
        <v>8.6814142656794394E-2</v>
      </c>
      <c r="I13" s="14">
        <v>9.4768279310800896E-2</v>
      </c>
      <c r="J13" s="14">
        <v>0.16295840926493499</v>
      </c>
      <c r="K13" s="14">
        <v>6.2421681844468398E-2</v>
      </c>
      <c r="L13" s="14">
        <v>9.4142354034095502E-2</v>
      </c>
      <c r="M13" s="14"/>
      <c r="N13" s="14">
        <v>6.5775192646944702E-2</v>
      </c>
      <c r="O13" s="14">
        <v>0.11533681954280001</v>
      </c>
      <c r="P13" s="14"/>
      <c r="Q13" s="14">
        <v>4.7169751177837303E-2</v>
      </c>
      <c r="R13" s="14">
        <v>0.102192532554106</v>
      </c>
      <c r="S13" s="14">
        <v>0.16738186384214501</v>
      </c>
      <c r="T13" s="14"/>
      <c r="U13" s="14">
        <v>9.5982396583695104E-2</v>
      </c>
      <c r="V13" s="14">
        <v>0.103866579704364</v>
      </c>
      <c r="W13" s="14"/>
      <c r="X13" s="14">
        <v>5.9169869395359398E-2</v>
      </c>
      <c r="Y13" s="14">
        <v>5.71611722229955E-2</v>
      </c>
      <c r="Z13" s="14">
        <v>0.17345435165506601</v>
      </c>
      <c r="AA13" s="14"/>
      <c r="AB13" s="14">
        <v>2.8928023048310499E-2</v>
      </c>
      <c r="AC13" s="14">
        <v>0.102331064263863</v>
      </c>
      <c r="AD13" s="14">
        <v>0.20652354764716299</v>
      </c>
      <c r="AE13" s="14"/>
      <c r="AF13" s="14">
        <v>3.1283807794513202E-2</v>
      </c>
      <c r="AG13" s="14">
        <v>6.6883442751697206E-2</v>
      </c>
      <c r="AH13" s="14">
        <v>0.18142418076068301</v>
      </c>
      <c r="AI13" s="14"/>
      <c r="AJ13" s="14">
        <v>7.7064477938011605E-2</v>
      </c>
      <c r="AK13" s="14">
        <v>0.10448550664836501</v>
      </c>
      <c r="AL13" s="14"/>
      <c r="AM13" s="14">
        <v>5.7936223644061299E-2</v>
      </c>
      <c r="AN13" s="14">
        <v>7.7732622606001903E-2</v>
      </c>
      <c r="AO13" s="14">
        <v>3.7484806668959599E-2</v>
      </c>
      <c r="AP13" s="14">
        <v>0.21492546693233</v>
      </c>
      <c r="AQ13" s="14">
        <v>4.0160982347066901E-2</v>
      </c>
      <c r="AR13" s="14">
        <v>0.12871646512785401</v>
      </c>
      <c r="AS13" s="14">
        <v>0</v>
      </c>
      <c r="AT13" s="14">
        <v>0.148552681292623</v>
      </c>
      <c r="AU13" s="14">
        <v>7.9462179890129395E-2</v>
      </c>
      <c r="AV13" s="14"/>
      <c r="AW13" s="14">
        <v>7.3892844113775294E-2</v>
      </c>
      <c r="AX13" s="14">
        <v>9.3976448424958003E-2</v>
      </c>
      <c r="AY13" s="14">
        <v>1.7909588638381001E-2</v>
      </c>
      <c r="AZ13" s="14">
        <v>0.173499250921338</v>
      </c>
      <c r="BA13" s="14">
        <v>1.6737423832334099E-2</v>
      </c>
      <c r="BB13" s="14">
        <v>0.10179514423255701</v>
      </c>
      <c r="BC13" s="14">
        <v>3.3296930682532803E-2</v>
      </c>
      <c r="BD13" s="14">
        <v>0.17017945052149799</v>
      </c>
      <c r="BE13" s="14">
        <v>9.3569850079607497E-2</v>
      </c>
      <c r="BF13" s="14">
        <v>0.118632717680191</v>
      </c>
      <c r="BG13" s="14"/>
      <c r="BH13" s="14">
        <v>0.116322381027588</v>
      </c>
      <c r="BI13" s="14">
        <v>8.3705728068977095E-2</v>
      </c>
    </row>
    <row r="14" spans="2:61" x14ac:dyDescent="0.35">
      <c r="B14" s="15" t="s">
        <v>77</v>
      </c>
      <c r="C14" s="20">
        <v>0.108326483883326</v>
      </c>
      <c r="D14" s="20">
        <v>7.9118957784924407E-2</v>
      </c>
      <c r="E14" s="20">
        <v>0.13448455343030599</v>
      </c>
      <c r="F14" s="20"/>
      <c r="G14" s="20">
        <v>0.12802154267254401</v>
      </c>
      <c r="H14" s="20">
        <v>0.16395271036651701</v>
      </c>
      <c r="I14" s="20">
        <v>0.107190100593064</v>
      </c>
      <c r="J14" s="20">
        <v>0.114111050271441</v>
      </c>
      <c r="K14" s="20">
        <v>7.1219456442022905E-2</v>
      </c>
      <c r="L14" s="20">
        <v>7.6210713096708405E-2</v>
      </c>
      <c r="M14" s="20"/>
      <c r="N14" s="20">
        <v>8.6697865720865505E-2</v>
      </c>
      <c r="O14" s="20">
        <v>0.120517770207818</v>
      </c>
      <c r="P14" s="20"/>
      <c r="Q14" s="20">
        <v>9.8934902226593499E-2</v>
      </c>
      <c r="R14" s="20">
        <v>0.10794008352697999</v>
      </c>
      <c r="S14" s="20">
        <v>6.1448940678360098E-2</v>
      </c>
      <c r="T14" s="20"/>
      <c r="U14" s="20">
        <v>9.2121533205470202E-2</v>
      </c>
      <c r="V14" s="20">
        <v>0.177948267899144</v>
      </c>
      <c r="W14" s="20"/>
      <c r="X14" s="20">
        <v>6.6724746348671204E-2</v>
      </c>
      <c r="Y14" s="20">
        <v>8.1813500482243603E-2</v>
      </c>
      <c r="Z14" s="20">
        <v>0.112732421521285</v>
      </c>
      <c r="AA14" s="20"/>
      <c r="AB14" s="20">
        <v>6.4139314202629097E-2</v>
      </c>
      <c r="AC14" s="20">
        <v>8.8416279560476804E-2</v>
      </c>
      <c r="AD14" s="20">
        <v>0.129149710585963</v>
      </c>
      <c r="AE14" s="20"/>
      <c r="AF14" s="20">
        <v>8.5252366697789003E-2</v>
      </c>
      <c r="AG14" s="20">
        <v>8.5682885498400793E-2</v>
      </c>
      <c r="AH14" s="20">
        <v>9.7365011617227604E-2</v>
      </c>
      <c r="AI14" s="20"/>
      <c r="AJ14" s="20">
        <v>5.5526366062485101E-2</v>
      </c>
      <c r="AK14" s="20">
        <v>0.139519640280139</v>
      </c>
      <c r="AL14" s="20"/>
      <c r="AM14" s="20">
        <v>4.8074528283420903E-2</v>
      </c>
      <c r="AN14" s="20">
        <v>7.8252851724306793E-2</v>
      </c>
      <c r="AO14" s="20">
        <v>3.7899500783672602E-2</v>
      </c>
      <c r="AP14" s="20">
        <v>9.5792316586932297E-2</v>
      </c>
      <c r="AQ14" s="20">
        <v>2.4821256706470399E-2</v>
      </c>
      <c r="AR14" s="20">
        <v>8.4011495764793304E-2</v>
      </c>
      <c r="AS14" s="20">
        <v>0.20703542444390899</v>
      </c>
      <c r="AT14" s="20">
        <v>0.194085007143036</v>
      </c>
      <c r="AU14" s="20">
        <v>0.17665243101577999</v>
      </c>
      <c r="AV14" s="20"/>
      <c r="AW14" s="20">
        <v>4.8961638804514498E-2</v>
      </c>
      <c r="AX14" s="20">
        <v>6.1475478628816797E-2</v>
      </c>
      <c r="AY14" s="20">
        <v>6.3831681398015705E-2</v>
      </c>
      <c r="AZ14" s="20">
        <v>0.11307251825044499</v>
      </c>
      <c r="BA14" s="20">
        <v>6.6830669006511301E-2</v>
      </c>
      <c r="BB14" s="20">
        <v>6.9878697121911207E-2</v>
      </c>
      <c r="BC14" s="20">
        <v>0.117080982633521</v>
      </c>
      <c r="BD14" s="20">
        <v>6.5190198591204507E-2</v>
      </c>
      <c r="BE14" s="20">
        <v>0.27036204268929998</v>
      </c>
      <c r="BF14" s="20">
        <v>0.16111709214879</v>
      </c>
      <c r="BG14" s="20"/>
      <c r="BH14" s="20">
        <v>9.4990821324550098E-2</v>
      </c>
      <c r="BI14" s="20">
        <v>7.6237643814237602E-2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I19"/>
  <sheetViews>
    <sheetView showGridLines="0" workbookViewId="0">
      <pane xSplit="2" topLeftCell="C1" activePane="topRight" state="frozen"/>
      <selection activeCell="B18" sqref="B18"/>
      <selection pane="topRight" activeCell="I22" sqref="I2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9.3014677043847097E-2</v>
      </c>
      <c r="D9" s="14">
        <v>0.10338638713989499</v>
      </c>
      <c r="E9" s="14">
        <v>8.1347574865410596E-2</v>
      </c>
      <c r="F9" s="14"/>
      <c r="G9" s="14">
        <v>0.13381260165290201</v>
      </c>
      <c r="H9" s="14">
        <v>0.134469638204537</v>
      </c>
      <c r="I9" s="14">
        <v>7.3124758575779894E-2</v>
      </c>
      <c r="J9" s="14">
        <v>6.1099441035008202E-2</v>
      </c>
      <c r="K9" s="14">
        <v>6.0192960473780803E-2</v>
      </c>
      <c r="L9" s="14">
        <v>0.109564733938113</v>
      </c>
      <c r="M9" s="14"/>
      <c r="N9" s="14">
        <v>0.106166861612204</v>
      </c>
      <c r="O9" s="14">
        <v>8.5601256239012297E-2</v>
      </c>
      <c r="P9" s="14"/>
      <c r="Q9" s="14">
        <v>9.2031133983422803E-2</v>
      </c>
      <c r="R9" s="14">
        <v>8.5254802468103297E-2</v>
      </c>
      <c r="S9" s="14">
        <v>0.122589671920176</v>
      </c>
      <c r="T9" s="14"/>
      <c r="U9" s="14">
        <v>0.103151088678523</v>
      </c>
      <c r="V9" s="14">
        <v>4.9465327492960003E-2</v>
      </c>
      <c r="W9" s="14"/>
      <c r="X9" s="14">
        <v>0.18102500463514701</v>
      </c>
      <c r="Y9" s="14">
        <v>0.10891290909187699</v>
      </c>
      <c r="Z9" s="14">
        <v>3.9041231958599598E-2</v>
      </c>
      <c r="AA9" s="14"/>
      <c r="AB9" s="14">
        <v>0.14648341982771301</v>
      </c>
      <c r="AC9" s="14">
        <v>7.7336802709143407E-2</v>
      </c>
      <c r="AD9" s="14">
        <v>4.8070460637628203E-2</v>
      </c>
      <c r="AE9" s="14"/>
      <c r="AF9" s="14">
        <v>0.18499994622444599</v>
      </c>
      <c r="AG9" s="14">
        <v>0.103216417479338</v>
      </c>
      <c r="AH9" s="14">
        <v>5.2275744520918599E-2</v>
      </c>
      <c r="AI9" s="14"/>
      <c r="AJ9" s="14">
        <v>0.13711089478046601</v>
      </c>
      <c r="AK9" s="14">
        <v>7.1946273496247201E-2</v>
      </c>
      <c r="AL9" s="14"/>
      <c r="AM9" s="14">
        <v>0.114824066489063</v>
      </c>
      <c r="AN9" s="14">
        <v>0.13968119138325899</v>
      </c>
      <c r="AO9" s="14">
        <v>0.13146268154079699</v>
      </c>
      <c r="AP9" s="14">
        <v>8.5855001114986604E-2</v>
      </c>
      <c r="AQ9" s="14">
        <v>8.8907066753091998E-2</v>
      </c>
      <c r="AR9" s="14">
        <v>7.4346467187720394E-2</v>
      </c>
      <c r="AS9" s="14">
        <v>0.14415793979125599</v>
      </c>
      <c r="AT9" s="14">
        <v>1.73465038835495E-2</v>
      </c>
      <c r="AU9" s="14">
        <v>6.3601802380437999E-2</v>
      </c>
      <c r="AV9" s="14"/>
      <c r="AW9" s="14">
        <v>0.12954371279360699</v>
      </c>
      <c r="AX9" s="14">
        <v>0.13035137873347799</v>
      </c>
      <c r="AY9" s="14">
        <v>0.14245963371685499</v>
      </c>
      <c r="AZ9" s="14">
        <v>3.8440382351103301E-2</v>
      </c>
      <c r="BA9" s="14">
        <v>9.5564620870677505E-2</v>
      </c>
      <c r="BB9" s="14">
        <v>7.9814927009301304E-2</v>
      </c>
      <c r="BC9" s="14">
        <v>0.164530823187164</v>
      </c>
      <c r="BD9" s="14">
        <v>2.58552654682844E-2</v>
      </c>
      <c r="BE9" s="14">
        <v>6.7122094165212698E-2</v>
      </c>
      <c r="BF9" s="14">
        <v>4.5945597583706803E-2</v>
      </c>
      <c r="BG9" s="14"/>
      <c r="BH9" s="14">
        <v>8.9623862801840606E-2</v>
      </c>
      <c r="BI9" s="14">
        <v>0.10142996077378</v>
      </c>
    </row>
    <row r="10" spans="2:61" x14ac:dyDescent="0.35">
      <c r="B10" s="15" t="s">
        <v>440</v>
      </c>
      <c r="C10" s="14">
        <v>0.24351461599149701</v>
      </c>
      <c r="D10" s="14">
        <v>0.26857283731178699</v>
      </c>
      <c r="E10" s="14">
        <v>0.219846823476509</v>
      </c>
      <c r="F10" s="14"/>
      <c r="G10" s="14">
        <v>0.20036258047504699</v>
      </c>
      <c r="H10" s="14">
        <v>0.267883960238051</v>
      </c>
      <c r="I10" s="14">
        <v>0.27081023967860002</v>
      </c>
      <c r="J10" s="14">
        <v>0.25087909387783902</v>
      </c>
      <c r="K10" s="14">
        <v>0.22649394156565</v>
      </c>
      <c r="L10" s="14">
        <v>0.227663737135646</v>
      </c>
      <c r="M10" s="14"/>
      <c r="N10" s="14">
        <v>0.25682699091883598</v>
      </c>
      <c r="O10" s="14">
        <v>0.23601090155264001</v>
      </c>
      <c r="P10" s="14"/>
      <c r="Q10" s="14">
        <v>0.28945957372681203</v>
      </c>
      <c r="R10" s="14">
        <v>0.24991356082249599</v>
      </c>
      <c r="S10" s="14">
        <v>0.171191048797286</v>
      </c>
      <c r="T10" s="14"/>
      <c r="U10" s="14">
        <v>0.25505952646581298</v>
      </c>
      <c r="V10" s="14">
        <v>0.193913893378798</v>
      </c>
      <c r="W10" s="14"/>
      <c r="X10" s="14">
        <v>0.32727320567351798</v>
      </c>
      <c r="Y10" s="14">
        <v>0.30482467800288598</v>
      </c>
      <c r="Z10" s="14">
        <v>0.14919736312009599</v>
      </c>
      <c r="AA10" s="14"/>
      <c r="AB10" s="14">
        <v>0.327573626848219</v>
      </c>
      <c r="AC10" s="14">
        <v>0.25230231481187898</v>
      </c>
      <c r="AD10" s="14">
        <v>0.122953208999171</v>
      </c>
      <c r="AE10" s="14"/>
      <c r="AF10" s="14">
        <v>0.356262842563073</v>
      </c>
      <c r="AG10" s="14">
        <v>0.27009238266369801</v>
      </c>
      <c r="AH10" s="14">
        <v>0.17440869568662301</v>
      </c>
      <c r="AI10" s="14"/>
      <c r="AJ10" s="14">
        <v>0.281895810023154</v>
      </c>
      <c r="AK10" s="14">
        <v>0.22313529099405499</v>
      </c>
      <c r="AL10" s="14"/>
      <c r="AM10" s="14">
        <v>0.30313031501698601</v>
      </c>
      <c r="AN10" s="14">
        <v>0.24353348100059299</v>
      </c>
      <c r="AO10" s="14">
        <v>0.20403083355125901</v>
      </c>
      <c r="AP10" s="14">
        <v>0.197242501937095</v>
      </c>
      <c r="AQ10" s="14">
        <v>0.41043871373885699</v>
      </c>
      <c r="AR10" s="14">
        <v>0.24850404458310801</v>
      </c>
      <c r="AS10" s="14">
        <v>0.28294901754308499</v>
      </c>
      <c r="AT10" s="14">
        <v>0.145430371652638</v>
      </c>
      <c r="AU10" s="14">
        <v>0.21324936185238899</v>
      </c>
      <c r="AV10" s="14"/>
      <c r="AW10" s="14">
        <v>0.36363526108767802</v>
      </c>
      <c r="AX10" s="14">
        <v>0.25228704398421697</v>
      </c>
      <c r="AY10" s="14">
        <v>0.25466850738456998</v>
      </c>
      <c r="AZ10" s="14">
        <v>0.22746367894170999</v>
      </c>
      <c r="BA10" s="14">
        <v>0.38976001175446501</v>
      </c>
      <c r="BB10" s="14">
        <v>0.265713451111179</v>
      </c>
      <c r="BC10" s="14">
        <v>0.228008313737047</v>
      </c>
      <c r="BD10" s="14">
        <v>0.16482038367011601</v>
      </c>
      <c r="BE10" s="14">
        <v>5.6508139930639703E-2</v>
      </c>
      <c r="BF10" s="14">
        <v>0.168762214843621</v>
      </c>
      <c r="BG10" s="14"/>
      <c r="BH10" s="14">
        <v>0.23548730662982501</v>
      </c>
      <c r="BI10" s="14">
        <v>0.27451095235849099</v>
      </c>
    </row>
    <row r="11" spans="2:61" x14ac:dyDescent="0.35">
      <c r="B11" s="15" t="s">
        <v>441</v>
      </c>
      <c r="C11" s="14">
        <v>0.27471343313692598</v>
      </c>
      <c r="D11" s="14">
        <v>0.30817034875512</v>
      </c>
      <c r="E11" s="14">
        <v>0.244420313989204</v>
      </c>
      <c r="F11" s="14"/>
      <c r="G11" s="14">
        <v>0.212848368314768</v>
      </c>
      <c r="H11" s="14">
        <v>0.23314045459805099</v>
      </c>
      <c r="I11" s="14">
        <v>0.27580218573144699</v>
      </c>
      <c r="J11" s="14">
        <v>0.28428511400391099</v>
      </c>
      <c r="K11" s="14">
        <v>0.27614871042578099</v>
      </c>
      <c r="L11" s="14">
        <v>0.33191496642235502</v>
      </c>
      <c r="M11" s="14"/>
      <c r="N11" s="14">
        <v>0.32315330469376802</v>
      </c>
      <c r="O11" s="14">
        <v>0.24740959249230801</v>
      </c>
      <c r="P11" s="14"/>
      <c r="Q11" s="14">
        <v>0.29935513575920197</v>
      </c>
      <c r="R11" s="14">
        <v>0.26525622911524399</v>
      </c>
      <c r="S11" s="14">
        <v>0.27038964679984001</v>
      </c>
      <c r="T11" s="14"/>
      <c r="U11" s="14">
        <v>0.27745644322034502</v>
      </c>
      <c r="V11" s="14">
        <v>0.262928561996156</v>
      </c>
      <c r="W11" s="14"/>
      <c r="X11" s="14">
        <v>0.29627283559858603</v>
      </c>
      <c r="Y11" s="14">
        <v>0.26886247498135202</v>
      </c>
      <c r="Z11" s="14">
        <v>0.28106920635162502</v>
      </c>
      <c r="AA11" s="14"/>
      <c r="AB11" s="14">
        <v>0.29934289681644299</v>
      </c>
      <c r="AC11" s="14">
        <v>0.30312277724852399</v>
      </c>
      <c r="AD11" s="14">
        <v>0.18100018159289499</v>
      </c>
      <c r="AE11" s="14"/>
      <c r="AF11" s="14">
        <v>0.27710309302952102</v>
      </c>
      <c r="AG11" s="14">
        <v>0.28875751711938102</v>
      </c>
      <c r="AH11" s="14">
        <v>0.25554125049668402</v>
      </c>
      <c r="AI11" s="14"/>
      <c r="AJ11" s="14">
        <v>0.25668990545082698</v>
      </c>
      <c r="AK11" s="14">
        <v>0.27665759998271999</v>
      </c>
      <c r="AL11" s="14"/>
      <c r="AM11" s="14">
        <v>0.31800511310455698</v>
      </c>
      <c r="AN11" s="14">
        <v>0.25813718300953398</v>
      </c>
      <c r="AO11" s="14">
        <v>0.30426945870037803</v>
      </c>
      <c r="AP11" s="14">
        <v>0.217261842541284</v>
      </c>
      <c r="AQ11" s="14">
        <v>0.37257203798016503</v>
      </c>
      <c r="AR11" s="14">
        <v>0.30644915288036101</v>
      </c>
      <c r="AS11" s="14">
        <v>0.316456488064354</v>
      </c>
      <c r="AT11" s="14">
        <v>0.27361483271257098</v>
      </c>
      <c r="AU11" s="14">
        <v>0.20381134378917901</v>
      </c>
      <c r="AV11" s="14"/>
      <c r="AW11" s="14">
        <v>0.27261609259768199</v>
      </c>
      <c r="AX11" s="14">
        <v>0.26396156659822101</v>
      </c>
      <c r="AY11" s="14">
        <v>0.31524176014279998</v>
      </c>
      <c r="AZ11" s="14">
        <v>0.23886100861558299</v>
      </c>
      <c r="BA11" s="14">
        <v>0.38692805625646798</v>
      </c>
      <c r="BB11" s="14">
        <v>0.28897063844437099</v>
      </c>
      <c r="BC11" s="14">
        <v>0.35095643761893103</v>
      </c>
      <c r="BD11" s="14">
        <v>0.281067816642325</v>
      </c>
      <c r="BE11" s="14">
        <v>0.24738773509015799</v>
      </c>
      <c r="BF11" s="14">
        <v>0.25155349215085998</v>
      </c>
      <c r="BG11" s="14"/>
      <c r="BH11" s="14">
        <v>0.28623367046042802</v>
      </c>
      <c r="BI11" s="14">
        <v>0.26423589186929197</v>
      </c>
    </row>
    <row r="12" spans="2:61" x14ac:dyDescent="0.35">
      <c r="B12" s="15" t="s">
        <v>442</v>
      </c>
      <c r="C12" s="14">
        <v>0.20004358341280401</v>
      </c>
      <c r="D12" s="14">
        <v>0.167350236812528</v>
      </c>
      <c r="E12" s="14">
        <v>0.23238316933265399</v>
      </c>
      <c r="F12" s="14"/>
      <c r="G12" s="14">
        <v>0.21628659956933399</v>
      </c>
      <c r="H12" s="14">
        <v>0.17055881145982499</v>
      </c>
      <c r="I12" s="14">
        <v>0.18542757407483301</v>
      </c>
      <c r="J12" s="14">
        <v>0.20859945740465499</v>
      </c>
      <c r="K12" s="14">
        <v>0.27774487158136202</v>
      </c>
      <c r="L12" s="14">
        <v>0.16363162361998701</v>
      </c>
      <c r="M12" s="14"/>
      <c r="N12" s="14">
        <v>0.169783654766933</v>
      </c>
      <c r="O12" s="14">
        <v>0.217100033876238</v>
      </c>
      <c r="P12" s="14"/>
      <c r="Q12" s="14">
        <v>0.170782856515516</v>
      </c>
      <c r="R12" s="14">
        <v>0.20400070567391601</v>
      </c>
      <c r="S12" s="14">
        <v>0.24542496405654499</v>
      </c>
      <c r="T12" s="14"/>
      <c r="U12" s="14">
        <v>0.195119710179498</v>
      </c>
      <c r="V12" s="14">
        <v>0.22119815806010301</v>
      </c>
      <c r="W12" s="14"/>
      <c r="X12" s="14">
        <v>8.74499253639133E-2</v>
      </c>
      <c r="Y12" s="14">
        <v>0.20043431876237</v>
      </c>
      <c r="Z12" s="14">
        <v>0.248961832536893</v>
      </c>
      <c r="AA12" s="14"/>
      <c r="AB12" s="14">
        <v>0.13398750297195999</v>
      </c>
      <c r="AC12" s="14">
        <v>0.20697964433194199</v>
      </c>
      <c r="AD12" s="14">
        <v>0.31274447441111702</v>
      </c>
      <c r="AE12" s="14"/>
      <c r="AF12" s="14">
        <v>8.89199632209762E-2</v>
      </c>
      <c r="AG12" s="14">
        <v>0.17097635503978401</v>
      </c>
      <c r="AH12" s="14">
        <v>0.30679167442885302</v>
      </c>
      <c r="AI12" s="14"/>
      <c r="AJ12" s="14">
        <v>0.215364834110223</v>
      </c>
      <c r="AK12" s="14">
        <v>0.19884188243855799</v>
      </c>
      <c r="AL12" s="14"/>
      <c r="AM12" s="14">
        <v>0.194154299592118</v>
      </c>
      <c r="AN12" s="14">
        <v>0.20642705152247501</v>
      </c>
      <c r="AO12" s="14">
        <v>0.184503387745555</v>
      </c>
      <c r="AP12" s="14">
        <v>0.268258365259612</v>
      </c>
      <c r="AQ12" s="14">
        <v>0.113315316772741</v>
      </c>
      <c r="AR12" s="14">
        <v>0.16952492870712399</v>
      </c>
      <c r="AS12" s="14">
        <v>0.129631928484776</v>
      </c>
      <c r="AT12" s="14">
        <v>0.19996255756815901</v>
      </c>
      <c r="AU12" s="14">
        <v>0.288064107983797</v>
      </c>
      <c r="AV12" s="14"/>
      <c r="AW12" s="14">
        <v>0.17437982949836001</v>
      </c>
      <c r="AX12" s="14">
        <v>0.21076606254139299</v>
      </c>
      <c r="AY12" s="14">
        <v>0.16716744887622301</v>
      </c>
      <c r="AZ12" s="14">
        <v>0.28821124975036799</v>
      </c>
      <c r="BA12" s="14">
        <v>0.10425918556316199</v>
      </c>
      <c r="BB12" s="14">
        <v>0.189859019589563</v>
      </c>
      <c r="BC12" s="14">
        <v>0.111872159121605</v>
      </c>
      <c r="BD12" s="14">
        <v>0.29033955767823399</v>
      </c>
      <c r="BE12" s="14">
        <v>0.2741692470423</v>
      </c>
      <c r="BF12" s="14">
        <v>0.27287777365423499</v>
      </c>
      <c r="BG12" s="14"/>
      <c r="BH12" s="14">
        <v>0.194707383960118</v>
      </c>
      <c r="BI12" s="14">
        <v>0.20958870228399601</v>
      </c>
    </row>
    <row r="13" spans="2:61" x14ac:dyDescent="0.35">
      <c r="B13" s="15" t="s">
        <v>443</v>
      </c>
      <c r="C13" s="14">
        <v>8.8375548406669197E-2</v>
      </c>
      <c r="D13" s="14">
        <v>8.6012591862302298E-2</v>
      </c>
      <c r="E13" s="14">
        <v>9.1144906492537398E-2</v>
      </c>
      <c r="F13" s="14"/>
      <c r="G13" s="14">
        <v>0.10310116955118299</v>
      </c>
      <c r="H13" s="14">
        <v>8.3455817060849799E-2</v>
      </c>
      <c r="I13" s="14">
        <v>9.4469271566233498E-2</v>
      </c>
      <c r="J13" s="14">
        <v>9.6949071095005904E-2</v>
      </c>
      <c r="K13" s="14">
        <v>5.0553606695334402E-2</v>
      </c>
      <c r="L13" s="14">
        <v>9.8103203507142994E-2</v>
      </c>
      <c r="M13" s="14"/>
      <c r="N13" s="14">
        <v>6.4237790674203807E-2</v>
      </c>
      <c r="O13" s="14">
        <v>0.101981147873882</v>
      </c>
      <c r="P13" s="14"/>
      <c r="Q13" s="14">
        <v>6.6675952726548401E-2</v>
      </c>
      <c r="R13" s="14">
        <v>7.8632286863545398E-2</v>
      </c>
      <c r="S13" s="14">
        <v>0.162388341576265</v>
      </c>
      <c r="T13" s="14"/>
      <c r="U13" s="14">
        <v>8.7173676858273694E-2</v>
      </c>
      <c r="V13" s="14">
        <v>9.3539182842872298E-2</v>
      </c>
      <c r="W13" s="14"/>
      <c r="X13" s="14">
        <v>8.13217566880408E-2</v>
      </c>
      <c r="Y13" s="14">
        <v>2.8367604547631299E-2</v>
      </c>
      <c r="Z13" s="14">
        <v>0.17553518796325901</v>
      </c>
      <c r="AA13" s="14"/>
      <c r="AB13" s="14">
        <v>3.6886273632437197E-2</v>
      </c>
      <c r="AC13" s="14">
        <v>6.6797539840612805E-2</v>
      </c>
      <c r="AD13" s="14">
        <v>0.231059010309874</v>
      </c>
      <c r="AE13" s="14"/>
      <c r="AF13" s="14">
        <v>3.3887592728385499E-2</v>
      </c>
      <c r="AG13" s="14">
        <v>7.4512616303189505E-2</v>
      </c>
      <c r="AH13" s="14">
        <v>0.139884626906225</v>
      </c>
      <c r="AI13" s="14"/>
      <c r="AJ13" s="14">
        <v>6.2620243739946999E-2</v>
      </c>
      <c r="AK13" s="14">
        <v>0.10040021544977901</v>
      </c>
      <c r="AL13" s="14"/>
      <c r="AM13" s="14">
        <v>2.8022423039779601E-2</v>
      </c>
      <c r="AN13" s="14">
        <v>9.3486165281016997E-2</v>
      </c>
      <c r="AO13" s="14">
        <v>0.10348985252467301</v>
      </c>
      <c r="AP13" s="14">
        <v>0.16268445713781499</v>
      </c>
      <c r="AQ13" s="14">
        <v>1.47668647551451E-2</v>
      </c>
      <c r="AR13" s="14">
        <v>0.100544265064395</v>
      </c>
      <c r="AS13" s="14">
        <v>0</v>
      </c>
      <c r="AT13" s="14">
        <v>0.20948195872723699</v>
      </c>
      <c r="AU13" s="14">
        <v>5.4545881459275102E-2</v>
      </c>
      <c r="AV13" s="14"/>
      <c r="AW13" s="14">
        <v>3.4548962906390202E-2</v>
      </c>
      <c r="AX13" s="14">
        <v>8.8364658131670701E-2</v>
      </c>
      <c r="AY13" s="14">
        <v>4.9847635552854701E-2</v>
      </c>
      <c r="AZ13" s="14">
        <v>0.14906542685085</v>
      </c>
      <c r="BA13" s="14">
        <v>0</v>
      </c>
      <c r="BB13" s="14">
        <v>9.4170445018878196E-2</v>
      </c>
      <c r="BC13" s="14">
        <v>2.0142319833151599E-2</v>
      </c>
      <c r="BD13" s="14">
        <v>0.23791697654103999</v>
      </c>
      <c r="BE13" s="14">
        <v>3.1094509682782601E-2</v>
      </c>
      <c r="BF13" s="14">
        <v>0.164485551823777</v>
      </c>
      <c r="BG13" s="14"/>
      <c r="BH13" s="14">
        <v>9.6613171201941198E-2</v>
      </c>
      <c r="BI13" s="14">
        <v>7.7476396196625205E-2</v>
      </c>
    </row>
    <row r="14" spans="2:61" x14ac:dyDescent="0.35">
      <c r="B14" s="15" t="s">
        <v>77</v>
      </c>
      <c r="C14" s="20">
        <v>0.100338142008257</v>
      </c>
      <c r="D14" s="20">
        <v>6.6507598118366901E-2</v>
      </c>
      <c r="E14" s="20">
        <v>0.13085721184368401</v>
      </c>
      <c r="F14" s="20"/>
      <c r="G14" s="20">
        <v>0.133588680436766</v>
      </c>
      <c r="H14" s="20">
        <v>0.11049131843868699</v>
      </c>
      <c r="I14" s="20">
        <v>0.100365970373106</v>
      </c>
      <c r="J14" s="20">
        <v>9.8187822583581399E-2</v>
      </c>
      <c r="K14" s="20">
        <v>0.108865909258092</v>
      </c>
      <c r="L14" s="20">
        <v>6.9121735376755006E-2</v>
      </c>
      <c r="M14" s="20"/>
      <c r="N14" s="20">
        <v>7.9831397334054394E-2</v>
      </c>
      <c r="O14" s="20">
        <v>0.11189706796592</v>
      </c>
      <c r="P14" s="20"/>
      <c r="Q14" s="20">
        <v>8.1695347288497894E-2</v>
      </c>
      <c r="R14" s="20">
        <v>0.116942415056695</v>
      </c>
      <c r="S14" s="20">
        <v>2.8016326849888199E-2</v>
      </c>
      <c r="T14" s="20"/>
      <c r="U14" s="20">
        <v>8.2039554597546999E-2</v>
      </c>
      <c r="V14" s="20">
        <v>0.17895487622910999</v>
      </c>
      <c r="W14" s="20"/>
      <c r="X14" s="20">
        <v>2.66572720407953E-2</v>
      </c>
      <c r="Y14" s="20">
        <v>8.8598014613884002E-2</v>
      </c>
      <c r="Z14" s="20">
        <v>0.106195178069528</v>
      </c>
      <c r="AA14" s="20"/>
      <c r="AB14" s="20">
        <v>5.5726279903228197E-2</v>
      </c>
      <c r="AC14" s="20">
        <v>9.3460921057898605E-2</v>
      </c>
      <c r="AD14" s="20">
        <v>0.104172664049314</v>
      </c>
      <c r="AE14" s="20"/>
      <c r="AF14" s="20">
        <v>5.88265622335973E-2</v>
      </c>
      <c r="AG14" s="20">
        <v>9.2444711394609302E-2</v>
      </c>
      <c r="AH14" s="20">
        <v>7.1098007960695805E-2</v>
      </c>
      <c r="AI14" s="20"/>
      <c r="AJ14" s="20">
        <v>4.6318311895382797E-2</v>
      </c>
      <c r="AK14" s="20">
        <v>0.12901873763864199</v>
      </c>
      <c r="AL14" s="20"/>
      <c r="AM14" s="20">
        <v>4.1863782757495603E-2</v>
      </c>
      <c r="AN14" s="20">
        <v>5.8734927803122103E-2</v>
      </c>
      <c r="AO14" s="20">
        <v>7.2243785937337907E-2</v>
      </c>
      <c r="AP14" s="20">
        <v>6.8697832009206997E-2</v>
      </c>
      <c r="AQ14" s="20">
        <v>0</v>
      </c>
      <c r="AR14" s="20">
        <v>0.100631141577293</v>
      </c>
      <c r="AS14" s="20">
        <v>0.12680462611652801</v>
      </c>
      <c r="AT14" s="20">
        <v>0.154163775455845</v>
      </c>
      <c r="AU14" s="20">
        <v>0.176727502534922</v>
      </c>
      <c r="AV14" s="20"/>
      <c r="AW14" s="20">
        <v>2.5276141116282399E-2</v>
      </c>
      <c r="AX14" s="20">
        <v>5.4269290011020897E-2</v>
      </c>
      <c r="AY14" s="20">
        <v>7.0615014326697603E-2</v>
      </c>
      <c r="AZ14" s="20">
        <v>5.7958253490386497E-2</v>
      </c>
      <c r="BA14" s="20">
        <v>2.34881255552272E-2</v>
      </c>
      <c r="BB14" s="20">
        <v>8.1471518826708403E-2</v>
      </c>
      <c r="BC14" s="20">
        <v>0.124489946502102</v>
      </c>
      <c r="BD14" s="20">
        <v>0</v>
      </c>
      <c r="BE14" s="20">
        <v>0.32371827408890702</v>
      </c>
      <c r="BF14" s="20">
        <v>9.6375369943799097E-2</v>
      </c>
      <c r="BG14" s="20"/>
      <c r="BH14" s="20">
        <v>9.7334604945847197E-2</v>
      </c>
      <c r="BI14" s="20">
        <v>7.2758096517815202E-2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I19"/>
  <sheetViews>
    <sheetView showGridLines="0" workbookViewId="0">
      <pane xSplit="2" topLeftCell="C1" activePane="topRight" state="frozen"/>
      <selection activeCell="B18" sqref="B18"/>
      <selection pane="topRight" activeCell="AY8" sqref="AY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7.3378776202320195E-2</v>
      </c>
      <c r="D9" s="14">
        <v>9.19680466105261E-2</v>
      </c>
      <c r="E9" s="14">
        <v>5.6084192410888897E-2</v>
      </c>
      <c r="F9" s="14"/>
      <c r="G9" s="14">
        <v>9.2299900012128497E-2</v>
      </c>
      <c r="H9" s="14">
        <v>0.123216319215772</v>
      </c>
      <c r="I9" s="14">
        <v>5.4630508195575002E-2</v>
      </c>
      <c r="J9" s="14">
        <v>4.3343972275154699E-2</v>
      </c>
      <c r="K9" s="14">
        <v>5.21415142623129E-2</v>
      </c>
      <c r="L9" s="14">
        <v>8.4271735901695899E-2</v>
      </c>
      <c r="M9" s="14"/>
      <c r="N9" s="14">
        <v>7.6113779511024507E-2</v>
      </c>
      <c r="O9" s="14">
        <v>7.1837151666513305E-2</v>
      </c>
      <c r="P9" s="14"/>
      <c r="Q9" s="14">
        <v>6.3070964216093803E-2</v>
      </c>
      <c r="R9" s="14">
        <v>6.9854191412445393E-2</v>
      </c>
      <c r="S9" s="14">
        <v>0.105088634902929</v>
      </c>
      <c r="T9" s="14"/>
      <c r="U9" s="14">
        <v>8.4833633558746499E-2</v>
      </c>
      <c r="V9" s="14">
        <v>2.4164951325276102E-2</v>
      </c>
      <c r="W9" s="14"/>
      <c r="X9" s="14">
        <v>0.17725848714835599</v>
      </c>
      <c r="Y9" s="14">
        <v>7.2112362563575602E-2</v>
      </c>
      <c r="Z9" s="14">
        <v>3.5203065830713101E-2</v>
      </c>
      <c r="AA9" s="14"/>
      <c r="AB9" s="14">
        <v>0.12891904452064301</v>
      </c>
      <c r="AC9" s="14">
        <v>6.0051431572826899E-2</v>
      </c>
      <c r="AD9" s="14">
        <v>2.9576795869106099E-2</v>
      </c>
      <c r="AE9" s="14"/>
      <c r="AF9" s="14">
        <v>0.18103069986040199</v>
      </c>
      <c r="AG9" s="14">
        <v>7.5737109389715701E-2</v>
      </c>
      <c r="AH9" s="14">
        <v>4.3355254185533702E-2</v>
      </c>
      <c r="AI9" s="14"/>
      <c r="AJ9" s="14">
        <v>0.114121747288363</v>
      </c>
      <c r="AK9" s="14">
        <v>4.9467323837179202E-2</v>
      </c>
      <c r="AL9" s="14"/>
      <c r="AM9" s="14">
        <v>9.8341986558282302E-2</v>
      </c>
      <c r="AN9" s="14">
        <v>0.119670882794896</v>
      </c>
      <c r="AO9" s="14">
        <v>9.4479344704696794E-2</v>
      </c>
      <c r="AP9" s="14">
        <v>4.5899269811100402E-2</v>
      </c>
      <c r="AQ9" s="14">
        <v>0.116757290538959</v>
      </c>
      <c r="AR9" s="14">
        <v>5.69852105633748E-2</v>
      </c>
      <c r="AS9" s="14">
        <v>0.120485309956192</v>
      </c>
      <c r="AT9" s="14">
        <v>0</v>
      </c>
      <c r="AU9" s="14">
        <v>2.99995469367258E-2</v>
      </c>
      <c r="AV9" s="14"/>
      <c r="AW9" s="14">
        <v>0.113543416004362</v>
      </c>
      <c r="AX9" s="14">
        <v>0.11918534616705399</v>
      </c>
      <c r="AY9" s="14">
        <v>7.7326211061762906E-2</v>
      </c>
      <c r="AZ9" s="14">
        <v>6.4063888878705399E-2</v>
      </c>
      <c r="BA9" s="14">
        <v>0.120252503880231</v>
      </c>
      <c r="BB9" s="14">
        <v>5.9988495936397199E-2</v>
      </c>
      <c r="BC9" s="14">
        <v>7.3795564806359806E-2</v>
      </c>
      <c r="BD9" s="14">
        <v>0</v>
      </c>
      <c r="BE9" s="14">
        <v>0</v>
      </c>
      <c r="BF9" s="14">
        <v>3.59405959670656E-2</v>
      </c>
      <c r="BG9" s="14"/>
      <c r="BH9" s="14">
        <v>6.7623169670107203E-2</v>
      </c>
      <c r="BI9" s="14">
        <v>8.6889341562729094E-2</v>
      </c>
    </row>
    <row r="10" spans="2:61" x14ac:dyDescent="0.35">
      <c r="B10" s="15" t="s">
        <v>440</v>
      </c>
      <c r="C10" s="14">
        <v>0.152348102388047</v>
      </c>
      <c r="D10" s="14">
        <v>0.14880657058826699</v>
      </c>
      <c r="E10" s="14">
        <v>0.15309308288267801</v>
      </c>
      <c r="F10" s="14"/>
      <c r="G10" s="14">
        <v>0.20510310056175701</v>
      </c>
      <c r="H10" s="14">
        <v>0.16637975901534099</v>
      </c>
      <c r="I10" s="14">
        <v>0.21671941715572601</v>
      </c>
      <c r="J10" s="14">
        <v>0.140361637689184</v>
      </c>
      <c r="K10" s="14">
        <v>0.114548134205723</v>
      </c>
      <c r="L10" s="14">
        <v>8.7032953787057402E-2</v>
      </c>
      <c r="M10" s="14"/>
      <c r="N10" s="14">
        <v>0.17781511382694901</v>
      </c>
      <c r="O10" s="14">
        <v>0.13799324966705101</v>
      </c>
      <c r="P10" s="14"/>
      <c r="Q10" s="14">
        <v>0.17599420007234501</v>
      </c>
      <c r="R10" s="14">
        <v>0.14722705361148</v>
      </c>
      <c r="S10" s="14">
        <v>0.155122033404823</v>
      </c>
      <c r="T10" s="14"/>
      <c r="U10" s="14">
        <v>0.16553504812789699</v>
      </c>
      <c r="V10" s="14">
        <v>9.5692657618151294E-2</v>
      </c>
      <c r="W10" s="14"/>
      <c r="X10" s="14">
        <v>0.16958656198630001</v>
      </c>
      <c r="Y10" s="14">
        <v>0.197241294005955</v>
      </c>
      <c r="Z10" s="14">
        <v>9.07234408603243E-2</v>
      </c>
      <c r="AA10" s="14"/>
      <c r="AB10" s="14">
        <v>0.14416944520140401</v>
      </c>
      <c r="AC10" s="14">
        <v>0.181960071869228</v>
      </c>
      <c r="AD10" s="14">
        <v>0.10355193873667</v>
      </c>
      <c r="AE10" s="14"/>
      <c r="AF10" s="14">
        <v>0.143700864627686</v>
      </c>
      <c r="AG10" s="14">
        <v>0.168118005227538</v>
      </c>
      <c r="AH10" s="14">
        <v>0.13251055838940501</v>
      </c>
      <c r="AI10" s="14"/>
      <c r="AJ10" s="14">
        <v>0.17953545255057499</v>
      </c>
      <c r="AK10" s="14">
        <v>0.13768077404074999</v>
      </c>
      <c r="AL10" s="14"/>
      <c r="AM10" s="14">
        <v>0.21609835918680201</v>
      </c>
      <c r="AN10" s="14">
        <v>0.14058165356671801</v>
      </c>
      <c r="AO10" s="14">
        <v>0.178363330635568</v>
      </c>
      <c r="AP10" s="14">
        <v>9.1417655486840402E-2</v>
      </c>
      <c r="AQ10" s="14">
        <v>0.22004226986338801</v>
      </c>
      <c r="AR10" s="14">
        <v>0.156133925218362</v>
      </c>
      <c r="AS10" s="14">
        <v>0.181813530384838</v>
      </c>
      <c r="AT10" s="14">
        <v>7.0720596231016702E-2</v>
      </c>
      <c r="AU10" s="14">
        <v>0.13695092673390799</v>
      </c>
      <c r="AV10" s="14"/>
      <c r="AW10" s="14">
        <v>0.21875462629183501</v>
      </c>
      <c r="AX10" s="14">
        <v>0.14132524927908699</v>
      </c>
      <c r="AY10" s="14">
        <v>0.156766220963904</v>
      </c>
      <c r="AZ10" s="14">
        <v>8.8651108120798197E-2</v>
      </c>
      <c r="BA10" s="14">
        <v>0.23715130864971301</v>
      </c>
      <c r="BB10" s="14">
        <v>0.18962985385600201</v>
      </c>
      <c r="BC10" s="14">
        <v>0.13204731664070801</v>
      </c>
      <c r="BD10" s="14">
        <v>8.2519104661040704E-2</v>
      </c>
      <c r="BE10" s="14">
        <v>8.3483357415412698E-2</v>
      </c>
      <c r="BF10" s="14">
        <v>9.2063591398683794E-2</v>
      </c>
      <c r="BG10" s="14"/>
      <c r="BH10" s="14">
        <v>0.15325990129547301</v>
      </c>
      <c r="BI10" s="14">
        <v>0.16658402659233601</v>
      </c>
    </row>
    <row r="11" spans="2:61" x14ac:dyDescent="0.35">
      <c r="B11" s="15" t="s">
        <v>441</v>
      </c>
      <c r="C11" s="14">
        <v>0.392513153857662</v>
      </c>
      <c r="D11" s="14">
        <v>0.41796821665392397</v>
      </c>
      <c r="E11" s="14">
        <v>0.37053759127732599</v>
      </c>
      <c r="F11" s="14"/>
      <c r="G11" s="14">
        <v>0.251138024002941</v>
      </c>
      <c r="H11" s="14">
        <v>0.30287531331865403</v>
      </c>
      <c r="I11" s="14">
        <v>0.32050426197640902</v>
      </c>
      <c r="J11" s="14">
        <v>0.45673944557961699</v>
      </c>
      <c r="K11" s="14">
        <v>0.43226797527730798</v>
      </c>
      <c r="L11" s="14">
        <v>0.52674740819389299</v>
      </c>
      <c r="M11" s="14"/>
      <c r="N11" s="14">
        <v>0.43411632667538202</v>
      </c>
      <c r="O11" s="14">
        <v>0.36906291824767401</v>
      </c>
      <c r="P11" s="14"/>
      <c r="Q11" s="14">
        <v>0.45348009176925103</v>
      </c>
      <c r="R11" s="14">
        <v>0.41037993947872897</v>
      </c>
      <c r="S11" s="14">
        <v>0.28427980458466101</v>
      </c>
      <c r="T11" s="14"/>
      <c r="U11" s="14">
        <v>0.39596918534747699</v>
      </c>
      <c r="V11" s="14">
        <v>0.37766490885408199</v>
      </c>
      <c r="W11" s="14"/>
      <c r="X11" s="14">
        <v>0.40648037387692398</v>
      </c>
      <c r="Y11" s="14">
        <v>0.43766103696613201</v>
      </c>
      <c r="Z11" s="14">
        <v>0.35191916410912799</v>
      </c>
      <c r="AA11" s="14"/>
      <c r="AB11" s="14">
        <v>0.49443291961267999</v>
      </c>
      <c r="AC11" s="14">
        <v>0.40059180126529098</v>
      </c>
      <c r="AD11" s="14">
        <v>0.24985505299698399</v>
      </c>
      <c r="AE11" s="14"/>
      <c r="AF11" s="14">
        <v>0.47343493554960198</v>
      </c>
      <c r="AG11" s="14">
        <v>0.420295269507929</v>
      </c>
      <c r="AH11" s="14">
        <v>0.33035529521026402</v>
      </c>
      <c r="AI11" s="14"/>
      <c r="AJ11" s="14">
        <v>0.387571547404372</v>
      </c>
      <c r="AK11" s="14">
        <v>0.40363640037662801</v>
      </c>
      <c r="AL11" s="14"/>
      <c r="AM11" s="14">
        <v>0.47487455083677599</v>
      </c>
      <c r="AN11" s="14">
        <v>0.41899559355954302</v>
      </c>
      <c r="AO11" s="14">
        <v>0.44089261025403398</v>
      </c>
      <c r="AP11" s="14">
        <v>0.32504630095683101</v>
      </c>
      <c r="AQ11" s="14">
        <v>0.48791659370706397</v>
      </c>
      <c r="AR11" s="14">
        <v>0.39635832057971998</v>
      </c>
      <c r="AS11" s="14">
        <v>0.43033500174623401</v>
      </c>
      <c r="AT11" s="14">
        <v>0.415452619324581</v>
      </c>
      <c r="AU11" s="14">
        <v>0.26189352174792002</v>
      </c>
      <c r="AV11" s="14"/>
      <c r="AW11" s="14">
        <v>0.47030841410806001</v>
      </c>
      <c r="AX11" s="14">
        <v>0.43351167102629001</v>
      </c>
      <c r="AY11" s="14">
        <v>0.52488187339480197</v>
      </c>
      <c r="AZ11" s="14">
        <v>0.35472719048887502</v>
      </c>
      <c r="BA11" s="14">
        <v>0.477630444870006</v>
      </c>
      <c r="BB11" s="14">
        <v>0.38276308831414901</v>
      </c>
      <c r="BC11" s="14">
        <v>0.50534056669558902</v>
      </c>
      <c r="BD11" s="14">
        <v>0.51206880613470496</v>
      </c>
      <c r="BE11" s="14">
        <v>0.37012533777914602</v>
      </c>
      <c r="BF11" s="14">
        <v>0.15682340445940601</v>
      </c>
      <c r="BG11" s="14"/>
      <c r="BH11" s="14">
        <v>0.36533246421791299</v>
      </c>
      <c r="BI11" s="14">
        <v>0.421064056356595</v>
      </c>
    </row>
    <row r="12" spans="2:61" x14ac:dyDescent="0.35">
      <c r="B12" s="15" t="s">
        <v>442</v>
      </c>
      <c r="C12" s="14">
        <v>0.17513806603962701</v>
      </c>
      <c r="D12" s="14">
        <v>0.16740811207614201</v>
      </c>
      <c r="E12" s="14">
        <v>0.18353147248023799</v>
      </c>
      <c r="F12" s="14"/>
      <c r="G12" s="14">
        <v>0.26210192588339798</v>
      </c>
      <c r="H12" s="14">
        <v>0.17275495837274299</v>
      </c>
      <c r="I12" s="14">
        <v>0.169328548776008</v>
      </c>
      <c r="J12" s="14">
        <v>0.14727874152654299</v>
      </c>
      <c r="K12" s="14">
        <v>0.21787072354096099</v>
      </c>
      <c r="L12" s="14">
        <v>0.127322263546822</v>
      </c>
      <c r="M12" s="14"/>
      <c r="N12" s="14">
        <v>0.159313472509656</v>
      </c>
      <c r="O12" s="14">
        <v>0.18405782916288699</v>
      </c>
      <c r="P12" s="14"/>
      <c r="Q12" s="14">
        <v>0.13541731650782601</v>
      </c>
      <c r="R12" s="14">
        <v>0.18189153714415399</v>
      </c>
      <c r="S12" s="14">
        <v>0.224198876497571</v>
      </c>
      <c r="T12" s="14"/>
      <c r="U12" s="14">
        <v>0.160776918580469</v>
      </c>
      <c r="V12" s="14">
        <v>0.236838266583102</v>
      </c>
      <c r="W12" s="14"/>
      <c r="X12" s="14">
        <v>6.5451248603844603E-2</v>
      </c>
      <c r="Y12" s="14">
        <v>0.17522628351373601</v>
      </c>
      <c r="Z12" s="14">
        <v>0.224250816644678</v>
      </c>
      <c r="AA12" s="14"/>
      <c r="AB12" s="14">
        <v>0.12682086325859801</v>
      </c>
      <c r="AC12" s="14">
        <v>0.19107755063085199</v>
      </c>
      <c r="AD12" s="14">
        <v>0.23748644216242701</v>
      </c>
      <c r="AE12" s="14"/>
      <c r="AF12" s="14">
        <v>8.4276234584013301E-2</v>
      </c>
      <c r="AG12" s="14">
        <v>0.157298017671333</v>
      </c>
      <c r="AH12" s="14">
        <v>0.25382836723979701</v>
      </c>
      <c r="AI12" s="14"/>
      <c r="AJ12" s="14">
        <v>0.18637293091537699</v>
      </c>
      <c r="AK12" s="14">
        <v>0.16819298473518501</v>
      </c>
      <c r="AL12" s="14"/>
      <c r="AM12" s="14">
        <v>0.118874870645647</v>
      </c>
      <c r="AN12" s="14">
        <v>0.15551137440535201</v>
      </c>
      <c r="AO12" s="14">
        <v>9.2390319473331206E-2</v>
      </c>
      <c r="AP12" s="14">
        <v>0.26441995609365698</v>
      </c>
      <c r="AQ12" s="14">
        <v>0.15046258918411901</v>
      </c>
      <c r="AR12" s="14">
        <v>0.16583203325288201</v>
      </c>
      <c r="AS12" s="14">
        <v>8.7516675264035407E-2</v>
      </c>
      <c r="AT12" s="14">
        <v>0.17859835239191901</v>
      </c>
      <c r="AU12" s="14">
        <v>0.31361642681087998</v>
      </c>
      <c r="AV12" s="14"/>
      <c r="AW12" s="14">
        <v>0.124508175986695</v>
      </c>
      <c r="AX12" s="14">
        <v>0.132537966100337</v>
      </c>
      <c r="AY12" s="14">
        <v>8.2134428391591102E-2</v>
      </c>
      <c r="AZ12" s="14">
        <v>0.25689264442521398</v>
      </c>
      <c r="BA12" s="14">
        <v>8.82606783225202E-2</v>
      </c>
      <c r="BB12" s="14">
        <v>0.16733434720982601</v>
      </c>
      <c r="BC12" s="14">
        <v>0.167560990246857</v>
      </c>
      <c r="BD12" s="14">
        <v>0.25684119004601802</v>
      </c>
      <c r="BE12" s="14">
        <v>0.223752823060656</v>
      </c>
      <c r="BF12" s="14">
        <v>0.28480463807984502</v>
      </c>
      <c r="BG12" s="14"/>
      <c r="BH12" s="14">
        <v>0.18989044598927399</v>
      </c>
      <c r="BI12" s="14">
        <v>0.17425355536647599</v>
      </c>
    </row>
    <row r="13" spans="2:61" x14ac:dyDescent="0.35">
      <c r="B13" s="15" t="s">
        <v>443</v>
      </c>
      <c r="C13" s="14">
        <v>0.10793728620432</v>
      </c>
      <c r="D13" s="14">
        <v>0.104748282376683</v>
      </c>
      <c r="E13" s="14">
        <v>0.111608533803168</v>
      </c>
      <c r="F13" s="14"/>
      <c r="G13" s="14">
        <v>8.1112276124734303E-2</v>
      </c>
      <c r="H13" s="14">
        <v>9.3214187810691407E-2</v>
      </c>
      <c r="I13" s="14">
        <v>0.12334515236671199</v>
      </c>
      <c r="J13" s="14">
        <v>0.13346205662952401</v>
      </c>
      <c r="K13" s="14">
        <v>0.103562254852945</v>
      </c>
      <c r="L13" s="14">
        <v>9.98258819071903E-2</v>
      </c>
      <c r="M13" s="14"/>
      <c r="N13" s="14">
        <v>6.9630051940892695E-2</v>
      </c>
      <c r="O13" s="14">
        <v>0.12952971793976201</v>
      </c>
      <c r="P13" s="14"/>
      <c r="Q13" s="14">
        <v>7.1075345038285095E-2</v>
      </c>
      <c r="R13" s="14">
        <v>0.106304701566918</v>
      </c>
      <c r="S13" s="14">
        <v>0.183795466720621</v>
      </c>
      <c r="T13" s="14"/>
      <c r="U13" s="14">
        <v>0.107628195386097</v>
      </c>
      <c r="V13" s="14">
        <v>0.10926524175416399</v>
      </c>
      <c r="W13" s="14"/>
      <c r="X13" s="14">
        <v>0.12081930249556699</v>
      </c>
      <c r="Y13" s="14">
        <v>4.435782869392E-2</v>
      </c>
      <c r="Z13" s="14">
        <v>0.19382940048661401</v>
      </c>
      <c r="AA13" s="14"/>
      <c r="AB13" s="14">
        <v>5.7474700432052502E-2</v>
      </c>
      <c r="AC13" s="14">
        <v>9.0520467247593203E-2</v>
      </c>
      <c r="AD13" s="14">
        <v>0.232479820712056</v>
      </c>
      <c r="AE13" s="14"/>
      <c r="AF13" s="14">
        <v>7.8793029041710996E-2</v>
      </c>
      <c r="AG13" s="14">
        <v>9.8714375105033406E-2</v>
      </c>
      <c r="AH13" s="14">
        <v>0.141679543197271</v>
      </c>
      <c r="AI13" s="14"/>
      <c r="AJ13" s="14">
        <v>8.0688597144823501E-2</v>
      </c>
      <c r="AK13" s="14">
        <v>0.12133264984988699</v>
      </c>
      <c r="AL13" s="14"/>
      <c r="AM13" s="14">
        <v>5.6646446092856698E-2</v>
      </c>
      <c r="AN13" s="14">
        <v>0.115929873173741</v>
      </c>
      <c r="AO13" s="14">
        <v>0.11887613280683</v>
      </c>
      <c r="AP13" s="14">
        <v>0.203179408438976</v>
      </c>
      <c r="AQ13" s="14">
        <v>0</v>
      </c>
      <c r="AR13" s="14">
        <v>0.12572050802280099</v>
      </c>
      <c r="AS13" s="14">
        <v>1.7623341472378099E-2</v>
      </c>
      <c r="AT13" s="14">
        <v>0.169965161062864</v>
      </c>
      <c r="AU13" s="14">
        <v>9.8437026945245101E-2</v>
      </c>
      <c r="AV13" s="14"/>
      <c r="AW13" s="14">
        <v>4.5199508856920499E-2</v>
      </c>
      <c r="AX13" s="14">
        <v>0.12633679590548699</v>
      </c>
      <c r="AY13" s="14">
        <v>8.5583876690577806E-2</v>
      </c>
      <c r="AZ13" s="14">
        <v>0.170291075086797</v>
      </c>
      <c r="BA13" s="14">
        <v>0</v>
      </c>
      <c r="BB13" s="14">
        <v>0.127057113966976</v>
      </c>
      <c r="BC13" s="14">
        <v>2.0142319833151599E-2</v>
      </c>
      <c r="BD13" s="14">
        <v>0.14857089915823701</v>
      </c>
      <c r="BE13" s="14">
        <v>0</v>
      </c>
      <c r="BF13" s="14">
        <v>0.28705611164230499</v>
      </c>
      <c r="BG13" s="14"/>
      <c r="BH13" s="14">
        <v>0.13512462095731601</v>
      </c>
      <c r="BI13" s="14">
        <v>7.5558007407339201E-2</v>
      </c>
    </row>
    <row r="14" spans="2:61" x14ac:dyDescent="0.35">
      <c r="B14" s="15" t="s">
        <v>77</v>
      </c>
      <c r="C14" s="20">
        <v>9.8684615308022597E-2</v>
      </c>
      <c r="D14" s="20">
        <v>6.9100771694458094E-2</v>
      </c>
      <c r="E14" s="20">
        <v>0.125145127145701</v>
      </c>
      <c r="F14" s="20"/>
      <c r="G14" s="20">
        <v>0.108244773415041</v>
      </c>
      <c r="H14" s="20">
        <v>0.141559462266799</v>
      </c>
      <c r="I14" s="20">
        <v>0.11547211152957</v>
      </c>
      <c r="J14" s="20">
        <v>7.8814146299976504E-2</v>
      </c>
      <c r="K14" s="20">
        <v>7.9609397860749595E-2</v>
      </c>
      <c r="L14" s="20">
        <v>7.4799756663341696E-2</v>
      </c>
      <c r="M14" s="20"/>
      <c r="N14" s="20">
        <v>8.3011255536095493E-2</v>
      </c>
      <c r="O14" s="20">
        <v>0.107519133316112</v>
      </c>
      <c r="P14" s="20"/>
      <c r="Q14" s="20">
        <v>0.1009620823962</v>
      </c>
      <c r="R14" s="20">
        <v>8.4342576786273799E-2</v>
      </c>
      <c r="S14" s="20">
        <v>4.7515183889393797E-2</v>
      </c>
      <c r="T14" s="20"/>
      <c r="U14" s="20">
        <v>8.5257018999312803E-2</v>
      </c>
      <c r="V14" s="20">
        <v>0.156373973865225</v>
      </c>
      <c r="W14" s="20"/>
      <c r="X14" s="20">
        <v>6.0404025889008603E-2</v>
      </c>
      <c r="Y14" s="20">
        <v>7.3401194256681804E-2</v>
      </c>
      <c r="Z14" s="20">
        <v>0.104074112068542</v>
      </c>
      <c r="AA14" s="20"/>
      <c r="AB14" s="20">
        <v>4.8183026974623198E-2</v>
      </c>
      <c r="AC14" s="20">
        <v>7.5798677414209203E-2</v>
      </c>
      <c r="AD14" s="20">
        <v>0.14704994952275599</v>
      </c>
      <c r="AE14" s="20"/>
      <c r="AF14" s="20">
        <v>3.8764236336585899E-2</v>
      </c>
      <c r="AG14" s="20">
        <v>7.9837223098451801E-2</v>
      </c>
      <c r="AH14" s="20">
        <v>9.8270981777729097E-2</v>
      </c>
      <c r="AI14" s="20"/>
      <c r="AJ14" s="20">
        <v>5.1709724696489302E-2</v>
      </c>
      <c r="AK14" s="20">
        <v>0.119689867160372</v>
      </c>
      <c r="AL14" s="20"/>
      <c r="AM14" s="20">
        <v>3.5163786679636301E-2</v>
      </c>
      <c r="AN14" s="20">
        <v>4.9310622499750503E-2</v>
      </c>
      <c r="AO14" s="20">
        <v>7.4998262125540102E-2</v>
      </c>
      <c r="AP14" s="20">
        <v>7.00374092125957E-2</v>
      </c>
      <c r="AQ14" s="20">
        <v>2.4821256706470399E-2</v>
      </c>
      <c r="AR14" s="20">
        <v>9.8970002362859605E-2</v>
      </c>
      <c r="AS14" s="20">
        <v>0.162226141176322</v>
      </c>
      <c r="AT14" s="20">
        <v>0.16526327098961899</v>
      </c>
      <c r="AU14" s="20">
        <v>0.15910255082532199</v>
      </c>
      <c r="AV14" s="20"/>
      <c r="AW14" s="20">
        <v>2.7685858752127802E-2</v>
      </c>
      <c r="AX14" s="20">
        <v>4.7102971521746098E-2</v>
      </c>
      <c r="AY14" s="20">
        <v>7.33073894973615E-2</v>
      </c>
      <c r="AZ14" s="20">
        <v>6.53740929996105E-2</v>
      </c>
      <c r="BA14" s="20">
        <v>7.6705064277530294E-2</v>
      </c>
      <c r="BB14" s="20">
        <v>7.3227100716649798E-2</v>
      </c>
      <c r="BC14" s="20">
        <v>0.10111324177733499</v>
      </c>
      <c r="BD14" s="20">
        <v>0</v>
      </c>
      <c r="BE14" s="20">
        <v>0.32263848174478499</v>
      </c>
      <c r="BF14" s="20">
        <v>0.143311658452695</v>
      </c>
      <c r="BG14" s="20"/>
      <c r="BH14" s="20">
        <v>8.8769397869915695E-2</v>
      </c>
      <c r="BI14" s="20">
        <v>7.5651012714525206E-2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I19"/>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439</v>
      </c>
      <c r="C9" s="14">
        <v>6.2844375437428199E-2</v>
      </c>
      <c r="D9" s="14">
        <v>7.3488306555208799E-2</v>
      </c>
      <c r="E9" s="14">
        <v>5.3063485157912003E-2</v>
      </c>
      <c r="F9" s="14"/>
      <c r="G9" s="14">
        <v>8.5282956734213794E-2</v>
      </c>
      <c r="H9" s="14">
        <v>0.117789407155862</v>
      </c>
      <c r="I9" s="14">
        <v>6.6118990408255293E-2</v>
      </c>
      <c r="J9" s="14">
        <v>4.8976424770224201E-2</v>
      </c>
      <c r="K9" s="14">
        <v>2.3399247023203399E-2</v>
      </c>
      <c r="L9" s="14">
        <v>4.4904120296058801E-2</v>
      </c>
      <c r="M9" s="14"/>
      <c r="N9" s="14">
        <v>6.79717007997407E-2</v>
      </c>
      <c r="O9" s="14">
        <v>5.99542836571186E-2</v>
      </c>
      <c r="P9" s="14"/>
      <c r="Q9" s="14">
        <v>5.7707416764248398E-2</v>
      </c>
      <c r="R9" s="14">
        <v>6.3437853105762096E-2</v>
      </c>
      <c r="S9" s="14">
        <v>7.0477037463610906E-2</v>
      </c>
      <c r="T9" s="14"/>
      <c r="U9" s="14">
        <v>6.8268297407558395E-2</v>
      </c>
      <c r="V9" s="14">
        <v>3.95414273797653E-2</v>
      </c>
      <c r="W9" s="14"/>
      <c r="X9" s="14">
        <v>0.12562386746568199</v>
      </c>
      <c r="Y9" s="14">
        <v>5.1523092527788299E-2</v>
      </c>
      <c r="Z9" s="14">
        <v>5.0566869550873098E-2</v>
      </c>
      <c r="AA9" s="14"/>
      <c r="AB9" s="14">
        <v>0.108916193799525</v>
      </c>
      <c r="AC9" s="14">
        <v>4.3837762501240697E-2</v>
      </c>
      <c r="AD9" s="14">
        <v>4.1201947977859997E-2</v>
      </c>
      <c r="AE9" s="14"/>
      <c r="AF9" s="14">
        <v>0.125809349326894</v>
      </c>
      <c r="AG9" s="14">
        <v>6.5379050929684907E-2</v>
      </c>
      <c r="AH9" s="14">
        <v>4.1234912279624003E-2</v>
      </c>
      <c r="AI9" s="14"/>
      <c r="AJ9" s="14">
        <v>0.110475882312654</v>
      </c>
      <c r="AK9" s="14">
        <v>3.76523685947001E-2</v>
      </c>
      <c r="AL9" s="14"/>
      <c r="AM9" s="14">
        <v>6.3106078562894199E-2</v>
      </c>
      <c r="AN9" s="14">
        <v>9.6949315752328305E-2</v>
      </c>
      <c r="AO9" s="14">
        <v>4.8788509285530801E-2</v>
      </c>
      <c r="AP9" s="14">
        <v>4.6778140442116402E-2</v>
      </c>
      <c r="AQ9" s="14">
        <v>0.11388575659686</v>
      </c>
      <c r="AR9" s="14">
        <v>4.7737643366924903E-2</v>
      </c>
      <c r="AS9" s="14">
        <v>7.4728012077322506E-2</v>
      </c>
      <c r="AT9" s="14">
        <v>0</v>
      </c>
      <c r="AU9" s="14">
        <v>6.0632044341121301E-2</v>
      </c>
      <c r="AV9" s="14"/>
      <c r="AW9" s="14">
        <v>7.4938268407466702E-2</v>
      </c>
      <c r="AX9" s="14">
        <v>8.5743050571391602E-2</v>
      </c>
      <c r="AY9" s="14">
        <v>6.1623941683518403E-2</v>
      </c>
      <c r="AZ9" s="14">
        <v>2.8717169989170201E-2</v>
      </c>
      <c r="BA9" s="14">
        <v>0.112407643442375</v>
      </c>
      <c r="BB9" s="14">
        <v>7.5015454540825893E-2</v>
      </c>
      <c r="BC9" s="14">
        <v>3.86010878801872E-2</v>
      </c>
      <c r="BD9" s="14">
        <v>0</v>
      </c>
      <c r="BE9" s="14">
        <v>0</v>
      </c>
      <c r="BF9" s="14">
        <v>4.4124268700381802E-2</v>
      </c>
      <c r="BG9" s="14"/>
      <c r="BH9" s="14">
        <v>5.4198586480875902E-2</v>
      </c>
      <c r="BI9" s="14">
        <v>7.5963688033194698E-2</v>
      </c>
    </row>
    <row r="10" spans="2:61" x14ac:dyDescent="0.35">
      <c r="B10" s="15" t="s">
        <v>440</v>
      </c>
      <c r="C10" s="14">
        <v>0.17860310107653499</v>
      </c>
      <c r="D10" s="14">
        <v>0.185104132253327</v>
      </c>
      <c r="E10" s="14">
        <v>0.17112656383118399</v>
      </c>
      <c r="F10" s="14"/>
      <c r="G10" s="14">
        <v>0.207823910744459</v>
      </c>
      <c r="H10" s="14">
        <v>0.19154813734837201</v>
      </c>
      <c r="I10" s="14">
        <v>0.22485122647922801</v>
      </c>
      <c r="J10" s="14">
        <v>0.188681164903169</v>
      </c>
      <c r="K10" s="14">
        <v>0.125846559095701</v>
      </c>
      <c r="L10" s="14">
        <v>0.13625271866576399</v>
      </c>
      <c r="M10" s="14"/>
      <c r="N10" s="14">
        <v>0.193474119229014</v>
      </c>
      <c r="O10" s="14">
        <v>0.17022083463344601</v>
      </c>
      <c r="P10" s="14"/>
      <c r="Q10" s="14">
        <v>0.20338745766479499</v>
      </c>
      <c r="R10" s="14">
        <v>0.17766048585602801</v>
      </c>
      <c r="S10" s="14">
        <v>0.16126826716370199</v>
      </c>
      <c r="T10" s="14"/>
      <c r="U10" s="14">
        <v>0.19113704850806801</v>
      </c>
      <c r="V10" s="14">
        <v>0.124753151250013</v>
      </c>
      <c r="W10" s="14"/>
      <c r="X10" s="14">
        <v>0.209770663737218</v>
      </c>
      <c r="Y10" s="14">
        <v>0.234123489606887</v>
      </c>
      <c r="Z10" s="14">
        <v>0.113582968944305</v>
      </c>
      <c r="AA10" s="14"/>
      <c r="AB10" s="14">
        <v>0.199462638235504</v>
      </c>
      <c r="AC10" s="14">
        <v>0.19565851534485201</v>
      </c>
      <c r="AD10" s="14">
        <v>0.12459954433495</v>
      </c>
      <c r="AE10" s="14"/>
      <c r="AF10" s="14">
        <v>0.195647943617065</v>
      </c>
      <c r="AG10" s="14">
        <v>0.202411519107347</v>
      </c>
      <c r="AH10" s="14">
        <v>0.139333248093576</v>
      </c>
      <c r="AI10" s="14"/>
      <c r="AJ10" s="14">
        <v>0.222984629902341</v>
      </c>
      <c r="AK10" s="14">
        <v>0.15002969592392401</v>
      </c>
      <c r="AL10" s="14"/>
      <c r="AM10" s="14">
        <v>0.24011094135332001</v>
      </c>
      <c r="AN10" s="14">
        <v>0.14435137284536501</v>
      </c>
      <c r="AO10" s="14">
        <v>0.14392496576825001</v>
      </c>
      <c r="AP10" s="14">
        <v>0.163466966522124</v>
      </c>
      <c r="AQ10" s="14">
        <v>0.33554989145028702</v>
      </c>
      <c r="AR10" s="14">
        <v>0.181691498398736</v>
      </c>
      <c r="AS10" s="14">
        <v>0.31321571509878499</v>
      </c>
      <c r="AT10" s="14">
        <v>0.115749109903222</v>
      </c>
      <c r="AU10" s="14">
        <v>0.11788446607903801</v>
      </c>
      <c r="AV10" s="14"/>
      <c r="AW10" s="14">
        <v>0.25160085121661202</v>
      </c>
      <c r="AX10" s="14">
        <v>0.15845462263751101</v>
      </c>
      <c r="AY10" s="14">
        <v>0.24220419379528799</v>
      </c>
      <c r="AZ10" s="14">
        <v>0.132187500516082</v>
      </c>
      <c r="BA10" s="14">
        <v>0.32262995734094402</v>
      </c>
      <c r="BB10" s="14">
        <v>0.18550951566964599</v>
      </c>
      <c r="BC10" s="14">
        <v>0.25757698542386898</v>
      </c>
      <c r="BD10" s="14">
        <v>0.14387660582526701</v>
      </c>
      <c r="BE10" s="14">
        <v>0.13268774933681399</v>
      </c>
      <c r="BF10" s="14">
        <v>0.124828953285216</v>
      </c>
      <c r="BG10" s="14"/>
      <c r="BH10" s="14">
        <v>0.19204578359003999</v>
      </c>
      <c r="BI10" s="14">
        <v>0.17871003760927201</v>
      </c>
    </row>
    <row r="11" spans="2:61" x14ac:dyDescent="0.35">
      <c r="B11" s="15" t="s">
        <v>441</v>
      </c>
      <c r="C11" s="14">
        <v>0.494380461087226</v>
      </c>
      <c r="D11" s="14">
        <v>0.507868376524513</v>
      </c>
      <c r="E11" s="14">
        <v>0.48321010013888299</v>
      </c>
      <c r="F11" s="14"/>
      <c r="G11" s="14">
        <v>0.375232745023314</v>
      </c>
      <c r="H11" s="14">
        <v>0.38748473559862801</v>
      </c>
      <c r="I11" s="14">
        <v>0.39123650109491298</v>
      </c>
      <c r="J11" s="14">
        <v>0.54439418659942695</v>
      </c>
      <c r="K11" s="14">
        <v>0.59698952475217604</v>
      </c>
      <c r="L11" s="14">
        <v>0.62682648609075498</v>
      </c>
      <c r="M11" s="14"/>
      <c r="N11" s="14">
        <v>0.52330518730553999</v>
      </c>
      <c r="O11" s="14">
        <v>0.47807661696106502</v>
      </c>
      <c r="P11" s="14"/>
      <c r="Q11" s="14">
        <v>0.53322104289447703</v>
      </c>
      <c r="R11" s="14">
        <v>0.50172207775252198</v>
      </c>
      <c r="S11" s="14">
        <v>0.42316308363598998</v>
      </c>
      <c r="T11" s="14"/>
      <c r="U11" s="14">
        <v>0.49192754294438801</v>
      </c>
      <c r="V11" s="14">
        <v>0.50491900208893004</v>
      </c>
      <c r="W11" s="14"/>
      <c r="X11" s="14">
        <v>0.43060805438004901</v>
      </c>
      <c r="Y11" s="14">
        <v>0.52474782301879697</v>
      </c>
      <c r="Z11" s="14">
        <v>0.50410343244887701</v>
      </c>
      <c r="AA11" s="14"/>
      <c r="AB11" s="14">
        <v>0.54787476207743702</v>
      </c>
      <c r="AC11" s="14">
        <v>0.52170961971904894</v>
      </c>
      <c r="AD11" s="14">
        <v>0.41414941554261397</v>
      </c>
      <c r="AE11" s="14"/>
      <c r="AF11" s="14">
        <v>0.51202138408320796</v>
      </c>
      <c r="AG11" s="14">
        <v>0.51535744218266599</v>
      </c>
      <c r="AH11" s="14">
        <v>0.48682268207587198</v>
      </c>
      <c r="AI11" s="14"/>
      <c r="AJ11" s="14">
        <v>0.49110584304140298</v>
      </c>
      <c r="AK11" s="14">
        <v>0.50833528485996504</v>
      </c>
      <c r="AL11" s="14"/>
      <c r="AM11" s="14">
        <v>0.53475652278261798</v>
      </c>
      <c r="AN11" s="14">
        <v>0.50699203758769396</v>
      </c>
      <c r="AO11" s="14">
        <v>0.56937220075886297</v>
      </c>
      <c r="AP11" s="14">
        <v>0.399483422844846</v>
      </c>
      <c r="AQ11" s="14">
        <v>0.40912298421279197</v>
      </c>
      <c r="AR11" s="14">
        <v>0.52080100127471696</v>
      </c>
      <c r="AS11" s="14">
        <v>0.37374030034620498</v>
      </c>
      <c r="AT11" s="14">
        <v>0.63399366869507501</v>
      </c>
      <c r="AU11" s="14">
        <v>0.454308814557494</v>
      </c>
      <c r="AV11" s="14"/>
      <c r="AW11" s="14">
        <v>0.50989341338366601</v>
      </c>
      <c r="AX11" s="14">
        <v>0.48666121974376197</v>
      </c>
      <c r="AY11" s="14">
        <v>0.53946981710932096</v>
      </c>
      <c r="AZ11" s="14">
        <v>0.46276070534598202</v>
      </c>
      <c r="BA11" s="14">
        <v>0.45235915051705</v>
      </c>
      <c r="BB11" s="14">
        <v>0.51761887542420204</v>
      </c>
      <c r="BC11" s="14">
        <v>0.51660262309897598</v>
      </c>
      <c r="BD11" s="14">
        <v>0.68499802041514801</v>
      </c>
      <c r="BE11" s="14">
        <v>0.49822999535544299</v>
      </c>
      <c r="BF11" s="14">
        <v>0.40408139449313302</v>
      </c>
      <c r="BG11" s="14"/>
      <c r="BH11" s="14">
        <v>0.43843412469203902</v>
      </c>
      <c r="BI11" s="14">
        <v>0.55310384691556302</v>
      </c>
    </row>
    <row r="12" spans="2:61" x14ac:dyDescent="0.35">
      <c r="B12" s="15" t="s">
        <v>442</v>
      </c>
      <c r="C12" s="14">
        <v>9.1074601109672804E-2</v>
      </c>
      <c r="D12" s="14">
        <v>8.9173476338254704E-2</v>
      </c>
      <c r="E12" s="14">
        <v>9.3419412116799799E-2</v>
      </c>
      <c r="F12" s="14"/>
      <c r="G12" s="14">
        <v>0.16744256305896599</v>
      </c>
      <c r="H12" s="14">
        <v>0.115536127888635</v>
      </c>
      <c r="I12" s="14">
        <v>0.13746816208343399</v>
      </c>
      <c r="J12" s="14">
        <v>5.5228008848015001E-2</v>
      </c>
      <c r="K12" s="14">
        <v>9.0205818700618501E-2</v>
      </c>
      <c r="L12" s="14">
        <v>1.61240729573917E-2</v>
      </c>
      <c r="M12" s="14"/>
      <c r="N12" s="14">
        <v>9.1641815104596305E-2</v>
      </c>
      <c r="O12" s="14">
        <v>9.0754882662223701E-2</v>
      </c>
      <c r="P12" s="14"/>
      <c r="Q12" s="14">
        <v>6.8719315138251302E-2</v>
      </c>
      <c r="R12" s="14">
        <v>0.107594697894503</v>
      </c>
      <c r="S12" s="14">
        <v>9.2940026882458004E-2</v>
      </c>
      <c r="T12" s="14"/>
      <c r="U12" s="14">
        <v>9.2279583590087103E-2</v>
      </c>
      <c r="V12" s="14">
        <v>8.5897601089000603E-2</v>
      </c>
      <c r="W12" s="14"/>
      <c r="X12" s="14">
        <v>3.8934907146623503E-2</v>
      </c>
      <c r="Y12" s="14">
        <v>0.103247464067404</v>
      </c>
      <c r="Z12" s="14">
        <v>0.103116583005634</v>
      </c>
      <c r="AA12" s="14"/>
      <c r="AB12" s="14">
        <v>6.3851498649426103E-2</v>
      </c>
      <c r="AC12" s="14">
        <v>9.3136800993017202E-2</v>
      </c>
      <c r="AD12" s="14">
        <v>0.14045701594134299</v>
      </c>
      <c r="AE12" s="14"/>
      <c r="AF12" s="14">
        <v>4.9082618615402598E-2</v>
      </c>
      <c r="AG12" s="14">
        <v>7.2707243992190501E-2</v>
      </c>
      <c r="AH12" s="14">
        <v>0.14044677320685001</v>
      </c>
      <c r="AI12" s="14"/>
      <c r="AJ12" s="14">
        <v>8.7835418262124904E-2</v>
      </c>
      <c r="AK12" s="14">
        <v>8.8410055112274899E-2</v>
      </c>
      <c r="AL12" s="14"/>
      <c r="AM12" s="14">
        <v>8.60445203311061E-2</v>
      </c>
      <c r="AN12" s="14">
        <v>8.7363507494020595E-2</v>
      </c>
      <c r="AO12" s="14">
        <v>0.15031947221116301</v>
      </c>
      <c r="AP12" s="14">
        <v>0.11645954969777</v>
      </c>
      <c r="AQ12" s="14">
        <v>0.12608536222306799</v>
      </c>
      <c r="AR12" s="14">
        <v>8.4878499153402898E-2</v>
      </c>
      <c r="AS12" s="14">
        <v>7.7084880776390502E-2</v>
      </c>
      <c r="AT12" s="14">
        <v>2.73845012407288E-2</v>
      </c>
      <c r="AU12" s="14">
        <v>9.9941984192783301E-2</v>
      </c>
      <c r="AV12" s="14"/>
      <c r="AW12" s="14">
        <v>8.5193503321777803E-2</v>
      </c>
      <c r="AX12" s="14">
        <v>7.8223826833494395E-2</v>
      </c>
      <c r="AY12" s="14">
        <v>0.10287202127966</v>
      </c>
      <c r="AZ12" s="14">
        <v>0.123505209558506</v>
      </c>
      <c r="BA12" s="14">
        <v>6.2315724273055602E-2</v>
      </c>
      <c r="BB12" s="14">
        <v>8.7936662908385699E-2</v>
      </c>
      <c r="BC12" s="14">
        <v>0.100651940424605</v>
      </c>
      <c r="BD12" s="14">
        <v>4.0817074959241299E-2</v>
      </c>
      <c r="BE12" s="14">
        <v>2.6232561092799499E-2</v>
      </c>
      <c r="BF12" s="14">
        <v>0.162661910914674</v>
      </c>
      <c r="BG12" s="14"/>
      <c r="BH12" s="14">
        <v>0.10515018951652599</v>
      </c>
      <c r="BI12" s="14">
        <v>8.3404076280660405E-2</v>
      </c>
    </row>
    <row r="13" spans="2:61" x14ac:dyDescent="0.35">
      <c r="B13" s="15" t="s">
        <v>443</v>
      </c>
      <c r="C13" s="14">
        <v>4.5861811531525201E-2</v>
      </c>
      <c r="D13" s="14">
        <v>6.03450218976938E-2</v>
      </c>
      <c r="E13" s="14">
        <v>3.2321224607734102E-2</v>
      </c>
      <c r="F13" s="14"/>
      <c r="G13" s="14">
        <v>4.9129452864691503E-2</v>
      </c>
      <c r="H13" s="14">
        <v>3.3030305748778799E-2</v>
      </c>
      <c r="I13" s="14">
        <v>4.5835456402697497E-2</v>
      </c>
      <c r="J13" s="14">
        <v>6.8677491285658102E-2</v>
      </c>
      <c r="K13" s="14">
        <v>4.8537379564798498E-2</v>
      </c>
      <c r="L13" s="14">
        <v>3.1623128797374098E-2</v>
      </c>
      <c r="M13" s="14"/>
      <c r="N13" s="14">
        <v>3.76589990324789E-2</v>
      </c>
      <c r="O13" s="14">
        <v>5.0485446527105703E-2</v>
      </c>
      <c r="P13" s="14"/>
      <c r="Q13" s="14">
        <v>2.5492271396978801E-2</v>
      </c>
      <c r="R13" s="14">
        <v>4.3776483611089503E-2</v>
      </c>
      <c r="S13" s="14">
        <v>8.9693734541438599E-2</v>
      </c>
      <c r="T13" s="14"/>
      <c r="U13" s="14">
        <v>4.5921339858565002E-2</v>
      </c>
      <c r="V13" s="14">
        <v>4.5606058310773398E-2</v>
      </c>
      <c r="W13" s="14"/>
      <c r="X13" s="14">
        <v>3.30139449829666E-2</v>
      </c>
      <c r="Y13" s="14">
        <v>1.69535629102587E-2</v>
      </c>
      <c r="Z13" s="14">
        <v>8.9659691018662294E-2</v>
      </c>
      <c r="AA13" s="14"/>
      <c r="AB13" s="14">
        <v>1.26935366312293E-2</v>
      </c>
      <c r="AC13" s="14">
        <v>4.1392386973688897E-2</v>
      </c>
      <c r="AD13" s="14">
        <v>0.11523143552434301</v>
      </c>
      <c r="AE13" s="14"/>
      <c r="AF13" s="14">
        <v>1.7523186189958601E-2</v>
      </c>
      <c r="AG13" s="14">
        <v>3.9712511903888602E-2</v>
      </c>
      <c r="AH13" s="14">
        <v>7.2298869435812901E-2</v>
      </c>
      <c r="AI13" s="14"/>
      <c r="AJ13" s="14">
        <v>3.05278268667344E-2</v>
      </c>
      <c r="AK13" s="14">
        <v>5.5575650943376999E-2</v>
      </c>
      <c r="AL13" s="14"/>
      <c r="AM13" s="14">
        <v>2.34976131230606E-2</v>
      </c>
      <c r="AN13" s="14">
        <v>3.43184855241234E-2</v>
      </c>
      <c r="AO13" s="14">
        <v>0</v>
      </c>
      <c r="AP13" s="14">
        <v>0.104734637743941</v>
      </c>
      <c r="AQ13" s="14">
        <v>1.53560055169931E-2</v>
      </c>
      <c r="AR13" s="14">
        <v>5.7631006904519402E-2</v>
      </c>
      <c r="AS13" s="14">
        <v>0</v>
      </c>
      <c r="AT13" s="14">
        <v>5.5192514441899897E-2</v>
      </c>
      <c r="AU13" s="14">
        <v>5.3835691953149398E-2</v>
      </c>
      <c r="AV13" s="14"/>
      <c r="AW13" s="14">
        <v>2.79897471363992E-2</v>
      </c>
      <c r="AX13" s="14">
        <v>4.5901006772878603E-2</v>
      </c>
      <c r="AY13" s="14">
        <v>0</v>
      </c>
      <c r="AZ13" s="14">
        <v>9.7207892115479005E-2</v>
      </c>
      <c r="BA13" s="14">
        <v>0</v>
      </c>
      <c r="BB13" s="14">
        <v>5.19883468145226E-2</v>
      </c>
      <c r="BC13" s="14">
        <v>0</v>
      </c>
      <c r="BD13" s="14">
        <v>8.6357382466316399E-2</v>
      </c>
      <c r="BE13" s="14">
        <v>0</v>
      </c>
      <c r="BF13" s="14">
        <v>7.4898447769884899E-2</v>
      </c>
      <c r="BG13" s="14"/>
      <c r="BH13" s="14">
        <v>5.8195281181071701E-2</v>
      </c>
      <c r="BI13" s="14">
        <v>3.4027751801620203E-2</v>
      </c>
    </row>
    <row r="14" spans="2:61" x14ac:dyDescent="0.35">
      <c r="B14" s="15" t="s">
        <v>77</v>
      </c>
      <c r="C14" s="20">
        <v>0.12723564975761201</v>
      </c>
      <c r="D14" s="20">
        <v>8.4020686431002106E-2</v>
      </c>
      <c r="E14" s="20">
        <v>0.166859214147488</v>
      </c>
      <c r="F14" s="20"/>
      <c r="G14" s="20">
        <v>0.115088371574356</v>
      </c>
      <c r="H14" s="20">
        <v>0.15461128625972401</v>
      </c>
      <c r="I14" s="20">
        <v>0.13448966353147199</v>
      </c>
      <c r="J14" s="20">
        <v>9.4042723593506503E-2</v>
      </c>
      <c r="K14" s="20">
        <v>0.11502147086350201</v>
      </c>
      <c r="L14" s="20">
        <v>0.14426947319265601</v>
      </c>
      <c r="M14" s="20"/>
      <c r="N14" s="20">
        <v>8.5948178528629904E-2</v>
      </c>
      <c r="O14" s="20">
        <v>0.15050793555904099</v>
      </c>
      <c r="P14" s="20"/>
      <c r="Q14" s="20">
        <v>0.111472496141249</v>
      </c>
      <c r="R14" s="20">
        <v>0.105808401780095</v>
      </c>
      <c r="S14" s="20">
        <v>0.1624578503128</v>
      </c>
      <c r="T14" s="20"/>
      <c r="U14" s="20">
        <v>0.110466187691333</v>
      </c>
      <c r="V14" s="20">
        <v>0.199282759881518</v>
      </c>
      <c r="W14" s="20"/>
      <c r="X14" s="20">
        <v>0.16204856228746201</v>
      </c>
      <c r="Y14" s="20">
        <v>6.9404567868865202E-2</v>
      </c>
      <c r="Z14" s="20">
        <v>0.13897045503164901</v>
      </c>
      <c r="AA14" s="20"/>
      <c r="AB14" s="20">
        <v>6.7201370606878003E-2</v>
      </c>
      <c r="AC14" s="20">
        <v>0.104264914468152</v>
      </c>
      <c r="AD14" s="20">
        <v>0.16436064067889</v>
      </c>
      <c r="AE14" s="20"/>
      <c r="AF14" s="20">
        <v>9.9915518167472198E-2</v>
      </c>
      <c r="AG14" s="20">
        <v>0.104432231884223</v>
      </c>
      <c r="AH14" s="20">
        <v>0.119863514908265</v>
      </c>
      <c r="AI14" s="20"/>
      <c r="AJ14" s="20">
        <v>5.7070399614741897E-2</v>
      </c>
      <c r="AK14" s="20">
        <v>0.15999694456576</v>
      </c>
      <c r="AL14" s="20"/>
      <c r="AM14" s="20">
        <v>5.2484323847001801E-2</v>
      </c>
      <c r="AN14" s="20">
        <v>0.13002528079646899</v>
      </c>
      <c r="AO14" s="20">
        <v>8.7594851976193794E-2</v>
      </c>
      <c r="AP14" s="20">
        <v>0.169077282749202</v>
      </c>
      <c r="AQ14" s="20">
        <v>0</v>
      </c>
      <c r="AR14" s="20">
        <v>0.1072603509017</v>
      </c>
      <c r="AS14" s="20">
        <v>0.16123109170129701</v>
      </c>
      <c r="AT14" s="20">
        <v>0.16768020571907399</v>
      </c>
      <c r="AU14" s="20">
        <v>0.213396998876414</v>
      </c>
      <c r="AV14" s="20"/>
      <c r="AW14" s="20">
        <v>5.0384216534078902E-2</v>
      </c>
      <c r="AX14" s="20">
        <v>0.14501627344096199</v>
      </c>
      <c r="AY14" s="20">
        <v>5.3830026132212397E-2</v>
      </c>
      <c r="AZ14" s="20">
        <v>0.155621522474781</v>
      </c>
      <c r="BA14" s="20">
        <v>5.0287524426575698E-2</v>
      </c>
      <c r="BB14" s="20">
        <v>8.1931144642418102E-2</v>
      </c>
      <c r="BC14" s="20">
        <v>8.6567363172362494E-2</v>
      </c>
      <c r="BD14" s="20">
        <v>4.3950916334027298E-2</v>
      </c>
      <c r="BE14" s="20">
        <v>0.34284969421494399</v>
      </c>
      <c r="BF14" s="20">
        <v>0.18940502483671001</v>
      </c>
      <c r="BG14" s="20"/>
      <c r="BH14" s="20">
        <v>0.151976034539448</v>
      </c>
      <c r="BI14" s="20">
        <v>7.4790599359690194E-2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I19"/>
  <sheetViews>
    <sheetView showGridLines="0" workbookViewId="0">
      <pane xSplit="2" topLeftCell="C1" activePane="topRight" state="frozen"/>
      <selection activeCell="B18" sqref="B18"/>
      <selection pane="topRight" activeCell="B19" sqref="B1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2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23">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24">
        <v>50</v>
      </c>
      <c r="BG8" s="11"/>
      <c r="BH8" s="11">
        <v>523</v>
      </c>
      <c r="BI8" s="11">
        <v>430</v>
      </c>
    </row>
    <row r="9" spans="2:61" x14ac:dyDescent="0.35">
      <c r="B9" s="15" t="s">
        <v>439</v>
      </c>
      <c r="C9" s="14">
        <v>8.9787594599123999E-2</v>
      </c>
      <c r="D9" s="14">
        <v>0.10215679824342599</v>
      </c>
      <c r="E9" s="14">
        <v>7.6197180371835399E-2</v>
      </c>
      <c r="F9" s="14"/>
      <c r="G9" s="14">
        <v>0.136567402851937</v>
      </c>
      <c r="H9" s="14">
        <v>0.12871701941019401</v>
      </c>
      <c r="I9" s="14">
        <v>6.6306316511324001E-2</v>
      </c>
      <c r="J9" s="14">
        <v>7.5951648477275896E-2</v>
      </c>
      <c r="K9" s="14">
        <v>8.1880894758216805E-2</v>
      </c>
      <c r="L9" s="14">
        <v>7.3769517143073601E-2</v>
      </c>
      <c r="M9" s="14"/>
      <c r="N9" s="14">
        <v>9.9694849577464995E-2</v>
      </c>
      <c r="O9" s="14">
        <v>8.4203225721580802E-2</v>
      </c>
      <c r="P9" s="14"/>
      <c r="Q9" s="14">
        <v>9.09302888063038E-2</v>
      </c>
      <c r="R9" s="14">
        <v>8.6791926343046E-2</v>
      </c>
      <c r="S9" s="14">
        <v>9.9911881468816494E-2</v>
      </c>
      <c r="T9" s="14"/>
      <c r="U9" s="14">
        <v>9.9750082637636101E-2</v>
      </c>
      <c r="V9" s="14">
        <v>4.6985477871592303E-2</v>
      </c>
      <c r="W9" s="14"/>
      <c r="X9" s="14">
        <v>0.16940830678216801</v>
      </c>
      <c r="Y9" s="14">
        <v>9.2125737749376005E-2</v>
      </c>
      <c r="Z9" s="14">
        <v>5.4682487823949098E-2</v>
      </c>
      <c r="AA9" s="14"/>
      <c r="AB9" s="14">
        <v>0.13913551643833499</v>
      </c>
      <c r="AC9" s="14">
        <v>7.0293985384481006E-2</v>
      </c>
      <c r="AD9" s="14">
        <v>5.7813203136481799E-2</v>
      </c>
      <c r="AE9" s="14"/>
      <c r="AF9" s="14">
        <v>0.16513056444315799</v>
      </c>
      <c r="AG9" s="14">
        <v>9.8827409295677904E-2</v>
      </c>
      <c r="AH9" s="14">
        <v>6.3004283368149394E-2</v>
      </c>
      <c r="AI9" s="14"/>
      <c r="AJ9" s="14">
        <v>0.13543284726831101</v>
      </c>
      <c r="AK9" s="14">
        <v>6.4670840720246703E-2</v>
      </c>
      <c r="AL9" s="14"/>
      <c r="AM9" s="14">
        <v>0.139173958897744</v>
      </c>
      <c r="AN9" s="14">
        <v>0.121260973507011</v>
      </c>
      <c r="AO9" s="14">
        <v>6.9405570691681406E-2</v>
      </c>
      <c r="AP9" s="14">
        <v>5.4388586290844802E-2</v>
      </c>
      <c r="AQ9" s="14">
        <v>9.1054841889836993E-2</v>
      </c>
      <c r="AR9" s="14">
        <v>7.5055948915360798E-2</v>
      </c>
      <c r="AS9" s="14">
        <v>0.131781977735457</v>
      </c>
      <c r="AT9" s="14">
        <v>3.5909829279202297E-2</v>
      </c>
      <c r="AU9" s="14">
        <v>7.2152900907879999E-2</v>
      </c>
      <c r="AV9" s="14"/>
      <c r="AW9" s="14">
        <v>0.13155540860589701</v>
      </c>
      <c r="AX9" s="14">
        <v>0.11280825387237001</v>
      </c>
      <c r="AY9" s="14">
        <v>6.8832196753788599E-2</v>
      </c>
      <c r="AZ9" s="14">
        <v>4.2056300294507701E-2</v>
      </c>
      <c r="BA9" s="14">
        <v>0.103311146839887</v>
      </c>
      <c r="BB9" s="14">
        <v>8.1495711954959096E-2</v>
      </c>
      <c r="BC9" s="14">
        <v>0.10167121852217501</v>
      </c>
      <c r="BD9" s="14">
        <v>0</v>
      </c>
      <c r="BE9" s="14">
        <v>3.0351853290809E-2</v>
      </c>
      <c r="BF9" s="14">
        <v>0.10731321026731699</v>
      </c>
      <c r="BG9" s="14"/>
      <c r="BH9" s="14">
        <v>9.4666264470652198E-2</v>
      </c>
      <c r="BI9" s="14">
        <v>9.0764696488429802E-2</v>
      </c>
    </row>
    <row r="10" spans="2:61" x14ac:dyDescent="0.35">
      <c r="B10" s="15" t="s">
        <v>440</v>
      </c>
      <c r="C10" s="14">
        <v>0.19297933736778999</v>
      </c>
      <c r="D10" s="14">
        <v>0.184729872394119</v>
      </c>
      <c r="E10" s="14">
        <v>0.200772477887391</v>
      </c>
      <c r="F10" s="14"/>
      <c r="G10" s="14">
        <v>0.22302061604955301</v>
      </c>
      <c r="H10" s="14">
        <v>0.19950692247995999</v>
      </c>
      <c r="I10" s="14">
        <v>0.25600483215655501</v>
      </c>
      <c r="J10" s="14">
        <v>0.171380283228003</v>
      </c>
      <c r="K10" s="14">
        <v>0.16477932407149201</v>
      </c>
      <c r="L10" s="14">
        <v>0.149402795322645</v>
      </c>
      <c r="M10" s="14"/>
      <c r="N10" s="14">
        <v>0.19105625897475501</v>
      </c>
      <c r="O10" s="14">
        <v>0.194063308573802</v>
      </c>
      <c r="P10" s="14"/>
      <c r="Q10" s="14">
        <v>0.19855777532198399</v>
      </c>
      <c r="R10" s="14">
        <v>0.18435213693649299</v>
      </c>
      <c r="S10" s="14">
        <v>0.217097963360496</v>
      </c>
      <c r="T10" s="14"/>
      <c r="U10" s="14">
        <v>0.20970889945708601</v>
      </c>
      <c r="V10" s="14">
        <v>0.12110365063386699</v>
      </c>
      <c r="W10" s="14"/>
      <c r="X10" s="14">
        <v>0.25340700729036603</v>
      </c>
      <c r="Y10" s="14">
        <v>0.261769873581913</v>
      </c>
      <c r="Z10" s="14">
        <v>9.5235383894477693E-2</v>
      </c>
      <c r="AA10" s="14"/>
      <c r="AB10" s="14">
        <v>0.246971445569556</v>
      </c>
      <c r="AC10" s="14">
        <v>0.20814745142239</v>
      </c>
      <c r="AD10" s="14">
        <v>0.102386320149793</v>
      </c>
      <c r="AE10" s="14"/>
      <c r="AF10" s="14">
        <v>0.25125808047981502</v>
      </c>
      <c r="AG10" s="14">
        <v>0.21979745279575399</v>
      </c>
      <c r="AH10" s="14">
        <v>0.14036029380603399</v>
      </c>
      <c r="AI10" s="14"/>
      <c r="AJ10" s="14">
        <v>0.24078664418307899</v>
      </c>
      <c r="AK10" s="14">
        <v>0.16380130767543999</v>
      </c>
      <c r="AL10" s="14"/>
      <c r="AM10" s="14">
        <v>0.17605460441288601</v>
      </c>
      <c r="AN10" s="14">
        <v>0.20081919126555201</v>
      </c>
      <c r="AO10" s="14">
        <v>0.31667018016679499</v>
      </c>
      <c r="AP10" s="14">
        <v>0.170218496052715</v>
      </c>
      <c r="AQ10" s="14">
        <v>0.28955656950943798</v>
      </c>
      <c r="AR10" s="14">
        <v>0.19092269848589</v>
      </c>
      <c r="AS10" s="14">
        <v>0.26377036495225897</v>
      </c>
      <c r="AT10" s="14">
        <v>0.110848716037751</v>
      </c>
      <c r="AU10" s="14">
        <v>0.17503437706488401</v>
      </c>
      <c r="AV10" s="14"/>
      <c r="AW10" s="14">
        <v>0.21245666036577801</v>
      </c>
      <c r="AX10" s="14">
        <v>0.205957846114392</v>
      </c>
      <c r="AY10" s="14">
        <v>0.29114679220596401</v>
      </c>
      <c r="AZ10" s="14">
        <v>0.17050647794776599</v>
      </c>
      <c r="BA10" s="14">
        <v>0.24545722724819</v>
      </c>
      <c r="BB10" s="14">
        <v>0.23495080609989499</v>
      </c>
      <c r="BC10" s="14">
        <v>0.24870922588886901</v>
      </c>
      <c r="BD10" s="14">
        <v>0.117925448617254</v>
      </c>
      <c r="BE10" s="14">
        <v>0.123531459735466</v>
      </c>
      <c r="BF10" s="14">
        <v>8.60512126572925E-2</v>
      </c>
      <c r="BG10" s="14"/>
      <c r="BH10" s="14">
        <v>0.19189939326069</v>
      </c>
      <c r="BI10" s="14">
        <v>0.21624349187581701</v>
      </c>
    </row>
    <row r="11" spans="2:61" x14ac:dyDescent="0.35">
      <c r="B11" s="15" t="s">
        <v>441</v>
      </c>
      <c r="C11" s="14">
        <v>0.41481311544761101</v>
      </c>
      <c r="D11" s="14">
        <v>0.46812567304764402</v>
      </c>
      <c r="E11" s="14">
        <v>0.36640794232013102</v>
      </c>
      <c r="F11" s="14"/>
      <c r="G11" s="14">
        <v>0.36746993415990797</v>
      </c>
      <c r="H11" s="14">
        <v>0.31011143387021101</v>
      </c>
      <c r="I11" s="14">
        <v>0.32588450816312298</v>
      </c>
      <c r="J11" s="14">
        <v>0.44186466387506601</v>
      </c>
      <c r="K11" s="14">
        <v>0.53254386532856501</v>
      </c>
      <c r="L11" s="14">
        <v>0.50066413836383505</v>
      </c>
      <c r="M11" s="14"/>
      <c r="N11" s="14">
        <v>0.461035536546193</v>
      </c>
      <c r="O11" s="14">
        <v>0.388759173120305</v>
      </c>
      <c r="P11" s="14"/>
      <c r="Q11" s="14">
        <v>0.45754177749214903</v>
      </c>
      <c r="R11" s="14">
        <v>0.42865609010787598</v>
      </c>
      <c r="S11" s="14">
        <v>0.340962788812951</v>
      </c>
      <c r="T11" s="14"/>
      <c r="U11" s="14">
        <v>0.40724543743038899</v>
      </c>
      <c r="V11" s="14">
        <v>0.44732634272551203</v>
      </c>
      <c r="W11" s="14"/>
      <c r="X11" s="14">
        <v>0.39326895956565799</v>
      </c>
      <c r="Y11" s="14">
        <v>0.44507543688321499</v>
      </c>
      <c r="Z11" s="14">
        <v>0.40315241712595901</v>
      </c>
      <c r="AA11" s="14"/>
      <c r="AB11" s="14">
        <v>0.45300869760823298</v>
      </c>
      <c r="AC11" s="14">
        <v>0.42310193543948998</v>
      </c>
      <c r="AD11" s="14">
        <v>0.37204497215038002</v>
      </c>
      <c r="AE11" s="14"/>
      <c r="AF11" s="14">
        <v>0.38769326536844601</v>
      </c>
      <c r="AG11" s="14">
        <v>0.42786587866007098</v>
      </c>
      <c r="AH11" s="14">
        <v>0.41507272556548402</v>
      </c>
      <c r="AI11" s="14"/>
      <c r="AJ11" s="14">
        <v>0.403694471489917</v>
      </c>
      <c r="AK11" s="14">
        <v>0.42459954235498398</v>
      </c>
      <c r="AL11" s="14"/>
      <c r="AM11" s="14">
        <v>0.50164664434801798</v>
      </c>
      <c r="AN11" s="14">
        <v>0.39515196807158498</v>
      </c>
      <c r="AO11" s="14">
        <v>0.33988057485253798</v>
      </c>
      <c r="AP11" s="14">
        <v>0.33631932070162901</v>
      </c>
      <c r="AQ11" s="14">
        <v>0.52712395997127204</v>
      </c>
      <c r="AR11" s="14">
        <v>0.43615168676096899</v>
      </c>
      <c r="AS11" s="14">
        <v>0.46301328356865201</v>
      </c>
      <c r="AT11" s="14">
        <v>0.51624671744406903</v>
      </c>
      <c r="AU11" s="14">
        <v>0.33834486849700601</v>
      </c>
      <c r="AV11" s="14"/>
      <c r="AW11" s="14">
        <v>0.461801174135332</v>
      </c>
      <c r="AX11" s="14">
        <v>0.38695373775501501</v>
      </c>
      <c r="AY11" s="14">
        <v>0.40154838895440098</v>
      </c>
      <c r="AZ11" s="14">
        <v>0.41214071053122098</v>
      </c>
      <c r="BA11" s="14">
        <v>0.57068668830150604</v>
      </c>
      <c r="BB11" s="14">
        <v>0.43502276521953198</v>
      </c>
      <c r="BC11" s="14">
        <v>0.47476783405337097</v>
      </c>
      <c r="BD11" s="14">
        <v>0.55915389233573498</v>
      </c>
      <c r="BE11" s="14">
        <v>0.30737293353655198</v>
      </c>
      <c r="BF11" s="14">
        <v>0.35216392183157202</v>
      </c>
      <c r="BG11" s="14"/>
      <c r="BH11" s="14">
        <v>0.38149541764365202</v>
      </c>
      <c r="BI11" s="14">
        <v>0.44796387211720101</v>
      </c>
    </row>
    <row r="12" spans="2:61" x14ac:dyDescent="0.35">
      <c r="B12" s="15" t="s">
        <v>442</v>
      </c>
      <c r="C12" s="14">
        <v>0.1227133215737</v>
      </c>
      <c r="D12" s="14">
        <v>0.115087646602093</v>
      </c>
      <c r="E12" s="14">
        <v>0.130700937114929</v>
      </c>
      <c r="F12" s="14"/>
      <c r="G12" s="14">
        <v>0.10916183641475601</v>
      </c>
      <c r="H12" s="14">
        <v>0.13706610134226899</v>
      </c>
      <c r="I12" s="14">
        <v>0.16348422668652901</v>
      </c>
      <c r="J12" s="14">
        <v>0.120857875620311</v>
      </c>
      <c r="K12" s="14">
        <v>0.11166351596426501</v>
      </c>
      <c r="L12" s="14">
        <v>8.8844663246481895E-2</v>
      </c>
      <c r="M12" s="14"/>
      <c r="N12" s="14">
        <v>0.107612100088221</v>
      </c>
      <c r="O12" s="14">
        <v>0.13122534548554499</v>
      </c>
      <c r="P12" s="14"/>
      <c r="Q12" s="14">
        <v>0.11584346157282099</v>
      </c>
      <c r="R12" s="14">
        <v>0.126147773442185</v>
      </c>
      <c r="S12" s="14">
        <v>0.14352082536534999</v>
      </c>
      <c r="T12" s="14"/>
      <c r="U12" s="14">
        <v>0.119915128338288</v>
      </c>
      <c r="V12" s="14">
        <v>0.13473527763781701</v>
      </c>
      <c r="W12" s="14"/>
      <c r="X12" s="14">
        <v>5.26607136209448E-2</v>
      </c>
      <c r="Y12" s="14">
        <v>0.114902143468036</v>
      </c>
      <c r="Z12" s="14">
        <v>0.170332333828035</v>
      </c>
      <c r="AA12" s="14"/>
      <c r="AB12" s="14">
        <v>9.1593129124484293E-2</v>
      </c>
      <c r="AC12" s="14">
        <v>0.131570553642993</v>
      </c>
      <c r="AD12" s="14">
        <v>0.15912665178389099</v>
      </c>
      <c r="AE12" s="14"/>
      <c r="AF12" s="14">
        <v>9.0603452266955195E-2</v>
      </c>
      <c r="AG12" s="14">
        <v>0.107819319912169</v>
      </c>
      <c r="AH12" s="14">
        <v>0.16408250903544799</v>
      </c>
      <c r="AI12" s="14"/>
      <c r="AJ12" s="14">
        <v>0.10873879693168099</v>
      </c>
      <c r="AK12" s="14">
        <v>0.13015279259373799</v>
      </c>
      <c r="AL12" s="14"/>
      <c r="AM12" s="14">
        <v>8.5524666826467796E-2</v>
      </c>
      <c r="AN12" s="14">
        <v>0.126682743295296</v>
      </c>
      <c r="AO12" s="14">
        <v>0.17297752214605899</v>
      </c>
      <c r="AP12" s="14">
        <v>0.163080548839038</v>
      </c>
      <c r="AQ12" s="14">
        <v>6.2141758357314898E-2</v>
      </c>
      <c r="AR12" s="14">
        <v>0.12481348002513799</v>
      </c>
      <c r="AS12" s="14">
        <v>0</v>
      </c>
      <c r="AT12" s="14">
        <v>8.5476446350778904E-2</v>
      </c>
      <c r="AU12" s="14">
        <v>0.18575297049633599</v>
      </c>
      <c r="AV12" s="14"/>
      <c r="AW12" s="14">
        <v>0.107373622956878</v>
      </c>
      <c r="AX12" s="14">
        <v>0.13998550186221301</v>
      </c>
      <c r="AY12" s="14">
        <v>0.16673300731525301</v>
      </c>
      <c r="AZ12" s="14">
        <v>0.12731827945086299</v>
      </c>
      <c r="BA12" s="14">
        <v>4.0131808454860501E-2</v>
      </c>
      <c r="BB12" s="14">
        <v>0.118937895808506</v>
      </c>
      <c r="BC12" s="14">
        <v>7.1437566604435898E-2</v>
      </c>
      <c r="BD12" s="14">
        <v>0.12719239834438101</v>
      </c>
      <c r="BE12" s="14">
        <v>0.21823420984199801</v>
      </c>
      <c r="BF12" s="14">
        <v>0.124808949257844</v>
      </c>
      <c r="BG12" s="14"/>
      <c r="BH12" s="14">
        <v>0.13730468365290099</v>
      </c>
      <c r="BI12" s="14">
        <v>0.11359112327298899</v>
      </c>
    </row>
    <row r="13" spans="2:61" x14ac:dyDescent="0.35">
      <c r="B13" s="15" t="s">
        <v>443</v>
      </c>
      <c r="C13" s="14">
        <v>7.1371382789635104E-2</v>
      </c>
      <c r="D13" s="14">
        <v>6.5598937316069694E-2</v>
      </c>
      <c r="E13" s="14">
        <v>7.7292048525492096E-2</v>
      </c>
      <c r="F13" s="14"/>
      <c r="G13" s="14">
        <v>7.1547737948790005E-2</v>
      </c>
      <c r="H13" s="14">
        <v>9.0782995526474203E-2</v>
      </c>
      <c r="I13" s="14">
        <v>6.4763993971411402E-2</v>
      </c>
      <c r="J13" s="14">
        <v>9.2912996065527304E-2</v>
      </c>
      <c r="K13" s="14">
        <v>4.5653098912418297E-2</v>
      </c>
      <c r="L13" s="14">
        <v>6.1772888168396101E-2</v>
      </c>
      <c r="M13" s="14"/>
      <c r="N13" s="14">
        <v>5.6932186292610099E-2</v>
      </c>
      <c r="O13" s="14">
        <v>7.9510246653641398E-2</v>
      </c>
      <c r="P13" s="14"/>
      <c r="Q13" s="14">
        <v>5.0503002087325402E-2</v>
      </c>
      <c r="R13" s="14">
        <v>6.0107967982689699E-2</v>
      </c>
      <c r="S13" s="14">
        <v>0.13589699602792199</v>
      </c>
      <c r="T13" s="14"/>
      <c r="U13" s="14">
        <v>7.2012665822682106E-2</v>
      </c>
      <c r="V13" s="14">
        <v>6.8616220511923107E-2</v>
      </c>
      <c r="W13" s="14"/>
      <c r="X13" s="14">
        <v>7.0583197636789802E-2</v>
      </c>
      <c r="Y13" s="14">
        <v>2.3846391714865099E-2</v>
      </c>
      <c r="Z13" s="14">
        <v>0.137649104816877</v>
      </c>
      <c r="AA13" s="14"/>
      <c r="AB13" s="14">
        <v>2.8029539902997998E-2</v>
      </c>
      <c r="AC13" s="14">
        <v>6.7367375993494794E-2</v>
      </c>
      <c r="AD13" s="14">
        <v>0.16577599544234201</v>
      </c>
      <c r="AE13" s="14"/>
      <c r="AF13" s="14">
        <v>5.83638574157474E-2</v>
      </c>
      <c r="AG13" s="14">
        <v>5.7855451254105697E-2</v>
      </c>
      <c r="AH13" s="14">
        <v>0.109169398224142</v>
      </c>
      <c r="AI13" s="14"/>
      <c r="AJ13" s="14">
        <v>5.9855009013878503E-2</v>
      </c>
      <c r="AK13" s="14">
        <v>7.5652651848347699E-2</v>
      </c>
      <c r="AL13" s="14"/>
      <c r="AM13" s="14">
        <v>3.0371252002948299E-2</v>
      </c>
      <c r="AN13" s="14">
        <v>7.1726703916139195E-2</v>
      </c>
      <c r="AO13" s="14">
        <v>4.5994508782420999E-2</v>
      </c>
      <c r="AP13" s="14">
        <v>0.16524339427776799</v>
      </c>
      <c r="AQ13" s="14">
        <v>3.0122870272138301E-2</v>
      </c>
      <c r="AR13" s="14">
        <v>8.2594540593979304E-2</v>
      </c>
      <c r="AS13" s="14">
        <v>1.6646480419199399E-2</v>
      </c>
      <c r="AT13" s="14">
        <v>0.14972299172048301</v>
      </c>
      <c r="AU13" s="14">
        <v>5.7382506844080902E-2</v>
      </c>
      <c r="AV13" s="14"/>
      <c r="AW13" s="14">
        <v>5.6279371629873801E-2</v>
      </c>
      <c r="AX13" s="14">
        <v>8.6994660003515703E-2</v>
      </c>
      <c r="AY13" s="14">
        <v>1.7909588638381001E-2</v>
      </c>
      <c r="AZ13" s="14">
        <v>0.13703782749329699</v>
      </c>
      <c r="BA13" s="14">
        <v>0</v>
      </c>
      <c r="BB13" s="14">
        <v>5.9231725490585203E-2</v>
      </c>
      <c r="BC13" s="14">
        <v>0</v>
      </c>
      <c r="BD13" s="14">
        <v>0.195728260702629</v>
      </c>
      <c r="BE13" s="14">
        <v>0</v>
      </c>
      <c r="BF13" s="14">
        <v>0.11649731800417901</v>
      </c>
      <c r="BG13" s="14"/>
      <c r="BH13" s="14">
        <v>8.4565587217152904E-2</v>
      </c>
      <c r="BI13" s="14">
        <v>6.1159014297744597E-2</v>
      </c>
    </row>
    <row r="14" spans="2:61" x14ac:dyDescent="0.35">
      <c r="B14" s="15" t="s">
        <v>77</v>
      </c>
      <c r="C14" s="20">
        <v>0.10833524822214</v>
      </c>
      <c r="D14" s="20">
        <v>6.4301072396648201E-2</v>
      </c>
      <c r="E14" s="20">
        <v>0.14862941378022199</v>
      </c>
      <c r="F14" s="20"/>
      <c r="G14" s="20">
        <v>9.2232472575055499E-2</v>
      </c>
      <c r="H14" s="20">
        <v>0.133815527370891</v>
      </c>
      <c r="I14" s="20">
        <v>0.12355612251105701</v>
      </c>
      <c r="J14" s="20">
        <v>9.7032532733817206E-2</v>
      </c>
      <c r="K14" s="20">
        <v>6.3479300965042298E-2</v>
      </c>
      <c r="L14" s="20">
        <v>0.12554599775556799</v>
      </c>
      <c r="M14" s="20"/>
      <c r="N14" s="20">
        <v>8.3669068520755494E-2</v>
      </c>
      <c r="O14" s="20">
        <v>0.122238700445126</v>
      </c>
      <c r="P14" s="20"/>
      <c r="Q14" s="20">
        <v>8.6623694719416902E-2</v>
      </c>
      <c r="R14" s="20">
        <v>0.113944105187709</v>
      </c>
      <c r="S14" s="20">
        <v>6.2609544964463998E-2</v>
      </c>
      <c r="T14" s="20"/>
      <c r="U14" s="20">
        <v>9.1367786313918398E-2</v>
      </c>
      <c r="V14" s="20">
        <v>0.181233030619289</v>
      </c>
      <c r="W14" s="20"/>
      <c r="X14" s="20">
        <v>6.06718151040729E-2</v>
      </c>
      <c r="Y14" s="20">
        <v>6.2280416602594403E-2</v>
      </c>
      <c r="Z14" s="20">
        <v>0.13894827251070199</v>
      </c>
      <c r="AA14" s="20"/>
      <c r="AB14" s="20">
        <v>4.1261671356393803E-2</v>
      </c>
      <c r="AC14" s="20">
        <v>9.9518698117152096E-2</v>
      </c>
      <c r="AD14" s="20">
        <v>0.142852857337112</v>
      </c>
      <c r="AE14" s="20"/>
      <c r="AF14" s="20">
        <v>4.6950780025877902E-2</v>
      </c>
      <c r="AG14" s="20">
        <v>8.7834488082222495E-2</v>
      </c>
      <c r="AH14" s="20">
        <v>0.10831079000074199</v>
      </c>
      <c r="AI14" s="20"/>
      <c r="AJ14" s="20">
        <v>5.14922311131338E-2</v>
      </c>
      <c r="AK14" s="20">
        <v>0.14112286480724201</v>
      </c>
      <c r="AL14" s="20"/>
      <c r="AM14" s="20">
        <v>6.7228873511935697E-2</v>
      </c>
      <c r="AN14" s="20">
        <v>8.4358419944417201E-2</v>
      </c>
      <c r="AO14" s="20">
        <v>5.5071643360505303E-2</v>
      </c>
      <c r="AP14" s="20">
        <v>0.110749653838005</v>
      </c>
      <c r="AQ14" s="20">
        <v>0</v>
      </c>
      <c r="AR14" s="20">
        <v>9.04616452186639E-2</v>
      </c>
      <c r="AS14" s="20">
        <v>0.12478789332443301</v>
      </c>
      <c r="AT14" s="20">
        <v>0.101795299167715</v>
      </c>
      <c r="AU14" s="20">
        <v>0.17133237618981301</v>
      </c>
      <c r="AV14" s="20"/>
      <c r="AW14" s="20">
        <v>3.0533762306241101E-2</v>
      </c>
      <c r="AX14" s="20">
        <v>6.7300000392495701E-2</v>
      </c>
      <c r="AY14" s="20">
        <v>5.3830026132212397E-2</v>
      </c>
      <c r="AZ14" s="20">
        <v>0.110940404282345</v>
      </c>
      <c r="BA14" s="20">
        <v>4.0413129155556803E-2</v>
      </c>
      <c r="BB14" s="20">
        <v>7.0361095426522705E-2</v>
      </c>
      <c r="BC14" s="20">
        <v>0.103414154931149</v>
      </c>
      <c r="BD14" s="20">
        <v>0</v>
      </c>
      <c r="BE14" s="20">
        <v>0.32050954359517603</v>
      </c>
      <c r="BF14" s="20">
        <v>0.21316538798179499</v>
      </c>
      <c r="BG14" s="20"/>
      <c r="BH14" s="20">
        <v>0.11006865375495201</v>
      </c>
      <c r="BI14" s="20">
        <v>7.0277801947818699E-2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I19"/>
  <sheetViews>
    <sheetView showGridLines="0" workbookViewId="0">
      <pane xSplit="2" topLeftCell="C1" activePane="topRight" state="frozen"/>
      <selection activeCell="B18" sqref="B18"/>
      <selection pane="topRight" activeCell="AO6" sqref="AO6:BC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22" t="s">
        <v>42</v>
      </c>
      <c r="BE6" s="22" t="s">
        <v>44</v>
      </c>
      <c r="BF6" s="2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23">
        <v>29</v>
      </c>
      <c r="BE7" s="23">
        <v>25</v>
      </c>
      <c r="BF7" s="23">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24">
        <v>26</v>
      </c>
      <c r="BE8" s="24">
        <v>23</v>
      </c>
      <c r="BF8" s="24">
        <v>50</v>
      </c>
      <c r="BG8" s="11"/>
      <c r="BH8" s="11">
        <v>523</v>
      </c>
      <c r="BI8" s="11">
        <v>430</v>
      </c>
    </row>
    <row r="9" spans="2:61" x14ac:dyDescent="0.35">
      <c r="B9" s="15" t="s">
        <v>439</v>
      </c>
      <c r="C9" s="14">
        <v>7.3569192815265694E-2</v>
      </c>
      <c r="D9" s="14">
        <v>9.0194740928667194E-2</v>
      </c>
      <c r="E9" s="14">
        <v>5.5825908793868298E-2</v>
      </c>
      <c r="F9" s="14"/>
      <c r="G9" s="14">
        <v>4.7421404146386098E-2</v>
      </c>
      <c r="H9" s="14">
        <v>8.9362761038822194E-2</v>
      </c>
      <c r="I9" s="14">
        <v>8.2852097631282998E-2</v>
      </c>
      <c r="J9" s="14">
        <v>5.8022210843017299E-2</v>
      </c>
      <c r="K9" s="14">
        <v>4.6206761038603897E-2</v>
      </c>
      <c r="L9" s="14">
        <v>0.100921898441414</v>
      </c>
      <c r="M9" s="14"/>
      <c r="N9" s="14">
        <v>7.6349517631598598E-2</v>
      </c>
      <c r="O9" s="14">
        <v>7.2002022150158801E-2</v>
      </c>
      <c r="P9" s="14"/>
      <c r="Q9" s="14">
        <v>7.0167670132948903E-2</v>
      </c>
      <c r="R9" s="14">
        <v>6.9162940241417004E-2</v>
      </c>
      <c r="S9" s="14">
        <v>0.102648332716732</v>
      </c>
      <c r="T9" s="14"/>
      <c r="U9" s="14">
        <v>8.5917726377607001E-2</v>
      </c>
      <c r="V9" s="14">
        <v>2.0515841794318201E-2</v>
      </c>
      <c r="W9" s="14"/>
      <c r="X9" s="14">
        <v>0.15754314949679599</v>
      </c>
      <c r="Y9" s="14">
        <v>7.8230643992029295E-2</v>
      </c>
      <c r="Z9" s="14">
        <v>3.7764324274007201E-2</v>
      </c>
      <c r="AA9" s="14"/>
      <c r="AB9" s="14">
        <v>0.12193875718161901</v>
      </c>
      <c r="AC9" s="14">
        <v>6.1048619513100297E-2</v>
      </c>
      <c r="AD9" s="14">
        <v>3.9794324007515702E-2</v>
      </c>
      <c r="AE9" s="14"/>
      <c r="AF9" s="14">
        <v>0.12845458611059499</v>
      </c>
      <c r="AG9" s="14">
        <v>8.0724938844324898E-2</v>
      </c>
      <c r="AH9" s="14">
        <v>5.35838888458951E-2</v>
      </c>
      <c r="AI9" s="14"/>
      <c r="AJ9" s="14">
        <v>0.106177089536479</v>
      </c>
      <c r="AK9" s="14">
        <v>5.27273876914226E-2</v>
      </c>
      <c r="AL9" s="14"/>
      <c r="AM9" s="14">
        <v>0.107643093253672</v>
      </c>
      <c r="AN9" s="14">
        <v>0.103605183382025</v>
      </c>
      <c r="AO9" s="14">
        <v>3.97791855669542E-2</v>
      </c>
      <c r="AP9" s="14">
        <v>7.9367274986244296E-2</v>
      </c>
      <c r="AQ9" s="14">
        <v>0.10473234758255801</v>
      </c>
      <c r="AR9" s="14">
        <v>5.6915297896830502E-2</v>
      </c>
      <c r="AS9" s="14">
        <v>0.105278183702479</v>
      </c>
      <c r="AT9" s="14">
        <v>5.1267699831551099E-2</v>
      </c>
      <c r="AU9" s="14">
        <v>4.21223120374472E-2</v>
      </c>
      <c r="AV9" s="14"/>
      <c r="AW9" s="14">
        <v>0.11080697006899901</v>
      </c>
      <c r="AX9" s="14">
        <v>0.11556473313703</v>
      </c>
      <c r="AY9" s="14">
        <v>5.2817737589882501E-2</v>
      </c>
      <c r="AZ9" s="14">
        <v>4.5356364194116101E-2</v>
      </c>
      <c r="BA9" s="14">
        <v>0.10324430921701699</v>
      </c>
      <c r="BB9" s="14">
        <v>6.0776541048300603E-2</v>
      </c>
      <c r="BC9" s="14">
        <v>5.89478672878751E-2</v>
      </c>
      <c r="BD9" s="14">
        <v>4.39134102525758E-2</v>
      </c>
      <c r="BE9" s="14">
        <v>0</v>
      </c>
      <c r="BF9" s="14">
        <v>6.5442650949386394E-2</v>
      </c>
      <c r="BG9" s="14"/>
      <c r="BH9" s="14">
        <v>7.5869726274613997E-2</v>
      </c>
      <c r="BI9" s="14">
        <v>7.56141029186021E-2</v>
      </c>
    </row>
    <row r="10" spans="2:61" x14ac:dyDescent="0.35">
      <c r="B10" s="15" t="s">
        <v>440</v>
      </c>
      <c r="C10" s="14">
        <v>0.1669508660888</v>
      </c>
      <c r="D10" s="14">
        <v>0.169991799534392</v>
      </c>
      <c r="E10" s="14">
        <v>0.163827389579179</v>
      </c>
      <c r="F10" s="14"/>
      <c r="G10" s="14">
        <v>0.24390015191028899</v>
      </c>
      <c r="H10" s="14">
        <v>0.191440573323089</v>
      </c>
      <c r="I10" s="14">
        <v>0.24038153129210399</v>
      </c>
      <c r="J10" s="14">
        <v>0.158783060416016</v>
      </c>
      <c r="K10" s="14">
        <v>0.12571804432647701</v>
      </c>
      <c r="L10" s="14">
        <v>6.9856629077305096E-2</v>
      </c>
      <c r="M10" s="14"/>
      <c r="N10" s="14">
        <v>0.19115132847155</v>
      </c>
      <c r="O10" s="14">
        <v>0.15330992223020001</v>
      </c>
      <c r="P10" s="14"/>
      <c r="Q10" s="14">
        <v>0.192017671889992</v>
      </c>
      <c r="R10" s="14">
        <v>0.16195455770443801</v>
      </c>
      <c r="S10" s="14">
        <v>0.16202209724116601</v>
      </c>
      <c r="T10" s="14"/>
      <c r="U10" s="14">
        <v>0.17207698462954399</v>
      </c>
      <c r="V10" s="14">
        <v>0.14492737925580201</v>
      </c>
      <c r="W10" s="14"/>
      <c r="X10" s="14">
        <v>0.19906986838274399</v>
      </c>
      <c r="Y10" s="14">
        <v>0.217733361788466</v>
      </c>
      <c r="Z10" s="14">
        <v>0.100050889245361</v>
      </c>
      <c r="AA10" s="14"/>
      <c r="AB10" s="14">
        <v>0.17290688325432699</v>
      </c>
      <c r="AC10" s="14">
        <v>0.192150663598844</v>
      </c>
      <c r="AD10" s="14">
        <v>0.109768528397613</v>
      </c>
      <c r="AE10" s="14"/>
      <c r="AF10" s="14">
        <v>0.191020661747554</v>
      </c>
      <c r="AG10" s="14">
        <v>0.18925440746331901</v>
      </c>
      <c r="AH10" s="14">
        <v>0.13023947435231401</v>
      </c>
      <c r="AI10" s="14"/>
      <c r="AJ10" s="14">
        <v>0.18076363592575501</v>
      </c>
      <c r="AK10" s="14">
        <v>0.16111657715904401</v>
      </c>
      <c r="AL10" s="14"/>
      <c r="AM10" s="14">
        <v>0.19692466272577999</v>
      </c>
      <c r="AN10" s="14">
        <v>0.17679209638650101</v>
      </c>
      <c r="AO10" s="14">
        <v>0.18340209327798601</v>
      </c>
      <c r="AP10" s="14">
        <v>0.12002131253784901</v>
      </c>
      <c r="AQ10" s="14">
        <v>0.27520971249486897</v>
      </c>
      <c r="AR10" s="14">
        <v>0.17979300210565599</v>
      </c>
      <c r="AS10" s="14">
        <v>0.206977512331569</v>
      </c>
      <c r="AT10" s="14">
        <v>5.5362725678667901E-2</v>
      </c>
      <c r="AU10" s="14">
        <v>0.12308205498410001</v>
      </c>
      <c r="AV10" s="14"/>
      <c r="AW10" s="14">
        <v>0.21897213562689399</v>
      </c>
      <c r="AX10" s="14">
        <v>0.149948022527325</v>
      </c>
      <c r="AY10" s="14">
        <v>0.205694171818113</v>
      </c>
      <c r="AZ10" s="14">
        <v>0.13388104983872101</v>
      </c>
      <c r="BA10" s="14">
        <v>0.23356498835829401</v>
      </c>
      <c r="BB10" s="14">
        <v>0.20121660913748901</v>
      </c>
      <c r="BC10" s="14">
        <v>0.25227323930701301</v>
      </c>
      <c r="BD10" s="14">
        <v>8.2519104661040704E-2</v>
      </c>
      <c r="BE10" s="14">
        <v>5.2388847732630098E-2</v>
      </c>
      <c r="BF10" s="14">
        <v>9.4992678356226004E-2</v>
      </c>
      <c r="BG10" s="14"/>
      <c r="BH10" s="14">
        <v>0.179308668774045</v>
      </c>
      <c r="BI10" s="14">
        <v>0.16800031845612601</v>
      </c>
    </row>
    <row r="11" spans="2:61" x14ac:dyDescent="0.35">
      <c r="B11" s="15" t="s">
        <v>441</v>
      </c>
      <c r="C11" s="14">
        <v>0.32747794517236301</v>
      </c>
      <c r="D11" s="14">
        <v>0.378960870002998</v>
      </c>
      <c r="E11" s="14">
        <v>0.280306798181302</v>
      </c>
      <c r="F11" s="14"/>
      <c r="G11" s="14">
        <v>0.246959575321026</v>
      </c>
      <c r="H11" s="14">
        <v>0.27050590119874701</v>
      </c>
      <c r="I11" s="14">
        <v>0.25406310486307498</v>
      </c>
      <c r="J11" s="14">
        <v>0.36670612989972101</v>
      </c>
      <c r="K11" s="14">
        <v>0.38525807278692697</v>
      </c>
      <c r="L11" s="14">
        <v>0.41209120147109801</v>
      </c>
      <c r="M11" s="14"/>
      <c r="N11" s="14">
        <v>0.38180393365232801</v>
      </c>
      <c r="O11" s="14">
        <v>0.29685630880865599</v>
      </c>
      <c r="P11" s="14"/>
      <c r="Q11" s="14">
        <v>0.40338677979611498</v>
      </c>
      <c r="R11" s="14">
        <v>0.30504853906268897</v>
      </c>
      <c r="S11" s="14">
        <v>0.28319227915729001</v>
      </c>
      <c r="T11" s="14"/>
      <c r="U11" s="14">
        <v>0.338657091103507</v>
      </c>
      <c r="V11" s="14">
        <v>0.279448667023246</v>
      </c>
      <c r="W11" s="14"/>
      <c r="X11" s="14">
        <v>0.360706090280492</v>
      </c>
      <c r="Y11" s="14">
        <v>0.36450809779697702</v>
      </c>
      <c r="Z11" s="14">
        <v>0.29482780522588098</v>
      </c>
      <c r="AA11" s="14"/>
      <c r="AB11" s="14">
        <v>0.42300088706893701</v>
      </c>
      <c r="AC11" s="14">
        <v>0.30545010445840998</v>
      </c>
      <c r="AD11" s="14">
        <v>0.25553190780741702</v>
      </c>
      <c r="AE11" s="14"/>
      <c r="AF11" s="14">
        <v>0.372553264137374</v>
      </c>
      <c r="AG11" s="14">
        <v>0.36116009114829301</v>
      </c>
      <c r="AH11" s="14">
        <v>0.27463845718656998</v>
      </c>
      <c r="AI11" s="14"/>
      <c r="AJ11" s="14">
        <v>0.36596304987108802</v>
      </c>
      <c r="AK11" s="14">
        <v>0.30713800195947699</v>
      </c>
      <c r="AL11" s="14"/>
      <c r="AM11" s="14">
        <v>0.393139455417296</v>
      </c>
      <c r="AN11" s="14">
        <v>0.39403021963635598</v>
      </c>
      <c r="AO11" s="14">
        <v>0.45065305688780199</v>
      </c>
      <c r="AP11" s="14">
        <v>0.25996802888633802</v>
      </c>
      <c r="AQ11" s="14">
        <v>0.43658222815589298</v>
      </c>
      <c r="AR11" s="14">
        <v>0.30435238324966601</v>
      </c>
      <c r="AS11" s="14">
        <v>0.38759176778041798</v>
      </c>
      <c r="AT11" s="14">
        <v>0.32642824527109099</v>
      </c>
      <c r="AU11" s="14">
        <v>0.21021686943280499</v>
      </c>
      <c r="AV11" s="14"/>
      <c r="AW11" s="14">
        <v>0.380191803816192</v>
      </c>
      <c r="AX11" s="14">
        <v>0.403866158196307</v>
      </c>
      <c r="AY11" s="14">
        <v>0.42134805478767401</v>
      </c>
      <c r="AZ11" s="14">
        <v>0.324659265236034</v>
      </c>
      <c r="BA11" s="14">
        <v>0.44968804149847502</v>
      </c>
      <c r="BB11" s="14">
        <v>0.29194893228752</v>
      </c>
      <c r="BC11" s="14">
        <v>0.36296699456985598</v>
      </c>
      <c r="BD11" s="14">
        <v>0.35448024032343101</v>
      </c>
      <c r="BE11" s="14">
        <v>0.33478139118114603</v>
      </c>
      <c r="BF11" s="14">
        <v>0.23048827084063001</v>
      </c>
      <c r="BG11" s="14"/>
      <c r="BH11" s="14">
        <v>0.283939923065547</v>
      </c>
      <c r="BI11" s="14">
        <v>0.37908525250202502</v>
      </c>
    </row>
    <row r="12" spans="2:61" x14ac:dyDescent="0.35">
      <c r="B12" s="15" t="s">
        <v>442</v>
      </c>
      <c r="C12" s="14">
        <v>0.20513274810770801</v>
      </c>
      <c r="D12" s="14">
        <v>0.17801633707353201</v>
      </c>
      <c r="E12" s="14">
        <v>0.23218490541221801</v>
      </c>
      <c r="F12" s="14"/>
      <c r="G12" s="14">
        <v>0.24875343471827499</v>
      </c>
      <c r="H12" s="14">
        <v>0.17703527608230599</v>
      </c>
      <c r="I12" s="14">
        <v>0.19279919167248</v>
      </c>
      <c r="J12" s="14">
        <v>0.18094118734362499</v>
      </c>
      <c r="K12" s="14">
        <v>0.26465070671320201</v>
      </c>
      <c r="L12" s="14">
        <v>0.19294331611649701</v>
      </c>
      <c r="M12" s="14"/>
      <c r="N12" s="14">
        <v>0.16897721141576799</v>
      </c>
      <c r="O12" s="14">
        <v>0.22551234410021401</v>
      </c>
      <c r="P12" s="14"/>
      <c r="Q12" s="14">
        <v>0.160945810876582</v>
      </c>
      <c r="R12" s="14">
        <v>0.25121309329195102</v>
      </c>
      <c r="S12" s="14">
        <v>0.168865845567225</v>
      </c>
      <c r="T12" s="14"/>
      <c r="U12" s="14">
        <v>0.19264140263169499</v>
      </c>
      <c r="V12" s="14">
        <v>0.25879966595808901</v>
      </c>
      <c r="W12" s="14"/>
      <c r="X12" s="14">
        <v>0.12606395232432899</v>
      </c>
      <c r="Y12" s="14">
        <v>0.19026003863226401</v>
      </c>
      <c r="Z12" s="14">
        <v>0.25074970004533198</v>
      </c>
      <c r="AA12" s="14"/>
      <c r="AB12" s="14">
        <v>0.16563316685643401</v>
      </c>
      <c r="AC12" s="14">
        <v>0.22832831857331001</v>
      </c>
      <c r="AD12" s="14">
        <v>0.23437109715097701</v>
      </c>
      <c r="AE12" s="14"/>
      <c r="AF12" s="14">
        <v>0.161675691858679</v>
      </c>
      <c r="AG12" s="14">
        <v>0.186580492159796</v>
      </c>
      <c r="AH12" s="14">
        <v>0.25873050120393298</v>
      </c>
      <c r="AI12" s="14"/>
      <c r="AJ12" s="14">
        <v>0.19675930784449999</v>
      </c>
      <c r="AK12" s="14">
        <v>0.21046142583798599</v>
      </c>
      <c r="AL12" s="14"/>
      <c r="AM12" s="14">
        <v>0.20064323300492801</v>
      </c>
      <c r="AN12" s="14">
        <v>0.166303230424061</v>
      </c>
      <c r="AO12" s="14">
        <v>0.111549146347317</v>
      </c>
      <c r="AP12" s="14">
        <v>0.16588187936659901</v>
      </c>
      <c r="AQ12" s="14">
        <v>0.116672827834867</v>
      </c>
      <c r="AR12" s="14">
        <v>0.21093838537177301</v>
      </c>
      <c r="AS12" s="14">
        <v>0.19632287243177399</v>
      </c>
      <c r="AT12" s="14">
        <v>0.20487358791063501</v>
      </c>
      <c r="AU12" s="14">
        <v>0.34414638152006499</v>
      </c>
      <c r="AV12" s="14"/>
      <c r="AW12" s="14">
        <v>0.213939119306468</v>
      </c>
      <c r="AX12" s="14">
        <v>0.152624944146761</v>
      </c>
      <c r="AY12" s="14">
        <v>0.19458993123936699</v>
      </c>
      <c r="AZ12" s="14">
        <v>0.160946774488929</v>
      </c>
      <c r="BA12" s="14">
        <v>0.107832621966187</v>
      </c>
      <c r="BB12" s="14">
        <v>0.24008476270200901</v>
      </c>
      <c r="BC12" s="14">
        <v>0.16491056963954001</v>
      </c>
      <c r="BD12" s="14">
        <v>0.27626184283975203</v>
      </c>
      <c r="BE12" s="14">
        <v>0.162626860605882</v>
      </c>
      <c r="BF12" s="14">
        <v>0.25813962226896098</v>
      </c>
      <c r="BG12" s="14"/>
      <c r="BH12" s="14">
        <v>0.20846495158019099</v>
      </c>
      <c r="BI12" s="14">
        <v>0.203197942135525</v>
      </c>
    </row>
    <row r="13" spans="2:61" x14ac:dyDescent="0.35">
      <c r="B13" s="15" t="s">
        <v>443</v>
      </c>
      <c r="C13" s="14">
        <v>0.127136043270098</v>
      </c>
      <c r="D13" s="14">
        <v>0.11093140459002999</v>
      </c>
      <c r="E13" s="14">
        <v>0.143328872490153</v>
      </c>
      <c r="F13" s="14"/>
      <c r="G13" s="14">
        <v>0.123451428322818</v>
      </c>
      <c r="H13" s="14">
        <v>0.14012515689451499</v>
      </c>
      <c r="I13" s="14">
        <v>0.10633445486797399</v>
      </c>
      <c r="J13" s="14">
        <v>0.15707253125135201</v>
      </c>
      <c r="K13" s="14">
        <v>9.9972444375665298E-2</v>
      </c>
      <c r="L13" s="14">
        <v>0.13219534777288999</v>
      </c>
      <c r="M13" s="14"/>
      <c r="N13" s="14">
        <v>8.9412638982486095E-2</v>
      </c>
      <c r="O13" s="14">
        <v>0.14839939071792899</v>
      </c>
      <c r="P13" s="14"/>
      <c r="Q13" s="14">
        <v>6.4609389986420199E-2</v>
      </c>
      <c r="R13" s="14">
        <v>0.120923800776585</v>
      </c>
      <c r="S13" s="14">
        <v>0.24401303567069399</v>
      </c>
      <c r="T13" s="14"/>
      <c r="U13" s="14">
        <v>0.12821825925184399</v>
      </c>
      <c r="V13" s="14">
        <v>0.12248648840027</v>
      </c>
      <c r="W13" s="14"/>
      <c r="X13" s="14">
        <v>0.12471232742565699</v>
      </c>
      <c r="Y13" s="14">
        <v>6.4785019172778194E-2</v>
      </c>
      <c r="Z13" s="14">
        <v>0.21404636324656001</v>
      </c>
      <c r="AA13" s="14"/>
      <c r="AB13" s="14">
        <v>5.9866026658652302E-2</v>
      </c>
      <c r="AC13" s="14">
        <v>0.122257663197865</v>
      </c>
      <c r="AD13" s="14">
        <v>0.26690092303123603</v>
      </c>
      <c r="AE13" s="14"/>
      <c r="AF13" s="14">
        <v>5.4641719291873198E-2</v>
      </c>
      <c r="AG13" s="14">
        <v>9.9402624697171593E-2</v>
      </c>
      <c r="AH13" s="14">
        <v>0.20991990909201</v>
      </c>
      <c r="AI13" s="14"/>
      <c r="AJ13" s="14">
        <v>9.7314685554953706E-2</v>
      </c>
      <c r="AK13" s="14">
        <v>0.14193299497725301</v>
      </c>
      <c r="AL13" s="14"/>
      <c r="AM13" s="14">
        <v>6.9547878051015602E-2</v>
      </c>
      <c r="AN13" s="14">
        <v>0.11824362841573199</v>
      </c>
      <c r="AO13" s="14">
        <v>0.104524100928168</v>
      </c>
      <c r="AP13" s="14">
        <v>0.256324682893175</v>
      </c>
      <c r="AQ13" s="14">
        <v>1.47668647551451E-2</v>
      </c>
      <c r="AR13" s="14">
        <v>0.159607122441667</v>
      </c>
      <c r="AS13" s="14">
        <v>0</v>
      </c>
      <c r="AT13" s="14">
        <v>0.22584653177824501</v>
      </c>
      <c r="AU13" s="14">
        <v>0.113128886779558</v>
      </c>
      <c r="AV13" s="14"/>
      <c r="AW13" s="14">
        <v>4.5866981403556002E-2</v>
      </c>
      <c r="AX13" s="14">
        <v>0.13797421848859401</v>
      </c>
      <c r="AY13" s="14">
        <v>5.1647492190843899E-2</v>
      </c>
      <c r="AZ13" s="14">
        <v>0.228917381569505</v>
      </c>
      <c r="BA13" s="14">
        <v>0</v>
      </c>
      <c r="BB13" s="14">
        <v>0.13834360940556301</v>
      </c>
      <c r="BC13" s="14">
        <v>0</v>
      </c>
      <c r="BD13" s="14">
        <v>0.24282540192320101</v>
      </c>
      <c r="BE13" s="14">
        <v>0.15246772800834801</v>
      </c>
      <c r="BF13" s="14">
        <v>0.21740847839062499</v>
      </c>
      <c r="BG13" s="14"/>
      <c r="BH13" s="14">
        <v>0.158215351154116</v>
      </c>
      <c r="BI13" s="14">
        <v>0.10050203123722901</v>
      </c>
    </row>
    <row r="14" spans="2:61" x14ac:dyDescent="0.35">
      <c r="B14" s="15" t="s">
        <v>77</v>
      </c>
      <c r="C14" s="20">
        <v>9.9733204545765203E-2</v>
      </c>
      <c r="D14" s="20">
        <v>7.1904847870379901E-2</v>
      </c>
      <c r="E14" s="20">
        <v>0.12452612554327901</v>
      </c>
      <c r="F14" s="20"/>
      <c r="G14" s="20">
        <v>8.9514005581206202E-2</v>
      </c>
      <c r="H14" s="20">
        <v>0.13153033146251999</v>
      </c>
      <c r="I14" s="20">
        <v>0.123569619673084</v>
      </c>
      <c r="J14" s="20">
        <v>7.8474880246269502E-2</v>
      </c>
      <c r="K14" s="20">
        <v>7.8193970759125195E-2</v>
      </c>
      <c r="L14" s="20">
        <v>9.1991607120796196E-2</v>
      </c>
      <c r="M14" s="20"/>
      <c r="N14" s="20">
        <v>9.2305369846268706E-2</v>
      </c>
      <c r="O14" s="20">
        <v>0.103920011992842</v>
      </c>
      <c r="P14" s="20"/>
      <c r="Q14" s="20">
        <v>0.10887267731794199</v>
      </c>
      <c r="R14" s="20">
        <v>9.1697068922918998E-2</v>
      </c>
      <c r="S14" s="20">
        <v>3.9258409646892999E-2</v>
      </c>
      <c r="T14" s="20"/>
      <c r="U14" s="20">
        <v>8.2488536005803498E-2</v>
      </c>
      <c r="V14" s="20">
        <v>0.17382195756827501</v>
      </c>
      <c r="W14" s="20"/>
      <c r="X14" s="20">
        <v>3.1904612089982402E-2</v>
      </c>
      <c r="Y14" s="20">
        <v>8.4482838617486594E-2</v>
      </c>
      <c r="Z14" s="20">
        <v>0.102560917962859</v>
      </c>
      <c r="AA14" s="20"/>
      <c r="AB14" s="20">
        <v>5.6654278980030302E-2</v>
      </c>
      <c r="AC14" s="20">
        <v>9.0764630658469805E-2</v>
      </c>
      <c r="AD14" s="20">
        <v>9.3633219605241194E-2</v>
      </c>
      <c r="AE14" s="20"/>
      <c r="AF14" s="20">
        <v>9.1654076853925598E-2</v>
      </c>
      <c r="AG14" s="20">
        <v>8.2877445687095805E-2</v>
      </c>
      <c r="AH14" s="20">
        <v>7.2887769319277498E-2</v>
      </c>
      <c r="AI14" s="20"/>
      <c r="AJ14" s="20">
        <v>5.3022231267223899E-2</v>
      </c>
      <c r="AK14" s="20">
        <v>0.12662361237481901</v>
      </c>
      <c r="AL14" s="20"/>
      <c r="AM14" s="20">
        <v>3.2101677547308E-2</v>
      </c>
      <c r="AN14" s="20">
        <v>4.1025641755325297E-2</v>
      </c>
      <c r="AO14" s="20">
        <v>0.110092416991773</v>
      </c>
      <c r="AP14" s="20">
        <v>0.118436821329794</v>
      </c>
      <c r="AQ14" s="20">
        <v>5.2036019176667003E-2</v>
      </c>
      <c r="AR14" s="20">
        <v>8.8393808934407E-2</v>
      </c>
      <c r="AS14" s="20">
        <v>0.10382966375376</v>
      </c>
      <c r="AT14" s="20">
        <v>0.13622120952980901</v>
      </c>
      <c r="AU14" s="20">
        <v>0.167303495246024</v>
      </c>
      <c r="AV14" s="20"/>
      <c r="AW14" s="20">
        <v>3.02229897778904E-2</v>
      </c>
      <c r="AX14" s="20">
        <v>4.0021923503983203E-2</v>
      </c>
      <c r="AY14" s="20">
        <v>7.3902612374119103E-2</v>
      </c>
      <c r="AZ14" s="20">
        <v>0.10623916467269399</v>
      </c>
      <c r="BA14" s="20">
        <v>0.105670038960027</v>
      </c>
      <c r="BB14" s="20">
        <v>6.7629545419118794E-2</v>
      </c>
      <c r="BC14" s="20">
        <v>0.16090132919571501</v>
      </c>
      <c r="BD14" s="20">
        <v>0</v>
      </c>
      <c r="BE14" s="20">
        <v>0.29773517247199399</v>
      </c>
      <c r="BF14" s="20">
        <v>0.133528299194171</v>
      </c>
      <c r="BG14" s="20"/>
      <c r="BH14" s="20">
        <v>9.42013791514867E-2</v>
      </c>
      <c r="BI14" s="20">
        <v>7.3600352750492606E-2</v>
      </c>
    </row>
    <row r="15" spans="2:61" x14ac:dyDescent="0.35">
      <c r="B15" s="16"/>
    </row>
    <row r="16" spans="2:61" x14ac:dyDescent="0.35">
      <c r="B16" t="s">
        <v>79</v>
      </c>
    </row>
    <row r="17" spans="2:2" x14ac:dyDescent="0.35">
      <c r="B17" t="s">
        <v>80</v>
      </c>
    </row>
    <row r="19" spans="2:2" x14ac:dyDescent="0.35">
      <c r="B19"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F18"/>
  <sheetViews>
    <sheetView showGridLines="0" workbookViewId="0">
      <pane xSplit="2" topLeftCell="C1" activePane="topRight" state="frozen"/>
      <selection activeCell="B18" sqref="B18"/>
      <selection pane="topRight" activeCell="B18" sqref="B18"/>
    </sheetView>
  </sheetViews>
  <sheetFormatPr defaultColWidth="11.54296875" defaultRowHeight="14.5" x14ac:dyDescent="0.35"/>
  <cols>
    <col min="2" max="2" width="25.6328125" customWidth="1"/>
    <col min="3" max="7" width="20.6328125" customWidth="1"/>
  </cols>
  <sheetData>
    <row r="2" spans="2:58" ht="40" customHeight="1" x14ac:dyDescent="0.35">
      <c r="D2" s="33" t="s">
        <v>162</v>
      </c>
      <c r="E2" s="30"/>
      <c r="F2" s="30"/>
      <c r="G2" s="30"/>
    </row>
    <row r="6" spans="2:58" ht="50" customHeight="1" x14ac:dyDescent="0.35">
      <c r="B6" s="17" t="s">
        <v>13</v>
      </c>
      <c r="C6" s="17" t="s">
        <v>455</v>
      </c>
      <c r="D6" s="17" t="s">
        <v>456</v>
      </c>
      <c r="E6" s="17" t="s">
        <v>457</v>
      </c>
      <c r="F6" s="17" t="s">
        <v>458</v>
      </c>
      <c r="AO6" s="25"/>
      <c r="AP6" s="25"/>
      <c r="AQ6" s="25"/>
      <c r="AS6" s="25"/>
      <c r="AT6" s="25"/>
      <c r="AY6" s="25"/>
      <c r="AZ6" s="25"/>
      <c r="BA6" s="25"/>
      <c r="BC6" s="25"/>
      <c r="BD6" s="25"/>
      <c r="BE6" s="25"/>
      <c r="BF6" s="25"/>
    </row>
    <row r="7" spans="2:58" x14ac:dyDescent="0.35">
      <c r="B7" s="15" t="s">
        <v>158</v>
      </c>
      <c r="C7" s="14">
        <v>0.133006414766002</v>
      </c>
      <c r="D7" s="14">
        <v>0.18633575004408301</v>
      </c>
      <c r="E7" s="14">
        <v>0.189851358574218</v>
      </c>
      <c r="F7" s="14">
        <v>0.155259104169959</v>
      </c>
      <c r="AO7" s="25"/>
      <c r="AP7" s="25"/>
      <c r="AQ7" s="25"/>
      <c r="AS7" s="25"/>
      <c r="AT7" s="25"/>
      <c r="AY7" s="25"/>
      <c r="AZ7" s="25"/>
      <c r="BA7" s="25"/>
      <c r="BC7" s="25"/>
      <c r="BD7" s="25"/>
      <c r="BE7" s="25"/>
      <c r="BF7" s="25"/>
    </row>
    <row r="8" spans="2:58" x14ac:dyDescent="0.35">
      <c r="B8" s="15" t="s">
        <v>159</v>
      </c>
      <c r="C8" s="14">
        <v>0.229584755537586</v>
      </c>
      <c r="D8" s="14">
        <v>0.26739638211894201</v>
      </c>
      <c r="E8" s="14">
        <v>0.27206496306425898</v>
      </c>
      <c r="F8" s="14">
        <v>0.19323818005466201</v>
      </c>
      <c r="AO8" s="25"/>
      <c r="AP8" s="25"/>
      <c r="AQ8" s="25"/>
      <c r="AS8" s="25"/>
      <c r="AT8" s="25"/>
      <c r="AY8" s="25"/>
      <c r="AZ8" s="25"/>
      <c r="BA8" s="25"/>
      <c r="BC8" s="25"/>
      <c r="BD8" s="25"/>
      <c r="BE8" s="25"/>
      <c r="BF8" s="25"/>
    </row>
    <row r="9" spans="2:58" x14ac:dyDescent="0.35">
      <c r="B9" s="15" t="s">
        <v>160</v>
      </c>
      <c r="C9" s="14">
        <v>0.20729749089836599</v>
      </c>
      <c r="D9" s="14">
        <v>0.21851009173265301</v>
      </c>
      <c r="E9" s="14">
        <v>0.21763368578540099</v>
      </c>
      <c r="F9" s="14">
        <v>0.177400884047654</v>
      </c>
    </row>
    <row r="10" spans="2:58" x14ac:dyDescent="0.35">
      <c r="B10" s="15" t="s">
        <v>161</v>
      </c>
      <c r="C10" s="14">
        <v>0.30359539590446899</v>
      </c>
      <c r="D10" s="14">
        <v>0.23956834316985201</v>
      </c>
      <c r="E10" s="14">
        <v>0.22687530017674701</v>
      </c>
      <c r="F10" s="14">
        <v>0.32492135688638801</v>
      </c>
    </row>
    <row r="11" spans="2:58" x14ac:dyDescent="0.35">
      <c r="B11" s="15" t="s">
        <v>104</v>
      </c>
      <c r="C11" s="14">
        <v>0.12651594289357701</v>
      </c>
      <c r="D11" s="14">
        <v>8.8189432934470097E-2</v>
      </c>
      <c r="E11" s="14">
        <v>9.3574692399374396E-2</v>
      </c>
      <c r="F11" s="14">
        <v>0.14918047484133701</v>
      </c>
    </row>
    <row r="12" spans="2:58" x14ac:dyDescent="0.35">
      <c r="B12" s="16"/>
      <c r="C12" s="16"/>
      <c r="D12" s="16"/>
      <c r="E12" s="16"/>
      <c r="F12" s="16"/>
    </row>
    <row r="13" spans="2:58" x14ac:dyDescent="0.35">
      <c r="B13" t="s">
        <v>79</v>
      </c>
    </row>
    <row r="14" spans="2:58" x14ac:dyDescent="0.35">
      <c r="B14" t="s">
        <v>80</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I18"/>
  <sheetViews>
    <sheetView showGridLines="0" workbookViewId="0">
      <pane xSplit="2" topLeftCell="C1" activePane="topRight" state="frozen"/>
      <selection activeCell="B18" sqref="B18"/>
      <selection pane="topRight" activeCell="AU13" sqref="AU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459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0.133006414766002</v>
      </c>
      <c r="D9" s="14">
        <v>0.10272589472921299</v>
      </c>
      <c r="E9" s="14">
        <v>0.16265379649019401</v>
      </c>
      <c r="F9" s="14"/>
      <c r="G9" s="14">
        <v>8.1161865418349396E-2</v>
      </c>
      <c r="H9" s="14">
        <v>0.113940678270498</v>
      </c>
      <c r="I9" s="14">
        <v>0.1276591080084</v>
      </c>
      <c r="J9" s="14">
        <v>0.14683734096050399</v>
      </c>
      <c r="K9" s="14">
        <v>0.13493129309511701</v>
      </c>
      <c r="L9" s="14">
        <v>0.16875076725847801</v>
      </c>
      <c r="M9" s="14"/>
      <c r="N9" s="14">
        <v>0.114799214447727</v>
      </c>
      <c r="O9" s="14">
        <v>0.143269168982669</v>
      </c>
      <c r="P9" s="14"/>
      <c r="Q9" s="14">
        <v>6.2598876415739704E-2</v>
      </c>
      <c r="R9" s="14">
        <v>0.12022026789090599</v>
      </c>
      <c r="S9" s="14">
        <v>0.323511064542509</v>
      </c>
      <c r="T9" s="14"/>
      <c r="U9" s="14">
        <v>0.133180071606948</v>
      </c>
      <c r="V9" s="14">
        <v>0.132260328010567</v>
      </c>
      <c r="W9" s="14"/>
      <c r="X9" s="14">
        <v>0.19134783014972501</v>
      </c>
      <c r="Y9" s="14">
        <v>5.84345420230339E-2</v>
      </c>
      <c r="Z9" s="14">
        <v>0.21605990082676901</v>
      </c>
      <c r="AA9" s="14"/>
      <c r="AB9" s="14">
        <v>5.3539708825938503E-2</v>
      </c>
      <c r="AC9" s="14">
        <v>0.14005785410433699</v>
      </c>
      <c r="AD9" s="14">
        <v>0.26535312929119997</v>
      </c>
      <c r="AE9" s="14"/>
      <c r="AF9" s="14">
        <v>0.13431910775282899</v>
      </c>
      <c r="AG9" s="14">
        <v>0.137119753809127</v>
      </c>
      <c r="AH9" s="14">
        <v>0.14471897001315601</v>
      </c>
      <c r="AI9" s="14"/>
      <c r="AJ9" s="14">
        <v>0.10371727225333099</v>
      </c>
      <c r="AK9" s="14">
        <v>0.15368323697661701</v>
      </c>
      <c r="AL9" s="14"/>
      <c r="AM9" s="14">
        <v>3.5138042356754801E-2</v>
      </c>
      <c r="AN9" s="14">
        <v>0.146364938664962</v>
      </c>
      <c r="AO9" s="14">
        <v>1.9162124160803502E-2</v>
      </c>
      <c r="AP9" s="14">
        <v>0.22706101199887699</v>
      </c>
      <c r="AQ9" s="14">
        <v>3.5913167427961599E-2</v>
      </c>
      <c r="AR9" s="14">
        <v>0.170237701279426</v>
      </c>
      <c r="AS9" s="14">
        <v>2.37126740021225E-2</v>
      </c>
      <c r="AT9" s="14">
        <v>0.20174396982544099</v>
      </c>
      <c r="AU9" s="14">
        <v>0.137189578391825</v>
      </c>
      <c r="AV9" s="14"/>
      <c r="AW9" s="14">
        <v>2.8705232691330299E-2</v>
      </c>
      <c r="AX9" s="14">
        <v>0.153249134935564</v>
      </c>
      <c r="AY9" s="14">
        <v>1.3935393284847299E-2</v>
      </c>
      <c r="AZ9" s="14">
        <v>0.20467290508231101</v>
      </c>
      <c r="BA9" s="14">
        <v>0</v>
      </c>
      <c r="BB9" s="14">
        <v>0.15944099396698</v>
      </c>
      <c r="BC9" s="14">
        <v>8.1954740302169302E-2</v>
      </c>
      <c r="BD9" s="14">
        <v>0.21462123499757599</v>
      </c>
      <c r="BE9" s="14">
        <v>8.4481061838234006E-2</v>
      </c>
      <c r="BF9" s="14">
        <v>0.21584342323056999</v>
      </c>
      <c r="BG9" s="14"/>
      <c r="BH9" s="14">
        <v>0.15771139820439201</v>
      </c>
      <c r="BI9" s="14">
        <v>0.101395230178854</v>
      </c>
    </row>
    <row r="10" spans="2:61" x14ac:dyDescent="0.35">
      <c r="B10" s="15" t="s">
        <v>159</v>
      </c>
      <c r="C10" s="14">
        <v>0.229584755537586</v>
      </c>
      <c r="D10" s="14">
        <v>0.26154853179855098</v>
      </c>
      <c r="E10" s="14">
        <v>0.20045149634970899</v>
      </c>
      <c r="F10" s="14"/>
      <c r="G10" s="14">
        <v>0.180697162413436</v>
      </c>
      <c r="H10" s="14">
        <v>0.23051029311805599</v>
      </c>
      <c r="I10" s="14">
        <v>0.24000492714004101</v>
      </c>
      <c r="J10" s="14">
        <v>0.236987853546125</v>
      </c>
      <c r="K10" s="14">
        <v>0.21248663584338801</v>
      </c>
      <c r="L10" s="14">
        <v>0.252157122844134</v>
      </c>
      <c r="M10" s="14"/>
      <c r="N10" s="14">
        <v>0.19551254012296701</v>
      </c>
      <c r="O10" s="14">
        <v>0.24879005708340499</v>
      </c>
      <c r="P10" s="14"/>
      <c r="Q10" s="14">
        <v>0.19407194335175901</v>
      </c>
      <c r="R10" s="14">
        <v>0.27341447968977201</v>
      </c>
      <c r="S10" s="14">
        <v>0.170036248702091</v>
      </c>
      <c r="T10" s="14"/>
      <c r="U10" s="14">
        <v>0.19847999761597601</v>
      </c>
      <c r="V10" s="14">
        <v>0.363220999234518</v>
      </c>
      <c r="W10" s="14"/>
      <c r="X10" s="14">
        <v>0.22754839328997301</v>
      </c>
      <c r="Y10" s="14">
        <v>0.223651497310731</v>
      </c>
      <c r="Z10" s="14">
        <v>0.23941885221305201</v>
      </c>
      <c r="AA10" s="14"/>
      <c r="AB10" s="14">
        <v>0.20521088318734301</v>
      </c>
      <c r="AC10" s="14">
        <v>0.23718493065768501</v>
      </c>
      <c r="AD10" s="14">
        <v>0.25467503988277101</v>
      </c>
      <c r="AE10" s="14"/>
      <c r="AF10" s="14">
        <v>0.29047779559134901</v>
      </c>
      <c r="AG10" s="14">
        <v>0.20130238592776201</v>
      </c>
      <c r="AH10" s="14">
        <v>0.256652641374297</v>
      </c>
      <c r="AI10" s="14"/>
      <c r="AJ10" s="14">
        <v>0.21862579957672501</v>
      </c>
      <c r="AK10" s="14">
        <v>0.23098975595936899</v>
      </c>
      <c r="AL10" s="14"/>
      <c r="AM10" s="14">
        <v>0.27713834887022198</v>
      </c>
      <c r="AN10" s="14">
        <v>0.27006795007602802</v>
      </c>
      <c r="AO10" s="14">
        <v>0.19154689830768201</v>
      </c>
      <c r="AP10" s="14">
        <v>0.31890037714337599</v>
      </c>
      <c r="AQ10" s="14">
        <v>0.13684799922457899</v>
      </c>
      <c r="AR10" s="14">
        <v>0.21954080480468699</v>
      </c>
      <c r="AS10" s="14">
        <v>0.118745460678526</v>
      </c>
      <c r="AT10" s="14">
        <v>0.13384586080974001</v>
      </c>
      <c r="AU10" s="14">
        <v>0.224663419326534</v>
      </c>
      <c r="AV10" s="14"/>
      <c r="AW10" s="14">
        <v>0.26974397730467098</v>
      </c>
      <c r="AX10" s="14">
        <v>0.231699473361523</v>
      </c>
      <c r="AY10" s="14">
        <v>0.110543338604947</v>
      </c>
      <c r="AZ10" s="14">
        <v>0.33098508883301397</v>
      </c>
      <c r="BA10" s="14">
        <v>0.14564884912117701</v>
      </c>
      <c r="BB10" s="14">
        <v>0.221108174370097</v>
      </c>
      <c r="BC10" s="14">
        <v>0.224192534556342</v>
      </c>
      <c r="BD10" s="14">
        <v>0.174298850634652</v>
      </c>
      <c r="BE10" s="14">
        <v>0.16582341025415001</v>
      </c>
      <c r="BF10" s="14">
        <v>0.31590217997452003</v>
      </c>
      <c r="BG10" s="14"/>
      <c r="BH10" s="14">
        <v>0.242446541951675</v>
      </c>
      <c r="BI10" s="14">
        <v>0.22776036519694801</v>
      </c>
    </row>
    <row r="11" spans="2:61" x14ac:dyDescent="0.35">
      <c r="B11" s="15" t="s">
        <v>160</v>
      </c>
      <c r="C11" s="14">
        <v>0.20729749089836599</v>
      </c>
      <c r="D11" s="14">
        <v>0.201205144402892</v>
      </c>
      <c r="E11" s="14">
        <v>0.211995438525896</v>
      </c>
      <c r="F11" s="14"/>
      <c r="G11" s="14">
        <v>0.22518812136805499</v>
      </c>
      <c r="H11" s="14">
        <v>0.22470018710247999</v>
      </c>
      <c r="I11" s="14">
        <v>0.192327181265463</v>
      </c>
      <c r="J11" s="14">
        <v>0.14726242261309899</v>
      </c>
      <c r="K11" s="14">
        <v>0.25888857877587601</v>
      </c>
      <c r="L11" s="14">
        <v>0.21434007059231699</v>
      </c>
      <c r="M11" s="14"/>
      <c r="N11" s="14">
        <v>0.217801763442625</v>
      </c>
      <c r="O11" s="14">
        <v>0.20137660435556101</v>
      </c>
      <c r="P11" s="14"/>
      <c r="Q11" s="14">
        <v>0.20858691110218899</v>
      </c>
      <c r="R11" s="14">
        <v>0.207529214265078</v>
      </c>
      <c r="S11" s="14">
        <v>0.15589216751608401</v>
      </c>
      <c r="T11" s="14"/>
      <c r="U11" s="14">
        <v>0.192484284734493</v>
      </c>
      <c r="V11" s="14">
        <v>0.27093988393151602</v>
      </c>
      <c r="W11" s="14"/>
      <c r="X11" s="14">
        <v>0.14568096209051701</v>
      </c>
      <c r="Y11" s="14">
        <v>0.22355185351853399</v>
      </c>
      <c r="Z11" s="14">
        <v>0.17455298201932101</v>
      </c>
      <c r="AA11" s="14"/>
      <c r="AB11" s="14">
        <v>0.168698606908463</v>
      </c>
      <c r="AC11" s="14">
        <v>0.21135283868924901</v>
      </c>
      <c r="AD11" s="14">
        <v>0.19182684211083101</v>
      </c>
      <c r="AE11" s="14"/>
      <c r="AF11" s="14">
        <v>0.154487266017899</v>
      </c>
      <c r="AG11" s="14">
        <v>0.20023228343931301</v>
      </c>
      <c r="AH11" s="14">
        <v>0.183122192929252</v>
      </c>
      <c r="AI11" s="14"/>
      <c r="AJ11" s="14">
        <v>0.21173289839214099</v>
      </c>
      <c r="AK11" s="14">
        <v>0.195372561664024</v>
      </c>
      <c r="AL11" s="14"/>
      <c r="AM11" s="14">
        <v>0.202884489900061</v>
      </c>
      <c r="AN11" s="14">
        <v>0.18631159015111601</v>
      </c>
      <c r="AO11" s="14">
        <v>0.29179750987810898</v>
      </c>
      <c r="AP11" s="14">
        <v>0.12979524532619</v>
      </c>
      <c r="AQ11" s="14">
        <v>0.21368599211873199</v>
      </c>
      <c r="AR11" s="14">
        <v>0.16576914277261401</v>
      </c>
      <c r="AS11" s="14">
        <v>0.212901496384653</v>
      </c>
      <c r="AT11" s="14">
        <v>0.28195707517228202</v>
      </c>
      <c r="AU11" s="14">
        <v>0.27792964036911499</v>
      </c>
      <c r="AV11" s="14"/>
      <c r="AW11" s="14">
        <v>0.22769378829616599</v>
      </c>
      <c r="AX11" s="14">
        <v>0.19219827214304799</v>
      </c>
      <c r="AY11" s="14">
        <v>0.206951253583847</v>
      </c>
      <c r="AZ11" s="14">
        <v>0.17079097831461601</v>
      </c>
      <c r="BA11" s="14">
        <v>0.21027374162661699</v>
      </c>
      <c r="BB11" s="14">
        <v>0.14973267778295299</v>
      </c>
      <c r="BC11" s="14">
        <v>0.173406750232836</v>
      </c>
      <c r="BD11" s="14">
        <v>0.30358029368877099</v>
      </c>
      <c r="BE11" s="14">
        <v>0.48603707591842399</v>
      </c>
      <c r="BF11" s="14">
        <v>0.183854481321164</v>
      </c>
      <c r="BG11" s="14"/>
      <c r="BH11" s="14">
        <v>0.19619320861643599</v>
      </c>
      <c r="BI11" s="14">
        <v>0.19903507471766901</v>
      </c>
    </row>
    <row r="12" spans="2:61" x14ac:dyDescent="0.35">
      <c r="B12" s="15" t="s">
        <v>161</v>
      </c>
      <c r="C12" s="14">
        <v>0.30359539590446899</v>
      </c>
      <c r="D12" s="14">
        <v>0.28761941149444897</v>
      </c>
      <c r="E12" s="14">
        <v>0.32060144591811002</v>
      </c>
      <c r="F12" s="14"/>
      <c r="G12" s="14">
        <v>0.313035080281448</v>
      </c>
      <c r="H12" s="14">
        <v>0.306210406563869</v>
      </c>
      <c r="I12" s="14">
        <v>0.30048277402576401</v>
      </c>
      <c r="J12" s="14">
        <v>0.33095360398143803</v>
      </c>
      <c r="K12" s="14">
        <v>0.27628222330469998</v>
      </c>
      <c r="L12" s="14">
        <v>0.29460054379353101</v>
      </c>
      <c r="M12" s="14"/>
      <c r="N12" s="14">
        <v>0.35947106402569301</v>
      </c>
      <c r="O12" s="14">
        <v>0.27210025999141801</v>
      </c>
      <c r="P12" s="14"/>
      <c r="Q12" s="14">
        <v>0.40545302837352099</v>
      </c>
      <c r="R12" s="14">
        <v>0.27009435943777899</v>
      </c>
      <c r="S12" s="14">
        <v>0.249275239995079</v>
      </c>
      <c r="T12" s="14"/>
      <c r="U12" s="14">
        <v>0.33393924956721699</v>
      </c>
      <c r="V12" s="14">
        <v>0.17322824651212901</v>
      </c>
      <c r="W12" s="14"/>
      <c r="X12" s="14">
        <v>0.35099949668314701</v>
      </c>
      <c r="Y12" s="14">
        <v>0.35030897174189601</v>
      </c>
      <c r="Z12" s="14">
        <v>0.24282972912963</v>
      </c>
      <c r="AA12" s="14"/>
      <c r="AB12" s="14">
        <v>0.42506006993977802</v>
      </c>
      <c r="AC12" s="14">
        <v>0.28305942301827702</v>
      </c>
      <c r="AD12" s="14">
        <v>0.20219485829934999</v>
      </c>
      <c r="AE12" s="14"/>
      <c r="AF12" s="14">
        <v>0.29362696787845399</v>
      </c>
      <c r="AG12" s="14">
        <v>0.34506459013866803</v>
      </c>
      <c r="AH12" s="14">
        <v>0.25655271897285598</v>
      </c>
      <c r="AI12" s="14"/>
      <c r="AJ12" s="14">
        <v>0.326410904204821</v>
      </c>
      <c r="AK12" s="14">
        <v>0.29698883953201499</v>
      </c>
      <c r="AL12" s="14"/>
      <c r="AM12" s="14">
        <v>0.33037627265032199</v>
      </c>
      <c r="AN12" s="14">
        <v>0.29100521546263303</v>
      </c>
      <c r="AO12" s="14">
        <v>0.400455993808358</v>
      </c>
      <c r="AP12" s="14">
        <v>0.233258603315386</v>
      </c>
      <c r="AQ12" s="14">
        <v>0.43629830419890397</v>
      </c>
      <c r="AR12" s="14">
        <v>0.29894302739391199</v>
      </c>
      <c r="AS12" s="14">
        <v>0.47782264972162403</v>
      </c>
      <c r="AT12" s="14">
        <v>0.328026926925165</v>
      </c>
      <c r="AU12" s="14">
        <v>0.246692751118023</v>
      </c>
      <c r="AV12" s="14"/>
      <c r="AW12" s="14">
        <v>0.33086310972881999</v>
      </c>
      <c r="AX12" s="14">
        <v>0.31255501628651999</v>
      </c>
      <c r="AY12" s="14">
        <v>0.57372029815437897</v>
      </c>
      <c r="AZ12" s="14">
        <v>0.19236343322055799</v>
      </c>
      <c r="BA12" s="14">
        <v>0.43653665646747097</v>
      </c>
      <c r="BB12" s="14">
        <v>0.30705879759339999</v>
      </c>
      <c r="BC12" s="14">
        <v>0.43172620078288898</v>
      </c>
      <c r="BD12" s="14">
        <v>0.285930129850748</v>
      </c>
      <c r="BE12" s="14">
        <v>0.233306598698382</v>
      </c>
      <c r="BF12" s="14">
        <v>0.148506538077366</v>
      </c>
      <c r="BG12" s="14"/>
      <c r="BH12" s="14">
        <v>0.27891293280778201</v>
      </c>
      <c r="BI12" s="14">
        <v>0.34277790790530799</v>
      </c>
    </row>
    <row r="13" spans="2:61" x14ac:dyDescent="0.35">
      <c r="B13" s="15" t="s">
        <v>104</v>
      </c>
      <c r="C13" s="20">
        <v>0.12651594289357701</v>
      </c>
      <c r="D13" s="20">
        <v>0.14690101757489499</v>
      </c>
      <c r="E13" s="20">
        <v>0.104297822716091</v>
      </c>
      <c r="F13" s="20"/>
      <c r="G13" s="20">
        <v>0.19991777051871101</v>
      </c>
      <c r="H13" s="20">
        <v>0.12463843494509701</v>
      </c>
      <c r="I13" s="20">
        <v>0.13952600956033201</v>
      </c>
      <c r="J13" s="20">
        <v>0.13795877889883501</v>
      </c>
      <c r="K13" s="20">
        <v>0.117411268980918</v>
      </c>
      <c r="L13" s="20">
        <v>7.0151495511539694E-2</v>
      </c>
      <c r="M13" s="20"/>
      <c r="N13" s="20">
        <v>0.112415417960988</v>
      </c>
      <c r="O13" s="20">
        <v>0.13446390958694701</v>
      </c>
      <c r="P13" s="20"/>
      <c r="Q13" s="20">
        <v>0.12928924075679199</v>
      </c>
      <c r="R13" s="20">
        <v>0.128741678716466</v>
      </c>
      <c r="S13" s="20">
        <v>0.101285279244237</v>
      </c>
      <c r="T13" s="20"/>
      <c r="U13" s="20">
        <v>0.141916396475365</v>
      </c>
      <c r="V13" s="20">
        <v>6.0350542311268698E-2</v>
      </c>
      <c r="W13" s="20"/>
      <c r="X13" s="20">
        <v>8.4423317786637794E-2</v>
      </c>
      <c r="Y13" s="20">
        <v>0.144053135405804</v>
      </c>
      <c r="Z13" s="20">
        <v>0.127138535811228</v>
      </c>
      <c r="AA13" s="20"/>
      <c r="AB13" s="20">
        <v>0.14749073113847799</v>
      </c>
      <c r="AC13" s="20">
        <v>0.128344953530452</v>
      </c>
      <c r="AD13" s="20">
        <v>8.5950130415847703E-2</v>
      </c>
      <c r="AE13" s="20"/>
      <c r="AF13" s="20">
        <v>0.12708886275946801</v>
      </c>
      <c r="AG13" s="20">
        <v>0.11628098668513</v>
      </c>
      <c r="AH13" s="20">
        <v>0.158953476710438</v>
      </c>
      <c r="AI13" s="20"/>
      <c r="AJ13" s="20">
        <v>0.13951312557298201</v>
      </c>
      <c r="AK13" s="20">
        <v>0.122965605867975</v>
      </c>
      <c r="AL13" s="20"/>
      <c r="AM13" s="20">
        <v>0.15446284622264</v>
      </c>
      <c r="AN13" s="20">
        <v>0.10625030564526</v>
      </c>
      <c r="AO13" s="20">
        <v>9.7037473845047101E-2</v>
      </c>
      <c r="AP13" s="20">
        <v>9.0984762216170495E-2</v>
      </c>
      <c r="AQ13" s="20">
        <v>0.17725453702982299</v>
      </c>
      <c r="AR13" s="20">
        <v>0.14550932374936101</v>
      </c>
      <c r="AS13" s="20">
        <v>0.16681771921307501</v>
      </c>
      <c r="AT13" s="20">
        <v>5.4426167267370998E-2</v>
      </c>
      <c r="AU13" s="20">
        <v>0.113524610794503</v>
      </c>
      <c r="AV13" s="20"/>
      <c r="AW13" s="20">
        <v>0.14299389197901199</v>
      </c>
      <c r="AX13" s="20">
        <v>0.11029810327334499</v>
      </c>
      <c r="AY13" s="20">
        <v>9.48497163719801E-2</v>
      </c>
      <c r="AZ13" s="20">
        <v>0.10118759454950101</v>
      </c>
      <c r="BA13" s="20">
        <v>0.20754075278473499</v>
      </c>
      <c r="BB13" s="20">
        <v>0.16265935628656999</v>
      </c>
      <c r="BC13" s="20">
        <v>8.8719774125764705E-2</v>
      </c>
      <c r="BD13" s="20">
        <v>2.1569490828252599E-2</v>
      </c>
      <c r="BE13" s="20">
        <v>3.0351853290809E-2</v>
      </c>
      <c r="BF13" s="20">
        <v>0.13589337739638099</v>
      </c>
      <c r="BG13" s="20"/>
      <c r="BH13" s="20">
        <v>0.124735918419715</v>
      </c>
      <c r="BI13" s="20">
        <v>0.129031422001221</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I18"/>
  <sheetViews>
    <sheetView showGridLines="0" workbookViewId="0">
      <pane xSplit="2" topLeftCell="C1" activePane="topRight" state="frozen"/>
      <selection activeCell="D22" sqref="D22"/>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460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0.18633575004408301</v>
      </c>
      <c r="D9" s="14">
        <v>0.160762870174222</v>
      </c>
      <c r="E9" s="14">
        <v>0.211806422488654</v>
      </c>
      <c r="F9" s="14"/>
      <c r="G9" s="14">
        <v>9.9449737198051905E-2</v>
      </c>
      <c r="H9" s="14">
        <v>0.18959650795485999</v>
      </c>
      <c r="I9" s="14">
        <v>0.18552065548831201</v>
      </c>
      <c r="J9" s="14">
        <v>0.22307948891646801</v>
      </c>
      <c r="K9" s="14">
        <v>0.20678634549896999</v>
      </c>
      <c r="L9" s="14">
        <v>0.18531302164340899</v>
      </c>
      <c r="M9" s="14"/>
      <c r="N9" s="14">
        <v>0.14503649604802099</v>
      </c>
      <c r="O9" s="14">
        <v>0.20961467737416101</v>
      </c>
      <c r="P9" s="14"/>
      <c r="Q9" s="14">
        <v>0.113049390692045</v>
      </c>
      <c r="R9" s="14">
        <v>0.18104338076960899</v>
      </c>
      <c r="S9" s="14">
        <v>0.34377658082302698</v>
      </c>
      <c r="T9" s="14"/>
      <c r="U9" s="14">
        <v>0.18262332285321001</v>
      </c>
      <c r="V9" s="14">
        <v>0.20228555508795701</v>
      </c>
      <c r="W9" s="14"/>
      <c r="X9" s="14">
        <v>0.21435214950592599</v>
      </c>
      <c r="Y9" s="14">
        <v>0.107844279688245</v>
      </c>
      <c r="Z9" s="14">
        <v>0.29009044771832798</v>
      </c>
      <c r="AA9" s="14"/>
      <c r="AB9" s="14">
        <v>0.108988805455214</v>
      </c>
      <c r="AC9" s="14">
        <v>0.201958110784481</v>
      </c>
      <c r="AD9" s="14">
        <v>0.30679323676841902</v>
      </c>
      <c r="AE9" s="14"/>
      <c r="AF9" s="14">
        <v>0.184879228640002</v>
      </c>
      <c r="AG9" s="14">
        <v>0.19572619854719001</v>
      </c>
      <c r="AH9" s="14">
        <v>0.19796395875988099</v>
      </c>
      <c r="AI9" s="14"/>
      <c r="AJ9" s="14">
        <v>0.141424150759839</v>
      </c>
      <c r="AK9" s="14">
        <v>0.21630690153221899</v>
      </c>
      <c r="AL9" s="14"/>
      <c r="AM9" s="14">
        <v>8.4456751053664805E-2</v>
      </c>
      <c r="AN9" s="14">
        <v>0.193471184346412</v>
      </c>
      <c r="AO9" s="14">
        <v>3.7484806668959599E-2</v>
      </c>
      <c r="AP9" s="14">
        <v>0.27399581089185698</v>
      </c>
      <c r="AQ9" s="14">
        <v>0.101001309762495</v>
      </c>
      <c r="AR9" s="14">
        <v>0.22384627969426599</v>
      </c>
      <c r="AS9" s="14">
        <v>0.13020565158399999</v>
      </c>
      <c r="AT9" s="14">
        <v>0.27108369522610498</v>
      </c>
      <c r="AU9" s="14">
        <v>0.191205593170411</v>
      </c>
      <c r="AV9" s="14"/>
      <c r="AW9" s="14">
        <v>7.0236810478059394E-2</v>
      </c>
      <c r="AX9" s="14">
        <v>0.20947210910720801</v>
      </c>
      <c r="AY9" s="14">
        <v>3.1844981923228301E-2</v>
      </c>
      <c r="AZ9" s="14">
        <v>0.25288751338313598</v>
      </c>
      <c r="BA9" s="14">
        <v>4.32676777242876E-2</v>
      </c>
      <c r="BB9" s="14">
        <v>0.221791037081535</v>
      </c>
      <c r="BC9" s="14">
        <v>0.108974499357677</v>
      </c>
      <c r="BD9" s="14">
        <v>0.31645121984922697</v>
      </c>
      <c r="BE9" s="14">
        <v>8.4481061838234006E-2</v>
      </c>
      <c r="BF9" s="14">
        <v>0.29977404787321899</v>
      </c>
      <c r="BG9" s="14"/>
      <c r="BH9" s="14">
        <v>0.20707990202819601</v>
      </c>
      <c r="BI9" s="14">
        <v>0.16133905225561401</v>
      </c>
    </row>
    <row r="10" spans="2:61" x14ac:dyDescent="0.35">
      <c r="B10" s="15" t="s">
        <v>159</v>
      </c>
      <c r="C10" s="14">
        <v>0.26739638211894201</v>
      </c>
      <c r="D10" s="14">
        <v>0.28370153070672199</v>
      </c>
      <c r="E10" s="14">
        <v>0.25109129578084499</v>
      </c>
      <c r="F10" s="14"/>
      <c r="G10" s="14">
        <v>0.27265083653127897</v>
      </c>
      <c r="H10" s="14">
        <v>0.23664341975747599</v>
      </c>
      <c r="I10" s="14">
        <v>0.25734201452769701</v>
      </c>
      <c r="J10" s="14">
        <v>0.24085282552342999</v>
      </c>
      <c r="K10" s="14">
        <v>0.31077267889950799</v>
      </c>
      <c r="L10" s="14">
        <v>0.29077815751571701</v>
      </c>
      <c r="M10" s="14"/>
      <c r="N10" s="14">
        <v>0.29057325393730798</v>
      </c>
      <c r="O10" s="14">
        <v>0.25433240002256502</v>
      </c>
      <c r="P10" s="14"/>
      <c r="Q10" s="14">
        <v>0.26137997278448499</v>
      </c>
      <c r="R10" s="14">
        <v>0.26364550867396502</v>
      </c>
      <c r="S10" s="14">
        <v>0.269218462818892</v>
      </c>
      <c r="T10" s="14"/>
      <c r="U10" s="14">
        <v>0.260647818812905</v>
      </c>
      <c r="V10" s="14">
        <v>0.29639042389359799</v>
      </c>
      <c r="W10" s="14"/>
      <c r="X10" s="14">
        <v>0.25900122323448199</v>
      </c>
      <c r="Y10" s="14">
        <v>0.27579545965494301</v>
      </c>
      <c r="Z10" s="14">
        <v>0.26971931211573402</v>
      </c>
      <c r="AA10" s="14"/>
      <c r="AB10" s="14">
        <v>0.27554342525451803</v>
      </c>
      <c r="AC10" s="14">
        <v>0.26718906121442698</v>
      </c>
      <c r="AD10" s="14">
        <v>0.27318117189076202</v>
      </c>
      <c r="AE10" s="14"/>
      <c r="AF10" s="14">
        <v>0.266587070755261</v>
      </c>
      <c r="AG10" s="14">
        <v>0.26335167168071699</v>
      </c>
      <c r="AH10" s="14">
        <v>0.29924072595659901</v>
      </c>
      <c r="AI10" s="14"/>
      <c r="AJ10" s="14">
        <v>0.29700464920339198</v>
      </c>
      <c r="AK10" s="14">
        <v>0.246784276537304</v>
      </c>
      <c r="AL10" s="14"/>
      <c r="AM10" s="14">
        <v>0.31915879783500101</v>
      </c>
      <c r="AN10" s="14">
        <v>0.28704161371894099</v>
      </c>
      <c r="AO10" s="14">
        <v>0.168961443652664</v>
      </c>
      <c r="AP10" s="14">
        <v>0.32668157923774099</v>
      </c>
      <c r="AQ10" s="14">
        <v>0.30675556252707298</v>
      </c>
      <c r="AR10" s="14">
        <v>0.26799597596318903</v>
      </c>
      <c r="AS10" s="14">
        <v>0.100598475123099</v>
      </c>
      <c r="AT10" s="14">
        <v>0.14467447430605301</v>
      </c>
      <c r="AU10" s="14">
        <v>0.26715576623418802</v>
      </c>
      <c r="AV10" s="14"/>
      <c r="AW10" s="14">
        <v>0.316671770167403</v>
      </c>
      <c r="AX10" s="14">
        <v>0.27004524762989901</v>
      </c>
      <c r="AY10" s="14">
        <v>0.167244779689003</v>
      </c>
      <c r="AZ10" s="14">
        <v>0.32683862486922199</v>
      </c>
      <c r="BA10" s="14">
        <v>0.32279749296961702</v>
      </c>
      <c r="BB10" s="14">
        <v>0.27006250997724401</v>
      </c>
      <c r="BC10" s="14">
        <v>0.24338766682173399</v>
      </c>
      <c r="BD10" s="14">
        <v>0.24616813592001999</v>
      </c>
      <c r="BE10" s="14">
        <v>0.36092353412692002</v>
      </c>
      <c r="BF10" s="14">
        <v>0.210873039584136</v>
      </c>
      <c r="BG10" s="14"/>
      <c r="BH10" s="14">
        <v>0.27297962418246202</v>
      </c>
      <c r="BI10" s="14">
        <v>0.27973475870476699</v>
      </c>
    </row>
    <row r="11" spans="2:61" x14ac:dyDescent="0.35">
      <c r="B11" s="15" t="s">
        <v>160</v>
      </c>
      <c r="C11" s="14">
        <v>0.21851009173265301</v>
      </c>
      <c r="D11" s="14">
        <v>0.19378602523223601</v>
      </c>
      <c r="E11" s="14">
        <v>0.24103744569305199</v>
      </c>
      <c r="F11" s="14"/>
      <c r="G11" s="14">
        <v>0.255936809365161</v>
      </c>
      <c r="H11" s="14">
        <v>0.24730748519448101</v>
      </c>
      <c r="I11" s="14">
        <v>0.19845613953642099</v>
      </c>
      <c r="J11" s="14">
        <v>0.19649581236952901</v>
      </c>
      <c r="K11" s="14">
        <v>0.20571376630269</v>
      </c>
      <c r="L11" s="14">
        <v>0.22347257844942001</v>
      </c>
      <c r="M11" s="14"/>
      <c r="N11" s="14">
        <v>0.24121477499107699</v>
      </c>
      <c r="O11" s="14">
        <v>0.20571226561028</v>
      </c>
      <c r="P11" s="14"/>
      <c r="Q11" s="14">
        <v>0.23172958010879</v>
      </c>
      <c r="R11" s="14">
        <v>0.24047966937447099</v>
      </c>
      <c r="S11" s="14">
        <v>0.119388297513916</v>
      </c>
      <c r="T11" s="14"/>
      <c r="U11" s="14">
        <v>0.202502080804108</v>
      </c>
      <c r="V11" s="14">
        <v>0.28728575798093098</v>
      </c>
      <c r="W11" s="14"/>
      <c r="X11" s="14">
        <v>0.183268706563011</v>
      </c>
      <c r="Y11" s="14">
        <v>0.243395312241319</v>
      </c>
      <c r="Z11" s="14">
        <v>0.16208536359074899</v>
      </c>
      <c r="AA11" s="14"/>
      <c r="AB11" s="14">
        <v>0.21378304212996299</v>
      </c>
      <c r="AC11" s="14">
        <v>0.20582708864556201</v>
      </c>
      <c r="AD11" s="14">
        <v>0.187103082517729</v>
      </c>
      <c r="AE11" s="14"/>
      <c r="AF11" s="14">
        <v>0.21487285386614199</v>
      </c>
      <c r="AG11" s="14">
        <v>0.19895624081910501</v>
      </c>
      <c r="AH11" s="14">
        <v>0.19437820704016801</v>
      </c>
      <c r="AI11" s="14"/>
      <c r="AJ11" s="14">
        <v>0.239769544553914</v>
      </c>
      <c r="AK11" s="14">
        <v>0.20155791570162801</v>
      </c>
      <c r="AL11" s="14"/>
      <c r="AM11" s="14">
        <v>0.180342840669552</v>
      </c>
      <c r="AN11" s="14">
        <v>0.22815492789004199</v>
      </c>
      <c r="AO11" s="14">
        <v>0.39428738268362801</v>
      </c>
      <c r="AP11" s="14">
        <v>5.8737866059756699E-2</v>
      </c>
      <c r="AQ11" s="14">
        <v>0.24831064683919499</v>
      </c>
      <c r="AR11" s="14">
        <v>0.17045741116339999</v>
      </c>
      <c r="AS11" s="14">
        <v>0.198428771296283</v>
      </c>
      <c r="AT11" s="14">
        <v>0.24493949516395699</v>
      </c>
      <c r="AU11" s="14">
        <v>0.32410846066691801</v>
      </c>
      <c r="AV11" s="14"/>
      <c r="AW11" s="14">
        <v>0.19844669408704901</v>
      </c>
      <c r="AX11" s="14">
        <v>0.23087876284637099</v>
      </c>
      <c r="AY11" s="14">
        <v>0.38663084205487502</v>
      </c>
      <c r="AZ11" s="14">
        <v>7.8341215638231598E-2</v>
      </c>
      <c r="BA11" s="14">
        <v>0.26346871475848999</v>
      </c>
      <c r="BB11" s="14">
        <v>0.16047705611124999</v>
      </c>
      <c r="BC11" s="14">
        <v>0.19038673477830301</v>
      </c>
      <c r="BD11" s="14">
        <v>0.189661079572262</v>
      </c>
      <c r="BE11" s="14">
        <v>0.47185470301140697</v>
      </c>
      <c r="BF11" s="14">
        <v>0.29017233175308399</v>
      </c>
      <c r="BG11" s="14"/>
      <c r="BH11" s="14">
        <v>0.199625549280254</v>
      </c>
      <c r="BI11" s="14">
        <v>0.20826460200755401</v>
      </c>
    </row>
    <row r="12" spans="2:61" x14ac:dyDescent="0.35">
      <c r="B12" s="15" t="s">
        <v>161</v>
      </c>
      <c r="C12" s="14">
        <v>0.23956834316985201</v>
      </c>
      <c r="D12" s="14">
        <v>0.260829225042228</v>
      </c>
      <c r="E12" s="14">
        <v>0.22069779615451199</v>
      </c>
      <c r="F12" s="14"/>
      <c r="G12" s="14">
        <v>0.22778117042812299</v>
      </c>
      <c r="H12" s="14">
        <v>0.26481568628968299</v>
      </c>
      <c r="I12" s="14">
        <v>0.26025322907384002</v>
      </c>
      <c r="J12" s="14">
        <v>0.21902297007826499</v>
      </c>
      <c r="K12" s="14">
        <v>0.215616587490985</v>
      </c>
      <c r="L12" s="14">
        <v>0.24213687708760401</v>
      </c>
      <c r="M12" s="14"/>
      <c r="N12" s="14">
        <v>0.24141281726601399</v>
      </c>
      <c r="O12" s="14">
        <v>0.23852867842310299</v>
      </c>
      <c r="P12" s="14"/>
      <c r="Q12" s="14">
        <v>0.28833366688046702</v>
      </c>
      <c r="R12" s="14">
        <v>0.22504806889749701</v>
      </c>
      <c r="S12" s="14">
        <v>0.20902171103124301</v>
      </c>
      <c r="T12" s="14"/>
      <c r="U12" s="14">
        <v>0.25359634439720702</v>
      </c>
      <c r="V12" s="14">
        <v>0.179299448124145</v>
      </c>
      <c r="W12" s="14"/>
      <c r="X12" s="14">
        <v>0.23330988128723801</v>
      </c>
      <c r="Y12" s="14">
        <v>0.29204226914078202</v>
      </c>
      <c r="Z12" s="14">
        <v>0.19287296734977399</v>
      </c>
      <c r="AA12" s="14"/>
      <c r="AB12" s="14">
        <v>0.28693742238904402</v>
      </c>
      <c r="AC12" s="14">
        <v>0.24317358007857101</v>
      </c>
      <c r="AD12" s="14">
        <v>0.17911056786105101</v>
      </c>
      <c r="AE12" s="14"/>
      <c r="AF12" s="14">
        <v>0.212624107192704</v>
      </c>
      <c r="AG12" s="14">
        <v>0.25859571949774801</v>
      </c>
      <c r="AH12" s="14">
        <v>0.20995380464213001</v>
      </c>
      <c r="AI12" s="14"/>
      <c r="AJ12" s="14">
        <v>0.22688758841060899</v>
      </c>
      <c r="AK12" s="14">
        <v>0.24558626675720099</v>
      </c>
      <c r="AL12" s="14"/>
      <c r="AM12" s="14">
        <v>0.28868813161941698</v>
      </c>
      <c r="AN12" s="14">
        <v>0.198892183485359</v>
      </c>
      <c r="AO12" s="14">
        <v>0.31483139752537798</v>
      </c>
      <c r="AP12" s="14">
        <v>0.27805042514908301</v>
      </c>
      <c r="AQ12" s="14">
        <v>0.26018704850274599</v>
      </c>
      <c r="AR12" s="14">
        <v>0.254292269118779</v>
      </c>
      <c r="AS12" s="14">
        <v>0.35471112367767299</v>
      </c>
      <c r="AT12" s="14">
        <v>0.28803463547233399</v>
      </c>
      <c r="AU12" s="14">
        <v>0.16110999245662599</v>
      </c>
      <c r="AV12" s="14"/>
      <c r="AW12" s="14">
        <v>0.30397764592918303</v>
      </c>
      <c r="AX12" s="14">
        <v>0.187856885049385</v>
      </c>
      <c r="AY12" s="14">
        <v>0.31184012846658898</v>
      </c>
      <c r="AZ12" s="14">
        <v>0.27090547092987499</v>
      </c>
      <c r="BA12" s="14">
        <v>0.23644178610581601</v>
      </c>
      <c r="BB12" s="14">
        <v>0.247776538274146</v>
      </c>
      <c r="BC12" s="14">
        <v>0.39781210505873899</v>
      </c>
      <c r="BD12" s="14">
        <v>0.226150073830238</v>
      </c>
      <c r="BE12" s="14">
        <v>8.2740701023439098E-2</v>
      </c>
      <c r="BF12" s="14">
        <v>0.10899814448169599</v>
      </c>
      <c r="BG12" s="14"/>
      <c r="BH12" s="14">
        <v>0.24664936463887299</v>
      </c>
      <c r="BI12" s="14">
        <v>0.241752721559676</v>
      </c>
    </row>
    <row r="13" spans="2:61" x14ac:dyDescent="0.35">
      <c r="B13" s="15" t="s">
        <v>104</v>
      </c>
      <c r="C13" s="20">
        <v>8.8189432934470097E-2</v>
      </c>
      <c r="D13" s="20">
        <v>0.100920348844592</v>
      </c>
      <c r="E13" s="20">
        <v>7.5367039882936498E-2</v>
      </c>
      <c r="F13" s="20"/>
      <c r="G13" s="20">
        <v>0.14418144647738501</v>
      </c>
      <c r="H13" s="20">
        <v>6.1636900803499699E-2</v>
      </c>
      <c r="I13" s="20">
        <v>9.8427961373729903E-2</v>
      </c>
      <c r="J13" s="20">
        <v>0.120548903112307</v>
      </c>
      <c r="K13" s="20">
        <v>6.1110621807846897E-2</v>
      </c>
      <c r="L13" s="20">
        <v>5.829936530385E-2</v>
      </c>
      <c r="M13" s="20"/>
      <c r="N13" s="20">
        <v>8.1762657757579807E-2</v>
      </c>
      <c r="O13" s="20">
        <v>9.1811978569891095E-2</v>
      </c>
      <c r="P13" s="20"/>
      <c r="Q13" s="20">
        <v>0.105507389534213</v>
      </c>
      <c r="R13" s="20">
        <v>8.9783372284457694E-2</v>
      </c>
      <c r="S13" s="20">
        <v>5.8594947812921301E-2</v>
      </c>
      <c r="T13" s="20"/>
      <c r="U13" s="20">
        <v>0.10063043313257</v>
      </c>
      <c r="V13" s="20">
        <v>3.4738814913368297E-2</v>
      </c>
      <c r="W13" s="20"/>
      <c r="X13" s="20">
        <v>0.110068039409343</v>
      </c>
      <c r="Y13" s="20">
        <v>8.0922679274711307E-2</v>
      </c>
      <c r="Z13" s="20">
        <v>8.5231909225414904E-2</v>
      </c>
      <c r="AA13" s="20"/>
      <c r="AB13" s="20">
        <v>0.11474730477126099</v>
      </c>
      <c r="AC13" s="20">
        <v>8.1852159276959296E-2</v>
      </c>
      <c r="AD13" s="20">
        <v>5.3811940962039201E-2</v>
      </c>
      <c r="AE13" s="20"/>
      <c r="AF13" s="20">
        <v>0.121036739545891</v>
      </c>
      <c r="AG13" s="20">
        <v>8.3370169455239299E-2</v>
      </c>
      <c r="AH13" s="20">
        <v>9.8463303601222296E-2</v>
      </c>
      <c r="AI13" s="20"/>
      <c r="AJ13" s="20">
        <v>9.4914067072247102E-2</v>
      </c>
      <c r="AK13" s="20">
        <v>8.9764639471648699E-2</v>
      </c>
      <c r="AL13" s="20"/>
      <c r="AM13" s="20">
        <v>0.127353478822366</v>
      </c>
      <c r="AN13" s="20">
        <v>9.2440090559246596E-2</v>
      </c>
      <c r="AO13" s="20">
        <v>8.4434969469370305E-2</v>
      </c>
      <c r="AP13" s="20">
        <v>6.2534318661562699E-2</v>
      </c>
      <c r="AQ13" s="20">
        <v>8.3745432368490497E-2</v>
      </c>
      <c r="AR13" s="20">
        <v>8.3408064060366396E-2</v>
      </c>
      <c r="AS13" s="20">
        <v>0.21605597831894499</v>
      </c>
      <c r="AT13" s="20">
        <v>5.1267699831551099E-2</v>
      </c>
      <c r="AU13" s="20">
        <v>5.6420187471856599E-2</v>
      </c>
      <c r="AV13" s="20"/>
      <c r="AW13" s="20">
        <v>0.110667079338306</v>
      </c>
      <c r="AX13" s="20">
        <v>0.10174699536713699</v>
      </c>
      <c r="AY13" s="20">
        <v>0.102439267866304</v>
      </c>
      <c r="AZ13" s="20">
        <v>7.1027175179535398E-2</v>
      </c>
      <c r="BA13" s="20">
        <v>0.13402432844178999</v>
      </c>
      <c r="BB13" s="20">
        <v>9.9892858555825498E-2</v>
      </c>
      <c r="BC13" s="20">
        <v>5.9438993983546198E-2</v>
      </c>
      <c r="BD13" s="20">
        <v>2.1569490828252599E-2</v>
      </c>
      <c r="BE13" s="20">
        <v>0</v>
      </c>
      <c r="BF13" s="20">
        <v>9.0182436307864697E-2</v>
      </c>
      <c r="BG13" s="20"/>
      <c r="BH13" s="20">
        <v>7.3665559870214795E-2</v>
      </c>
      <c r="BI13" s="20">
        <v>0.108908865472389</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461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0.189851358574218</v>
      </c>
      <c r="D9" s="14">
        <v>0.182356209466709</v>
      </c>
      <c r="E9" s="14">
        <v>0.19810688121102299</v>
      </c>
      <c r="F9" s="14"/>
      <c r="G9" s="14">
        <v>0.12604475466801501</v>
      </c>
      <c r="H9" s="14">
        <v>0.154098211680504</v>
      </c>
      <c r="I9" s="14">
        <v>0.163403896762672</v>
      </c>
      <c r="J9" s="14">
        <v>0.187629938871121</v>
      </c>
      <c r="K9" s="14">
        <v>0.21306253458608801</v>
      </c>
      <c r="L9" s="14">
        <v>0.26512650402406501</v>
      </c>
      <c r="M9" s="14"/>
      <c r="N9" s="14">
        <v>0.161250577528779</v>
      </c>
      <c r="O9" s="14">
        <v>0.20597260627529601</v>
      </c>
      <c r="P9" s="14"/>
      <c r="Q9" s="14">
        <v>0.130055563218714</v>
      </c>
      <c r="R9" s="14">
        <v>0.176492879134827</v>
      </c>
      <c r="S9" s="14">
        <v>0.35245255188790198</v>
      </c>
      <c r="T9" s="14"/>
      <c r="U9" s="14">
        <v>0.18600052581332499</v>
      </c>
      <c r="V9" s="14">
        <v>0.20639579934973301</v>
      </c>
      <c r="W9" s="14"/>
      <c r="X9" s="14">
        <v>0.240028738323778</v>
      </c>
      <c r="Y9" s="14">
        <v>0.12581122946009499</v>
      </c>
      <c r="Z9" s="14">
        <v>0.26274980582885099</v>
      </c>
      <c r="AA9" s="14"/>
      <c r="AB9" s="14">
        <v>0.14329853135082599</v>
      </c>
      <c r="AC9" s="14">
        <v>0.17947028670111101</v>
      </c>
      <c r="AD9" s="14">
        <v>0.32019587012383999</v>
      </c>
      <c r="AE9" s="14"/>
      <c r="AF9" s="14">
        <v>0.16285507139566199</v>
      </c>
      <c r="AG9" s="14">
        <v>0.187121269751544</v>
      </c>
      <c r="AH9" s="14">
        <v>0.22748122347435201</v>
      </c>
      <c r="AI9" s="14"/>
      <c r="AJ9" s="14">
        <v>0.14686006605582499</v>
      </c>
      <c r="AK9" s="14">
        <v>0.216281270020412</v>
      </c>
      <c r="AL9" s="14"/>
      <c r="AM9" s="14">
        <v>0.139695743467249</v>
      </c>
      <c r="AN9" s="14">
        <v>0.21398044634246499</v>
      </c>
      <c r="AO9" s="14">
        <v>3.7484806668959599E-2</v>
      </c>
      <c r="AP9" s="14">
        <v>0.24384326391606101</v>
      </c>
      <c r="AQ9" s="14">
        <v>5.0756612255795003E-2</v>
      </c>
      <c r="AR9" s="14">
        <v>0.208327460713568</v>
      </c>
      <c r="AS9" s="14">
        <v>0.12454795240710401</v>
      </c>
      <c r="AT9" s="14">
        <v>0.245287979834757</v>
      </c>
      <c r="AU9" s="14">
        <v>0.23232211878779799</v>
      </c>
      <c r="AV9" s="14"/>
      <c r="AW9" s="14">
        <v>0.132951057216116</v>
      </c>
      <c r="AX9" s="14">
        <v>0.25481500729332102</v>
      </c>
      <c r="AY9" s="14">
        <v>3.1844981923228301E-2</v>
      </c>
      <c r="AZ9" s="14">
        <v>0.230345696807505</v>
      </c>
      <c r="BA9" s="14">
        <v>1.5798043584252301E-2</v>
      </c>
      <c r="BB9" s="14">
        <v>0.20613574594936901</v>
      </c>
      <c r="BC9" s="14">
        <v>0.112858995206768</v>
      </c>
      <c r="BD9" s="14">
        <v>0.25052605245452703</v>
      </c>
      <c r="BE9" s="14">
        <v>0.159317671155837</v>
      </c>
      <c r="BF9" s="14">
        <v>0.31661983048887599</v>
      </c>
      <c r="BG9" s="14"/>
      <c r="BH9" s="14">
        <v>0.19999007014544801</v>
      </c>
      <c r="BI9" s="14">
        <v>0.174282001734724</v>
      </c>
    </row>
    <row r="10" spans="2:61" x14ac:dyDescent="0.35">
      <c r="B10" s="15" t="s">
        <v>159</v>
      </c>
      <c r="C10" s="14">
        <v>0.27206496306425898</v>
      </c>
      <c r="D10" s="14">
        <v>0.28589887383517798</v>
      </c>
      <c r="E10" s="14">
        <v>0.26046535860800601</v>
      </c>
      <c r="F10" s="14"/>
      <c r="G10" s="14">
        <v>0.15487703744961601</v>
      </c>
      <c r="H10" s="14">
        <v>0.26463817921271199</v>
      </c>
      <c r="I10" s="14">
        <v>0.23562191634955901</v>
      </c>
      <c r="J10" s="14">
        <v>0.29461488562355298</v>
      </c>
      <c r="K10" s="14">
        <v>0.318007964583505</v>
      </c>
      <c r="L10" s="14">
        <v>0.32561595286155798</v>
      </c>
      <c r="M10" s="14"/>
      <c r="N10" s="14">
        <v>0.25523859282324601</v>
      </c>
      <c r="O10" s="14">
        <v>0.28154939225290398</v>
      </c>
      <c r="P10" s="14"/>
      <c r="Q10" s="14">
        <v>0.23134639767696599</v>
      </c>
      <c r="R10" s="14">
        <v>0.28493896387096801</v>
      </c>
      <c r="S10" s="14">
        <v>0.25981867897419803</v>
      </c>
      <c r="T10" s="14"/>
      <c r="U10" s="14">
        <v>0.26250283180044898</v>
      </c>
      <c r="V10" s="14">
        <v>0.31314701575385101</v>
      </c>
      <c r="W10" s="14"/>
      <c r="X10" s="14">
        <v>0.29574357835133402</v>
      </c>
      <c r="Y10" s="14">
        <v>0.28161213131394103</v>
      </c>
      <c r="Z10" s="14">
        <v>0.246457910811412</v>
      </c>
      <c r="AA10" s="14"/>
      <c r="AB10" s="14">
        <v>0.27768396183928601</v>
      </c>
      <c r="AC10" s="14">
        <v>0.29084283242387698</v>
      </c>
      <c r="AD10" s="14">
        <v>0.210837923154093</v>
      </c>
      <c r="AE10" s="14"/>
      <c r="AF10" s="14">
        <v>0.37223750482545798</v>
      </c>
      <c r="AG10" s="14">
        <v>0.27342835517588598</v>
      </c>
      <c r="AH10" s="14">
        <v>0.24499485520381101</v>
      </c>
      <c r="AI10" s="14"/>
      <c r="AJ10" s="14">
        <v>0.260070653159024</v>
      </c>
      <c r="AK10" s="14">
        <v>0.28077588457633601</v>
      </c>
      <c r="AL10" s="14"/>
      <c r="AM10" s="14">
        <v>0.28372872357293699</v>
      </c>
      <c r="AN10" s="14">
        <v>0.34775892384532597</v>
      </c>
      <c r="AO10" s="14">
        <v>0.182857109042838</v>
      </c>
      <c r="AP10" s="14">
        <v>0.384018819822876</v>
      </c>
      <c r="AQ10" s="14">
        <v>0.24493717167734699</v>
      </c>
      <c r="AR10" s="14">
        <v>0.26665980607383499</v>
      </c>
      <c r="AS10" s="14">
        <v>0.128952837813162</v>
      </c>
      <c r="AT10" s="14">
        <v>0.27773196191072302</v>
      </c>
      <c r="AU10" s="14">
        <v>0.212896504383977</v>
      </c>
      <c r="AV10" s="14"/>
      <c r="AW10" s="14">
        <v>0.26016863567169202</v>
      </c>
      <c r="AX10" s="14">
        <v>0.314110723261118</v>
      </c>
      <c r="AY10" s="14">
        <v>7.0432058937228398E-2</v>
      </c>
      <c r="AZ10" s="14">
        <v>0.39692880761926402</v>
      </c>
      <c r="BA10" s="14">
        <v>0.20515459589992499</v>
      </c>
      <c r="BB10" s="14">
        <v>0.258318704717864</v>
      </c>
      <c r="BC10" s="14">
        <v>0.23282567948351901</v>
      </c>
      <c r="BD10" s="14">
        <v>0.26936265565559098</v>
      </c>
      <c r="BE10" s="14">
        <v>0.320950950529237</v>
      </c>
      <c r="BF10" s="14">
        <v>0.215363245030297</v>
      </c>
      <c r="BG10" s="14"/>
      <c r="BH10" s="14">
        <v>0.293977904131489</v>
      </c>
      <c r="BI10" s="14">
        <v>0.25257863538409803</v>
      </c>
    </row>
    <row r="11" spans="2:61" x14ac:dyDescent="0.35">
      <c r="B11" s="15" t="s">
        <v>160</v>
      </c>
      <c r="C11" s="14">
        <v>0.21763368578540099</v>
      </c>
      <c r="D11" s="14">
        <v>0.17987490353756999</v>
      </c>
      <c r="E11" s="14">
        <v>0.252583494679186</v>
      </c>
      <c r="F11" s="14"/>
      <c r="G11" s="14">
        <v>0.29273895718102999</v>
      </c>
      <c r="H11" s="14">
        <v>0.238168416611797</v>
      </c>
      <c r="I11" s="14">
        <v>0.18890976841115201</v>
      </c>
      <c r="J11" s="14">
        <v>0.18916792582424299</v>
      </c>
      <c r="K11" s="14">
        <v>0.231737011981756</v>
      </c>
      <c r="L11" s="14">
        <v>0.202390410635261</v>
      </c>
      <c r="M11" s="14"/>
      <c r="N11" s="14">
        <v>0.239741988682555</v>
      </c>
      <c r="O11" s="14">
        <v>0.20517201815858899</v>
      </c>
      <c r="P11" s="14"/>
      <c r="Q11" s="14">
        <v>0.24894049596038501</v>
      </c>
      <c r="R11" s="14">
        <v>0.22533869712228799</v>
      </c>
      <c r="S11" s="14">
        <v>0.12460462897897</v>
      </c>
      <c r="T11" s="14"/>
      <c r="U11" s="14">
        <v>0.20385283874025301</v>
      </c>
      <c r="V11" s="14">
        <v>0.27684072538740701</v>
      </c>
      <c r="W11" s="14"/>
      <c r="X11" s="14">
        <v>0.15625271723590101</v>
      </c>
      <c r="Y11" s="14">
        <v>0.24293200203407</v>
      </c>
      <c r="Z11" s="14">
        <v>0.17646865392175301</v>
      </c>
      <c r="AA11" s="14"/>
      <c r="AB11" s="14">
        <v>0.19287215769767199</v>
      </c>
      <c r="AC11" s="14">
        <v>0.21563093980657699</v>
      </c>
      <c r="AD11" s="14">
        <v>0.19828872902969499</v>
      </c>
      <c r="AE11" s="14"/>
      <c r="AF11" s="14">
        <v>0.17205244152319099</v>
      </c>
      <c r="AG11" s="14">
        <v>0.20971999118256501</v>
      </c>
      <c r="AH11" s="14">
        <v>0.18663218342042101</v>
      </c>
      <c r="AI11" s="14"/>
      <c r="AJ11" s="14">
        <v>0.238217538680909</v>
      </c>
      <c r="AK11" s="14">
        <v>0.19978001598442399</v>
      </c>
      <c r="AL11" s="14"/>
      <c r="AM11" s="14">
        <v>0.22734117331012499</v>
      </c>
      <c r="AN11" s="14">
        <v>0.18768655423602201</v>
      </c>
      <c r="AO11" s="14">
        <v>0.35777731484571601</v>
      </c>
      <c r="AP11" s="14">
        <v>8.8163593215757105E-2</v>
      </c>
      <c r="AQ11" s="14">
        <v>0.27248589368653903</v>
      </c>
      <c r="AR11" s="14">
        <v>0.169020797516167</v>
      </c>
      <c r="AS11" s="14">
        <v>0.310521221207675</v>
      </c>
      <c r="AT11" s="14">
        <v>0.209523605669475</v>
      </c>
      <c r="AU11" s="14">
        <v>0.29823539920321102</v>
      </c>
      <c r="AV11" s="14"/>
      <c r="AW11" s="14">
        <v>0.24140239846690001</v>
      </c>
      <c r="AX11" s="14">
        <v>0.18268004903011301</v>
      </c>
      <c r="AY11" s="14">
        <v>0.40506844875354397</v>
      </c>
      <c r="AZ11" s="14">
        <v>8.8119753530213896E-2</v>
      </c>
      <c r="BA11" s="14">
        <v>0.28978013509246497</v>
      </c>
      <c r="BB11" s="14">
        <v>0.187553516684209</v>
      </c>
      <c r="BC11" s="14">
        <v>0.21960556959399399</v>
      </c>
      <c r="BD11" s="14">
        <v>0.18554991850138</v>
      </c>
      <c r="BE11" s="14">
        <v>0.347932999640991</v>
      </c>
      <c r="BF11" s="14">
        <v>0.26123381906749599</v>
      </c>
      <c r="BG11" s="14"/>
      <c r="BH11" s="14">
        <v>0.192558301160039</v>
      </c>
      <c r="BI11" s="14">
        <v>0.222001611970012</v>
      </c>
    </row>
    <row r="12" spans="2:61" x14ac:dyDescent="0.35">
      <c r="B12" s="15" t="s">
        <v>161</v>
      </c>
      <c r="C12" s="14">
        <v>0.22687530017674701</v>
      </c>
      <c r="D12" s="14">
        <v>0.25165517515536601</v>
      </c>
      <c r="E12" s="14">
        <v>0.20337564921015999</v>
      </c>
      <c r="F12" s="14"/>
      <c r="G12" s="14">
        <v>0.31423377369178801</v>
      </c>
      <c r="H12" s="14">
        <v>0.23931715882602</v>
      </c>
      <c r="I12" s="14">
        <v>0.29722129333416603</v>
      </c>
      <c r="J12" s="14">
        <v>0.22599321199132999</v>
      </c>
      <c r="K12" s="14">
        <v>0.168289032771751</v>
      </c>
      <c r="L12" s="14">
        <v>0.14268859548222601</v>
      </c>
      <c r="M12" s="14"/>
      <c r="N12" s="14">
        <v>0.26248268854631901</v>
      </c>
      <c r="O12" s="14">
        <v>0.206804675987067</v>
      </c>
      <c r="P12" s="14"/>
      <c r="Q12" s="14">
        <v>0.32031930714127099</v>
      </c>
      <c r="R12" s="14">
        <v>0.20272130327658899</v>
      </c>
      <c r="S12" s="14">
        <v>0.17092754139133801</v>
      </c>
      <c r="T12" s="14"/>
      <c r="U12" s="14">
        <v>0.24398999827564599</v>
      </c>
      <c r="V12" s="14">
        <v>0.15334494280480301</v>
      </c>
      <c r="W12" s="14"/>
      <c r="X12" s="14">
        <v>0.20608609812189199</v>
      </c>
      <c r="Y12" s="14">
        <v>0.26643525336393897</v>
      </c>
      <c r="Z12" s="14">
        <v>0.20695721035210901</v>
      </c>
      <c r="AA12" s="14"/>
      <c r="AB12" s="14">
        <v>0.294648656146064</v>
      </c>
      <c r="AC12" s="14">
        <v>0.22120992726493699</v>
      </c>
      <c r="AD12" s="14">
        <v>0.170862691986336</v>
      </c>
      <c r="AE12" s="14"/>
      <c r="AF12" s="14">
        <v>0.21201598577705699</v>
      </c>
      <c r="AG12" s="14">
        <v>0.23711120577101899</v>
      </c>
      <c r="AH12" s="14">
        <v>0.226133415070356</v>
      </c>
      <c r="AI12" s="14"/>
      <c r="AJ12" s="14">
        <v>0.25712403900139402</v>
      </c>
      <c r="AK12" s="14">
        <v>0.211006193329561</v>
      </c>
      <c r="AL12" s="14"/>
      <c r="AM12" s="14">
        <v>0.22812087600671699</v>
      </c>
      <c r="AN12" s="14">
        <v>0.17016966747652401</v>
      </c>
      <c r="AO12" s="14">
        <v>0.37688037666443602</v>
      </c>
      <c r="AP12" s="14">
        <v>0.19130691446973</v>
      </c>
      <c r="AQ12" s="14">
        <v>0.33835291373943399</v>
      </c>
      <c r="AR12" s="14">
        <v>0.26566132592797698</v>
      </c>
      <c r="AS12" s="14">
        <v>0.287307926738333</v>
      </c>
      <c r="AT12" s="14">
        <v>0.19775250034748901</v>
      </c>
      <c r="AU12" s="14">
        <v>0.167097457229337</v>
      </c>
      <c r="AV12" s="14"/>
      <c r="AW12" s="14">
        <v>0.23476128161288901</v>
      </c>
      <c r="AX12" s="14">
        <v>0.17855105920306899</v>
      </c>
      <c r="AY12" s="14">
        <v>0.38306697191899097</v>
      </c>
      <c r="AZ12" s="14">
        <v>0.18800572523951201</v>
      </c>
      <c r="BA12" s="14">
        <v>0.38204229585291599</v>
      </c>
      <c r="BB12" s="14">
        <v>0.244302760714532</v>
      </c>
      <c r="BC12" s="14">
        <v>0.34824317739750399</v>
      </c>
      <c r="BD12" s="14">
        <v>0.271923903262974</v>
      </c>
      <c r="BE12" s="14">
        <v>0.14144652538312599</v>
      </c>
      <c r="BF12" s="14">
        <v>0.14153295519036699</v>
      </c>
      <c r="BG12" s="14"/>
      <c r="BH12" s="14">
        <v>0.22519232693288799</v>
      </c>
      <c r="BI12" s="14">
        <v>0.24794552531893299</v>
      </c>
    </row>
    <row r="13" spans="2:61" x14ac:dyDescent="0.35">
      <c r="B13" s="15" t="s">
        <v>104</v>
      </c>
      <c r="C13" s="20">
        <v>9.3574692399374396E-2</v>
      </c>
      <c r="D13" s="20">
        <v>0.100214838005178</v>
      </c>
      <c r="E13" s="20">
        <v>8.5468616291624402E-2</v>
      </c>
      <c r="F13" s="20"/>
      <c r="G13" s="20">
        <v>0.11210547700955099</v>
      </c>
      <c r="H13" s="20">
        <v>0.103778033668966</v>
      </c>
      <c r="I13" s="20">
        <v>0.11484312514245</v>
      </c>
      <c r="J13" s="20">
        <v>0.102594037689752</v>
      </c>
      <c r="K13" s="20">
        <v>6.8903456076898906E-2</v>
      </c>
      <c r="L13" s="20">
        <v>6.41785369968908E-2</v>
      </c>
      <c r="M13" s="20"/>
      <c r="N13" s="20">
        <v>8.1286152419101296E-2</v>
      </c>
      <c r="O13" s="20">
        <v>0.100501307326143</v>
      </c>
      <c r="P13" s="20"/>
      <c r="Q13" s="20">
        <v>6.9338236002664699E-2</v>
      </c>
      <c r="R13" s="20">
        <v>0.11050815659532801</v>
      </c>
      <c r="S13" s="20">
        <v>9.2196598767593396E-2</v>
      </c>
      <c r="T13" s="20"/>
      <c r="U13" s="20">
        <v>0.10365380537032701</v>
      </c>
      <c r="V13" s="20">
        <v>5.0271516704206397E-2</v>
      </c>
      <c r="W13" s="20"/>
      <c r="X13" s="20">
        <v>0.101888867967095</v>
      </c>
      <c r="Y13" s="20">
        <v>8.3209383827955299E-2</v>
      </c>
      <c r="Z13" s="20">
        <v>0.10736641908587501</v>
      </c>
      <c r="AA13" s="20"/>
      <c r="AB13" s="20">
        <v>9.14966929661509E-2</v>
      </c>
      <c r="AC13" s="20">
        <v>9.2846013803498398E-2</v>
      </c>
      <c r="AD13" s="20">
        <v>9.9814785706035594E-2</v>
      </c>
      <c r="AE13" s="20"/>
      <c r="AF13" s="20">
        <v>8.08389964786322E-2</v>
      </c>
      <c r="AG13" s="20">
        <v>9.2619178118985304E-2</v>
      </c>
      <c r="AH13" s="20">
        <v>0.11475832283106099</v>
      </c>
      <c r="AI13" s="20"/>
      <c r="AJ13" s="20">
        <v>9.7727703102847605E-2</v>
      </c>
      <c r="AK13" s="20">
        <v>9.2156636089267704E-2</v>
      </c>
      <c r="AL13" s="20"/>
      <c r="AM13" s="20">
        <v>0.121113483642971</v>
      </c>
      <c r="AN13" s="20">
        <v>8.0404408099663302E-2</v>
      </c>
      <c r="AO13" s="20">
        <v>4.5000392778050201E-2</v>
      </c>
      <c r="AP13" s="20">
        <v>9.2667408575576496E-2</v>
      </c>
      <c r="AQ13" s="20">
        <v>9.3467408640885194E-2</v>
      </c>
      <c r="AR13" s="20">
        <v>9.0330609768453904E-2</v>
      </c>
      <c r="AS13" s="20">
        <v>0.148670061833725</v>
      </c>
      <c r="AT13" s="20">
        <v>6.9703952237555405E-2</v>
      </c>
      <c r="AU13" s="20">
        <v>8.9448520395676398E-2</v>
      </c>
      <c r="AV13" s="20"/>
      <c r="AW13" s="20">
        <v>0.130716627032402</v>
      </c>
      <c r="AX13" s="20">
        <v>6.9843161212379906E-2</v>
      </c>
      <c r="AY13" s="20">
        <v>0.109587538467009</v>
      </c>
      <c r="AZ13" s="20">
        <v>9.6600016803505898E-2</v>
      </c>
      <c r="BA13" s="20">
        <v>0.107224929570441</v>
      </c>
      <c r="BB13" s="20">
        <v>0.10368927193402699</v>
      </c>
      <c r="BC13" s="20">
        <v>8.6466578318214402E-2</v>
      </c>
      <c r="BD13" s="20">
        <v>2.26374701255278E-2</v>
      </c>
      <c r="BE13" s="20">
        <v>3.0351853290809E-2</v>
      </c>
      <c r="BF13" s="20">
        <v>6.5250150222963002E-2</v>
      </c>
      <c r="BG13" s="20"/>
      <c r="BH13" s="20">
        <v>8.8281397630135705E-2</v>
      </c>
      <c r="BI13" s="20">
        <v>0.103192225592232</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I18"/>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462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x14ac:dyDescent="0.35">
      <c r="B9" s="15" t="s">
        <v>158</v>
      </c>
      <c r="C9" s="14">
        <v>0.155259104169959</v>
      </c>
      <c r="D9" s="14">
        <v>0.148052313768959</v>
      </c>
      <c r="E9" s="14">
        <v>0.16303754306094101</v>
      </c>
      <c r="F9" s="14"/>
      <c r="G9" s="14">
        <v>0.111364081683287</v>
      </c>
      <c r="H9" s="14">
        <v>0.13287316560600601</v>
      </c>
      <c r="I9" s="14">
        <v>0.15453562304642901</v>
      </c>
      <c r="J9" s="14">
        <v>0.168459736815047</v>
      </c>
      <c r="K9" s="14">
        <v>0.154435740648182</v>
      </c>
      <c r="L9" s="14">
        <v>0.18721682471495699</v>
      </c>
      <c r="M9" s="14"/>
      <c r="N9" s="14">
        <v>0.128352741259358</v>
      </c>
      <c r="O9" s="14">
        <v>0.170425268357145</v>
      </c>
      <c r="P9" s="14"/>
      <c r="Q9" s="14">
        <v>8.5556380194780401E-2</v>
      </c>
      <c r="R9" s="14">
        <v>0.143317968723748</v>
      </c>
      <c r="S9" s="14">
        <v>0.30688529252660401</v>
      </c>
      <c r="T9" s="14"/>
      <c r="U9" s="14">
        <v>0.145605838071759</v>
      </c>
      <c r="V9" s="14">
        <v>0.19673270200413701</v>
      </c>
      <c r="W9" s="14"/>
      <c r="X9" s="14">
        <v>0.138844861944523</v>
      </c>
      <c r="Y9" s="14">
        <v>0.109240752208299</v>
      </c>
      <c r="Z9" s="14">
        <v>0.23726974033272999</v>
      </c>
      <c r="AA9" s="14"/>
      <c r="AB9" s="14">
        <v>7.9406449410614102E-2</v>
      </c>
      <c r="AC9" s="14">
        <v>0.14352851337952499</v>
      </c>
      <c r="AD9" s="14">
        <v>0.32168254683333802</v>
      </c>
      <c r="AE9" s="14"/>
      <c r="AF9" s="14">
        <v>9.4512511966219598E-2</v>
      </c>
      <c r="AG9" s="14">
        <v>0.165340245171747</v>
      </c>
      <c r="AH9" s="14">
        <v>0.175866590450593</v>
      </c>
      <c r="AI9" s="14"/>
      <c r="AJ9" s="14">
        <v>0.133569181652367</v>
      </c>
      <c r="AK9" s="14">
        <v>0.166323047648813</v>
      </c>
      <c r="AL9" s="14"/>
      <c r="AM9" s="14">
        <v>0.132580761759128</v>
      </c>
      <c r="AN9" s="14">
        <v>0.16418798634092599</v>
      </c>
      <c r="AO9" s="14">
        <v>1.9162124160803502E-2</v>
      </c>
      <c r="AP9" s="14">
        <v>0.21539241643645601</v>
      </c>
      <c r="AQ9" s="14">
        <v>3.5913167427961599E-2</v>
      </c>
      <c r="AR9" s="14">
        <v>0.17653381074153501</v>
      </c>
      <c r="AS9" s="14">
        <v>4.4082749409449E-2</v>
      </c>
      <c r="AT9" s="14">
        <v>0.244380378570806</v>
      </c>
      <c r="AU9" s="14">
        <v>0.15426114333023699</v>
      </c>
      <c r="AV9" s="14"/>
      <c r="AW9" s="14">
        <v>0.12909745357140601</v>
      </c>
      <c r="AX9" s="14">
        <v>0.17758953377389899</v>
      </c>
      <c r="AY9" s="14">
        <v>1.3935393284847299E-2</v>
      </c>
      <c r="AZ9" s="14">
        <v>0.22591383659108599</v>
      </c>
      <c r="BA9" s="14">
        <v>0</v>
      </c>
      <c r="BB9" s="14">
        <v>0.18278034841506999</v>
      </c>
      <c r="BC9" s="14">
        <v>3.9041842312586401E-2</v>
      </c>
      <c r="BD9" s="14">
        <v>0.16612849940376401</v>
      </c>
      <c r="BE9" s="14">
        <v>5.6677693592275903E-2</v>
      </c>
      <c r="BF9" s="14">
        <v>0.27187233611379702</v>
      </c>
      <c r="BG9" s="14"/>
      <c r="BH9" s="14">
        <v>0.159854986773974</v>
      </c>
      <c r="BI9" s="14">
        <v>0.140734312528422</v>
      </c>
    </row>
    <row r="10" spans="2:61" x14ac:dyDescent="0.35">
      <c r="B10" s="15" t="s">
        <v>159</v>
      </c>
      <c r="C10" s="14">
        <v>0.19323818005466201</v>
      </c>
      <c r="D10" s="14">
        <v>0.224665868726447</v>
      </c>
      <c r="E10" s="14">
        <v>0.164403629628431</v>
      </c>
      <c r="F10" s="14"/>
      <c r="G10" s="14">
        <v>0.17189450590817801</v>
      </c>
      <c r="H10" s="14">
        <v>0.21149159575724399</v>
      </c>
      <c r="I10" s="14">
        <v>0.20124839514802501</v>
      </c>
      <c r="J10" s="14">
        <v>0.21150006982331601</v>
      </c>
      <c r="K10" s="14">
        <v>0.19346170775920399</v>
      </c>
      <c r="L10" s="14">
        <v>0.16625454882142901</v>
      </c>
      <c r="M10" s="14"/>
      <c r="N10" s="14">
        <v>0.19572177020883799</v>
      </c>
      <c r="O10" s="14">
        <v>0.19183826821309999</v>
      </c>
      <c r="P10" s="14"/>
      <c r="Q10" s="14">
        <v>0.19202987939335101</v>
      </c>
      <c r="R10" s="14">
        <v>0.201473266865346</v>
      </c>
      <c r="S10" s="14">
        <v>0.19890886753414999</v>
      </c>
      <c r="T10" s="14"/>
      <c r="U10" s="14">
        <v>0.18216269088342801</v>
      </c>
      <c r="V10" s="14">
        <v>0.24082211475943699</v>
      </c>
      <c r="W10" s="14"/>
      <c r="X10" s="14">
        <v>0.17559543643181699</v>
      </c>
      <c r="Y10" s="14">
        <v>0.21360461363617</v>
      </c>
      <c r="Z10" s="14">
        <v>0.18229830568987099</v>
      </c>
      <c r="AA10" s="14"/>
      <c r="AB10" s="14">
        <v>0.18679305502990201</v>
      </c>
      <c r="AC10" s="14">
        <v>0.186334035016396</v>
      </c>
      <c r="AD10" s="14">
        <v>0.233833641950694</v>
      </c>
      <c r="AE10" s="14"/>
      <c r="AF10" s="14">
        <v>0.25848186745760399</v>
      </c>
      <c r="AG10" s="14">
        <v>0.18758630426957801</v>
      </c>
      <c r="AH10" s="14">
        <v>0.203519441912627</v>
      </c>
      <c r="AI10" s="14"/>
      <c r="AJ10" s="14">
        <v>0.189139195779472</v>
      </c>
      <c r="AK10" s="14">
        <v>0.192248935099675</v>
      </c>
      <c r="AL10" s="14"/>
      <c r="AM10" s="14">
        <v>0.155338280178097</v>
      </c>
      <c r="AN10" s="14">
        <v>0.22012563634518001</v>
      </c>
      <c r="AO10" s="14">
        <v>0.28376459879656202</v>
      </c>
      <c r="AP10" s="14">
        <v>0.29380958503570798</v>
      </c>
      <c r="AQ10" s="14">
        <v>0.14992659531056499</v>
      </c>
      <c r="AR10" s="14">
        <v>0.21340276927172599</v>
      </c>
      <c r="AS10" s="14">
        <v>0.120639453606603</v>
      </c>
      <c r="AT10" s="14">
        <v>9.5465131375177398E-2</v>
      </c>
      <c r="AU10" s="14">
        <v>0.132888035810097</v>
      </c>
      <c r="AV10" s="14"/>
      <c r="AW10" s="14">
        <v>0.181512677122732</v>
      </c>
      <c r="AX10" s="14">
        <v>0.18182270812787399</v>
      </c>
      <c r="AY10" s="14">
        <v>0.22418796282992801</v>
      </c>
      <c r="AZ10" s="14">
        <v>0.20407869493480599</v>
      </c>
      <c r="BA10" s="14">
        <v>0.176411567112889</v>
      </c>
      <c r="BB10" s="14">
        <v>0.21381459494504099</v>
      </c>
      <c r="BC10" s="14">
        <v>0.230207133739606</v>
      </c>
      <c r="BD10" s="14">
        <v>0.232251467131142</v>
      </c>
      <c r="BE10" s="14">
        <v>0.18158591009814701</v>
      </c>
      <c r="BF10" s="14">
        <v>0.17114246392211199</v>
      </c>
      <c r="BG10" s="14"/>
      <c r="BH10" s="14">
        <v>0.19788274095151601</v>
      </c>
      <c r="BI10" s="14">
        <v>0.20276321510005499</v>
      </c>
    </row>
    <row r="11" spans="2:61" x14ac:dyDescent="0.35">
      <c r="B11" s="15" t="s">
        <v>160</v>
      </c>
      <c r="C11" s="14">
        <v>0.177400884047654</v>
      </c>
      <c r="D11" s="14">
        <v>0.14433305813733099</v>
      </c>
      <c r="E11" s="14">
        <v>0.207643115264523</v>
      </c>
      <c r="F11" s="14"/>
      <c r="G11" s="14">
        <v>0.23015392349684</v>
      </c>
      <c r="H11" s="14">
        <v>0.16268017577174401</v>
      </c>
      <c r="I11" s="14">
        <v>0.22723432169201799</v>
      </c>
      <c r="J11" s="14">
        <v>0.14790071897638399</v>
      </c>
      <c r="K11" s="14">
        <v>0.17270874985884099</v>
      </c>
      <c r="L11" s="14">
        <v>0.140633180265714</v>
      </c>
      <c r="M11" s="14"/>
      <c r="N11" s="14">
        <v>0.168001662762258</v>
      </c>
      <c r="O11" s="14">
        <v>0.18269889231877101</v>
      </c>
      <c r="P11" s="14"/>
      <c r="Q11" s="14">
        <v>0.19160066363154299</v>
      </c>
      <c r="R11" s="14">
        <v>0.175605524365787</v>
      </c>
      <c r="S11" s="14">
        <v>0.109362004494287</v>
      </c>
      <c r="T11" s="14"/>
      <c r="U11" s="14">
        <v>0.15134305959494801</v>
      </c>
      <c r="V11" s="14">
        <v>0.28935384595623798</v>
      </c>
      <c r="W11" s="14"/>
      <c r="X11" s="14">
        <v>8.8260185560947599E-2</v>
      </c>
      <c r="Y11" s="14">
        <v>0.18283991076779799</v>
      </c>
      <c r="Z11" s="14">
        <v>0.157735172006189</v>
      </c>
      <c r="AA11" s="14"/>
      <c r="AB11" s="14">
        <v>0.137687644839877</v>
      </c>
      <c r="AC11" s="14">
        <v>0.16854834273552599</v>
      </c>
      <c r="AD11" s="14">
        <v>0.172316098154777</v>
      </c>
      <c r="AE11" s="14"/>
      <c r="AF11" s="14">
        <v>0.15866083003967399</v>
      </c>
      <c r="AG11" s="14">
        <v>0.144256789742116</v>
      </c>
      <c r="AH11" s="14">
        <v>0.16825529869400199</v>
      </c>
      <c r="AI11" s="14"/>
      <c r="AJ11" s="14">
        <v>0.171906980942372</v>
      </c>
      <c r="AK11" s="14">
        <v>0.173271847574795</v>
      </c>
      <c r="AL11" s="14"/>
      <c r="AM11" s="14">
        <v>0.19961245897180899</v>
      </c>
      <c r="AN11" s="14">
        <v>0.11974321325819599</v>
      </c>
      <c r="AO11" s="14">
        <v>0.12149163395409</v>
      </c>
      <c r="AP11" s="14">
        <v>4.08963228607441E-2</v>
      </c>
      <c r="AQ11" s="14">
        <v>0.168630957284787</v>
      </c>
      <c r="AR11" s="14">
        <v>0.15909091425770699</v>
      </c>
      <c r="AS11" s="14">
        <v>0.30238734447801402</v>
      </c>
      <c r="AT11" s="14">
        <v>0.14787956191965801</v>
      </c>
      <c r="AU11" s="14">
        <v>0.287070180046331</v>
      </c>
      <c r="AV11" s="14"/>
      <c r="AW11" s="14">
        <v>0.19717058322950801</v>
      </c>
      <c r="AX11" s="14">
        <v>0.114908895594435</v>
      </c>
      <c r="AY11" s="14">
        <v>0.13429945261562401</v>
      </c>
      <c r="AZ11" s="14">
        <v>7.0156374037464206E-2</v>
      </c>
      <c r="BA11" s="14">
        <v>0.17924617004965501</v>
      </c>
      <c r="BB11" s="14">
        <v>0.14234900963257199</v>
      </c>
      <c r="BC11" s="14">
        <v>0.23154661531047899</v>
      </c>
      <c r="BD11" s="14">
        <v>9.8962864852272903E-2</v>
      </c>
      <c r="BE11" s="14">
        <v>0.42063470329267799</v>
      </c>
      <c r="BF11" s="14">
        <v>0.230898849209003</v>
      </c>
      <c r="BG11" s="14"/>
      <c r="BH11" s="14">
        <v>0.17809767900329401</v>
      </c>
      <c r="BI11" s="14">
        <v>0.14642509910439999</v>
      </c>
    </row>
    <row r="12" spans="2:61" x14ac:dyDescent="0.35">
      <c r="B12" s="15" t="s">
        <v>161</v>
      </c>
      <c r="C12" s="14">
        <v>0.32492135688638801</v>
      </c>
      <c r="D12" s="14">
        <v>0.335402462494924</v>
      </c>
      <c r="E12" s="14">
        <v>0.31682728017232797</v>
      </c>
      <c r="F12" s="14"/>
      <c r="G12" s="14">
        <v>0.37479225235671099</v>
      </c>
      <c r="H12" s="14">
        <v>0.33200936477839998</v>
      </c>
      <c r="I12" s="14">
        <v>0.28247410014782498</v>
      </c>
      <c r="J12" s="14">
        <v>0.29437591600579099</v>
      </c>
      <c r="K12" s="14">
        <v>0.33470488315482799</v>
      </c>
      <c r="L12" s="14">
        <v>0.35312635198711601</v>
      </c>
      <c r="M12" s="14"/>
      <c r="N12" s="14">
        <v>0.36893986132659801</v>
      </c>
      <c r="O12" s="14">
        <v>0.30010968435254298</v>
      </c>
      <c r="P12" s="14"/>
      <c r="Q12" s="14">
        <v>0.38655015356144501</v>
      </c>
      <c r="R12" s="14">
        <v>0.32813431226843598</v>
      </c>
      <c r="S12" s="14">
        <v>0.218926391094318</v>
      </c>
      <c r="T12" s="14"/>
      <c r="U12" s="14">
        <v>0.344555159703686</v>
      </c>
      <c r="V12" s="14">
        <v>0.240568099272154</v>
      </c>
      <c r="W12" s="14"/>
      <c r="X12" s="14">
        <v>0.37758243602924701</v>
      </c>
      <c r="Y12" s="14">
        <v>0.35951356196135997</v>
      </c>
      <c r="Z12" s="14">
        <v>0.278699910255095</v>
      </c>
      <c r="AA12" s="14"/>
      <c r="AB12" s="14">
        <v>0.41801092862385802</v>
      </c>
      <c r="AC12" s="14">
        <v>0.34294350749174402</v>
      </c>
      <c r="AD12" s="14">
        <v>0.17435599602480401</v>
      </c>
      <c r="AE12" s="14"/>
      <c r="AF12" s="14">
        <v>0.266546768031722</v>
      </c>
      <c r="AG12" s="14">
        <v>0.35771691011710699</v>
      </c>
      <c r="AH12" s="14">
        <v>0.29683658281573899</v>
      </c>
      <c r="AI12" s="14"/>
      <c r="AJ12" s="14">
        <v>0.35836398128112301</v>
      </c>
      <c r="AK12" s="14">
        <v>0.31133553353887899</v>
      </c>
      <c r="AL12" s="14"/>
      <c r="AM12" s="14">
        <v>0.35083144639640301</v>
      </c>
      <c r="AN12" s="14">
        <v>0.31509022677262699</v>
      </c>
      <c r="AO12" s="14">
        <v>0.44822077641894897</v>
      </c>
      <c r="AP12" s="14">
        <v>0.35220280418386801</v>
      </c>
      <c r="AQ12" s="14">
        <v>0.47520891877563898</v>
      </c>
      <c r="AR12" s="14">
        <v>0.29108074540214202</v>
      </c>
      <c r="AS12" s="14">
        <v>0.32863451111560199</v>
      </c>
      <c r="AT12" s="14">
        <v>0.43213537807976599</v>
      </c>
      <c r="AU12" s="14">
        <v>0.30111909913179102</v>
      </c>
      <c r="AV12" s="14"/>
      <c r="AW12" s="14">
        <v>0.35731102069341902</v>
      </c>
      <c r="AX12" s="14">
        <v>0.32270784034315297</v>
      </c>
      <c r="AY12" s="14">
        <v>0.496483048713107</v>
      </c>
      <c r="AZ12" s="14">
        <v>0.36072627851511802</v>
      </c>
      <c r="BA12" s="14">
        <v>0.44486604900416499</v>
      </c>
      <c r="BB12" s="14">
        <v>0.30905662698584402</v>
      </c>
      <c r="BC12" s="14">
        <v>0.33779280464275502</v>
      </c>
      <c r="BD12" s="14">
        <v>0.41516251038986801</v>
      </c>
      <c r="BE12" s="14">
        <v>0.195387806543977</v>
      </c>
      <c r="BF12" s="14">
        <v>0.19959852755052199</v>
      </c>
      <c r="BG12" s="14"/>
      <c r="BH12" s="14">
        <v>0.32636291354486402</v>
      </c>
      <c r="BI12" s="14">
        <v>0.33689379992638802</v>
      </c>
    </row>
    <row r="13" spans="2:61" x14ac:dyDescent="0.35">
      <c r="B13" s="15" t="s">
        <v>104</v>
      </c>
      <c r="C13" s="20">
        <v>0.14918047484133701</v>
      </c>
      <c r="D13" s="20">
        <v>0.147546296872339</v>
      </c>
      <c r="E13" s="20">
        <v>0.14808843187377699</v>
      </c>
      <c r="F13" s="20"/>
      <c r="G13" s="20">
        <v>0.111795236554984</v>
      </c>
      <c r="H13" s="20">
        <v>0.160945698086607</v>
      </c>
      <c r="I13" s="20">
        <v>0.13450755996570399</v>
      </c>
      <c r="J13" s="20">
        <v>0.17776355837946101</v>
      </c>
      <c r="K13" s="20">
        <v>0.144688918578945</v>
      </c>
      <c r="L13" s="20">
        <v>0.152769094210784</v>
      </c>
      <c r="M13" s="20"/>
      <c r="N13" s="20">
        <v>0.138983964442948</v>
      </c>
      <c r="O13" s="20">
        <v>0.15492788675844199</v>
      </c>
      <c r="P13" s="20"/>
      <c r="Q13" s="20">
        <v>0.14426292321888101</v>
      </c>
      <c r="R13" s="20">
        <v>0.151468927776683</v>
      </c>
      <c r="S13" s="20">
        <v>0.16591744435063999</v>
      </c>
      <c r="T13" s="20"/>
      <c r="U13" s="20">
        <v>0.176333251746179</v>
      </c>
      <c r="V13" s="20">
        <v>3.25232380080335E-2</v>
      </c>
      <c r="W13" s="20"/>
      <c r="X13" s="20">
        <v>0.21971708003346399</v>
      </c>
      <c r="Y13" s="20">
        <v>0.13480116142637399</v>
      </c>
      <c r="Z13" s="20">
        <v>0.143996871716115</v>
      </c>
      <c r="AA13" s="20"/>
      <c r="AB13" s="20">
        <v>0.17810192209574899</v>
      </c>
      <c r="AC13" s="20">
        <v>0.158645601376809</v>
      </c>
      <c r="AD13" s="20">
        <v>9.7811717036386803E-2</v>
      </c>
      <c r="AE13" s="20"/>
      <c r="AF13" s="20">
        <v>0.22179802250478001</v>
      </c>
      <c r="AG13" s="20">
        <v>0.145099750699451</v>
      </c>
      <c r="AH13" s="20">
        <v>0.155522086127038</v>
      </c>
      <c r="AI13" s="20"/>
      <c r="AJ13" s="20">
        <v>0.14702066034466599</v>
      </c>
      <c r="AK13" s="20">
        <v>0.156820636137839</v>
      </c>
      <c r="AL13" s="20"/>
      <c r="AM13" s="20">
        <v>0.16163705269456299</v>
      </c>
      <c r="AN13" s="20">
        <v>0.180852937283071</v>
      </c>
      <c r="AO13" s="20">
        <v>0.12736086666959601</v>
      </c>
      <c r="AP13" s="20">
        <v>9.7698871483223995E-2</v>
      </c>
      <c r="AQ13" s="20">
        <v>0.17032036120104699</v>
      </c>
      <c r="AR13" s="20">
        <v>0.15989176032689101</v>
      </c>
      <c r="AS13" s="20">
        <v>0.20425594139033201</v>
      </c>
      <c r="AT13" s="20">
        <v>8.0139550054592806E-2</v>
      </c>
      <c r="AU13" s="20">
        <v>0.124661541681546</v>
      </c>
      <c r="AV13" s="20"/>
      <c r="AW13" s="20">
        <v>0.13490826538293399</v>
      </c>
      <c r="AX13" s="20">
        <v>0.202971022160639</v>
      </c>
      <c r="AY13" s="20">
        <v>0.13109414255649399</v>
      </c>
      <c r="AZ13" s="20">
        <v>0.13912481592152601</v>
      </c>
      <c r="BA13" s="20">
        <v>0.19947621383329101</v>
      </c>
      <c r="BB13" s="20">
        <v>0.15199942002147401</v>
      </c>
      <c r="BC13" s="20">
        <v>0.16141160399457399</v>
      </c>
      <c r="BD13" s="20">
        <v>8.7494658222952798E-2</v>
      </c>
      <c r="BE13" s="20">
        <v>0.14571388647292299</v>
      </c>
      <c r="BF13" s="20">
        <v>0.126487823204566</v>
      </c>
      <c r="BG13" s="20"/>
      <c r="BH13" s="20">
        <v>0.13780167972635199</v>
      </c>
      <c r="BI13" s="20">
        <v>0.173183573340734</v>
      </c>
    </row>
    <row r="14" spans="2:61" x14ac:dyDescent="0.35">
      <c r="B14" s="16"/>
    </row>
    <row r="15" spans="2:61" x14ac:dyDescent="0.35">
      <c r="B15" t="s">
        <v>79</v>
      </c>
    </row>
    <row r="16" spans="2:61" x14ac:dyDescent="0.35">
      <c r="B16" t="s">
        <v>80</v>
      </c>
    </row>
    <row r="18" spans="2:2" x14ac:dyDescent="0.35">
      <c r="B18"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I30"/>
  <sheetViews>
    <sheetView showGridLines="0" workbookViewId="0">
      <pane xSplit="2" topLeftCell="C1" activePane="topRight" state="frozen"/>
      <selection activeCell="B18" sqref="B18"/>
      <selection pane="topRight" activeCell="AO6" sqref="AO6: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19" width="10.6328125" customWidth="1"/>
    <col min="20" max="20" width="2.1796875" customWidth="1"/>
    <col min="21" max="22" width="10.6328125" customWidth="1"/>
    <col min="23" max="23" width="2.1796875" customWidth="1"/>
    <col min="24" max="26" width="10.6328125" customWidth="1"/>
    <col min="27" max="27" width="2.1796875" customWidth="1"/>
    <col min="28" max="30" width="10.6328125" customWidth="1"/>
    <col min="31" max="31" width="2.1796875" customWidth="1"/>
    <col min="32" max="34" width="10.6328125" customWidth="1"/>
    <col min="35" max="35" width="2.1796875" customWidth="1"/>
    <col min="36" max="37" width="10.6328125" customWidth="1"/>
    <col min="38" max="38" width="2.1796875" customWidth="1"/>
    <col min="39" max="47" width="10.6328125" customWidth="1"/>
    <col min="48" max="48" width="2.1796875" customWidth="1"/>
    <col min="49" max="58" width="10.6328125" customWidth="1"/>
    <col min="59" max="59" width="2.1796875" customWidth="1"/>
    <col min="60" max="61" width="10.6328125" customWidth="1"/>
    <col min="62" max="62" width="2.1796875" customWidth="1"/>
  </cols>
  <sheetData>
    <row r="2" spans="2:61" ht="40" customHeight="1" x14ac:dyDescent="0.35">
      <c r="D2" s="33" t="s">
        <v>479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5" spans="2:61" ht="30" customHeight="1" x14ac:dyDescent="0.35">
      <c r="B5" s="19"/>
      <c r="C5" s="19"/>
      <c r="D5" s="34" t="s">
        <v>48</v>
      </c>
      <c r="E5" s="34"/>
      <c r="F5" s="19"/>
      <c r="G5" s="34" t="s">
        <v>49</v>
      </c>
      <c r="H5" s="34"/>
      <c r="I5" s="34"/>
      <c r="J5" s="34"/>
      <c r="K5" s="34"/>
      <c r="L5" s="34"/>
      <c r="M5" s="19"/>
      <c r="N5" s="34" t="s">
        <v>50</v>
      </c>
      <c r="O5" s="34"/>
      <c r="P5" s="19"/>
      <c r="Q5" s="34" t="s">
        <v>51</v>
      </c>
      <c r="R5" s="34"/>
      <c r="S5" s="34"/>
      <c r="T5" s="19"/>
      <c r="U5" s="34" t="s">
        <v>52</v>
      </c>
      <c r="V5" s="34"/>
      <c r="W5" s="19"/>
      <c r="X5" s="34" t="s">
        <v>53</v>
      </c>
      <c r="Y5" s="34"/>
      <c r="Z5" s="34"/>
      <c r="AA5" s="19"/>
      <c r="AB5" s="34" t="s">
        <v>54</v>
      </c>
      <c r="AC5" s="34"/>
      <c r="AD5" s="34"/>
      <c r="AE5" s="19"/>
      <c r="AF5" s="34" t="s">
        <v>55</v>
      </c>
      <c r="AG5" s="34"/>
      <c r="AH5" s="34"/>
      <c r="AI5" s="19"/>
      <c r="AJ5" s="34" t="s">
        <v>56</v>
      </c>
      <c r="AK5" s="34"/>
      <c r="AL5" s="19"/>
      <c r="AM5" s="34" t="s">
        <v>57</v>
      </c>
      <c r="AN5" s="34"/>
      <c r="AO5" s="34"/>
      <c r="AP5" s="34"/>
      <c r="AQ5" s="34"/>
      <c r="AR5" s="34"/>
      <c r="AS5" s="34"/>
      <c r="AT5" s="34"/>
      <c r="AU5" s="34"/>
      <c r="AV5" s="19"/>
      <c r="AW5" s="34" t="s">
        <v>58</v>
      </c>
      <c r="AX5" s="34"/>
      <c r="AY5" s="34"/>
      <c r="AZ5" s="34"/>
      <c r="BA5" s="34"/>
      <c r="BB5" s="34"/>
      <c r="BC5" s="34"/>
      <c r="BD5" s="34"/>
      <c r="BE5" s="34"/>
      <c r="BF5" s="34"/>
      <c r="BG5" s="19"/>
      <c r="BH5" s="34" t="s">
        <v>59</v>
      </c>
      <c r="BI5" s="34"/>
    </row>
    <row r="6" spans="2:61" ht="29"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U6" s="12" t="s">
        <v>30</v>
      </c>
      <c r="V6" s="12" t="s">
        <v>31</v>
      </c>
      <c r="X6" s="12" t="s">
        <v>32</v>
      </c>
      <c r="Y6" s="12" t="s">
        <v>33</v>
      </c>
      <c r="Z6" s="12" t="s">
        <v>34</v>
      </c>
      <c r="AB6" s="12" t="s">
        <v>32</v>
      </c>
      <c r="AC6" s="12" t="s">
        <v>33</v>
      </c>
      <c r="AD6" s="12" t="s">
        <v>34</v>
      </c>
      <c r="AF6" s="12" t="s">
        <v>32</v>
      </c>
      <c r="AG6" s="12" t="s">
        <v>33</v>
      </c>
      <c r="AH6" s="12" t="s">
        <v>34</v>
      </c>
      <c r="AJ6" s="12" t="s">
        <v>30</v>
      </c>
      <c r="AK6" s="12" t="s">
        <v>31</v>
      </c>
      <c r="AM6" s="12" t="s">
        <v>35</v>
      </c>
      <c r="AN6" s="12" t="s">
        <v>36</v>
      </c>
      <c r="AO6" s="12" t="s">
        <v>37</v>
      </c>
      <c r="AP6" s="12" t="s">
        <v>38</v>
      </c>
      <c r="AQ6" s="12" t="s">
        <v>39</v>
      </c>
      <c r="AR6" s="12" t="s">
        <v>40</v>
      </c>
      <c r="AS6" s="12" t="s">
        <v>41</v>
      </c>
      <c r="AT6" s="12" t="s">
        <v>42</v>
      </c>
      <c r="AU6" s="12" t="s">
        <v>43</v>
      </c>
      <c r="AW6" s="12" t="s">
        <v>35</v>
      </c>
      <c r="AX6" s="12" t="s">
        <v>36</v>
      </c>
      <c r="AY6" s="12" t="s">
        <v>37</v>
      </c>
      <c r="AZ6" s="12" t="s">
        <v>38</v>
      </c>
      <c r="BA6" s="12" t="s">
        <v>39</v>
      </c>
      <c r="BB6" s="12" t="s">
        <v>40</v>
      </c>
      <c r="BC6" s="12" t="s">
        <v>41</v>
      </c>
      <c r="BD6" s="12" t="s">
        <v>42</v>
      </c>
      <c r="BE6" s="12" t="s">
        <v>44</v>
      </c>
      <c r="BF6" s="12" t="s">
        <v>45</v>
      </c>
      <c r="BH6" s="12" t="s">
        <v>46</v>
      </c>
      <c r="BI6" s="12" t="s">
        <v>47</v>
      </c>
    </row>
    <row r="7" spans="2:61" ht="30" customHeight="1" x14ac:dyDescent="0.35">
      <c r="B7" s="10" t="s">
        <v>17</v>
      </c>
      <c r="C7" s="10">
        <v>1007</v>
      </c>
      <c r="D7" s="10">
        <v>472</v>
      </c>
      <c r="E7" s="10">
        <v>532</v>
      </c>
      <c r="F7" s="10"/>
      <c r="G7" s="10">
        <v>129</v>
      </c>
      <c r="H7" s="10">
        <v>202</v>
      </c>
      <c r="I7" s="10">
        <v>220</v>
      </c>
      <c r="J7" s="10">
        <v>206</v>
      </c>
      <c r="K7" s="10">
        <v>144</v>
      </c>
      <c r="L7" s="10">
        <v>106</v>
      </c>
      <c r="M7" s="10"/>
      <c r="N7" s="10">
        <v>501</v>
      </c>
      <c r="O7" s="10">
        <v>506</v>
      </c>
      <c r="P7" s="10"/>
      <c r="Q7" s="10">
        <v>308</v>
      </c>
      <c r="R7" s="10">
        <v>498</v>
      </c>
      <c r="S7" s="10">
        <v>154</v>
      </c>
      <c r="T7" s="10"/>
      <c r="U7" s="10">
        <v>816</v>
      </c>
      <c r="V7" s="10">
        <v>191</v>
      </c>
      <c r="W7" s="10"/>
      <c r="X7" s="10">
        <v>129</v>
      </c>
      <c r="Y7" s="10">
        <v>459</v>
      </c>
      <c r="Z7" s="10">
        <v>373</v>
      </c>
      <c r="AA7" s="10"/>
      <c r="AB7" s="10">
        <v>294</v>
      </c>
      <c r="AC7" s="10">
        <v>483</v>
      </c>
      <c r="AD7" s="10">
        <v>180</v>
      </c>
      <c r="AE7" s="10"/>
      <c r="AF7" s="10">
        <v>98</v>
      </c>
      <c r="AG7" s="10">
        <v>544</v>
      </c>
      <c r="AH7" s="10">
        <v>309</v>
      </c>
      <c r="AI7" s="10"/>
      <c r="AJ7" s="10">
        <v>406</v>
      </c>
      <c r="AK7" s="10">
        <v>564</v>
      </c>
      <c r="AL7" s="10"/>
      <c r="AM7" s="10">
        <v>133</v>
      </c>
      <c r="AN7" s="10">
        <v>168</v>
      </c>
      <c r="AO7" s="10">
        <v>38</v>
      </c>
      <c r="AP7" s="10">
        <v>83</v>
      </c>
      <c r="AQ7" s="10">
        <v>45</v>
      </c>
      <c r="AR7" s="10">
        <v>272</v>
      </c>
      <c r="AS7" s="10">
        <v>46</v>
      </c>
      <c r="AT7" s="10">
        <v>40</v>
      </c>
      <c r="AU7" s="10">
        <v>149</v>
      </c>
      <c r="AV7" s="10"/>
      <c r="AW7" s="10">
        <v>126</v>
      </c>
      <c r="AX7" s="10">
        <v>141</v>
      </c>
      <c r="AY7" s="10">
        <v>42</v>
      </c>
      <c r="AZ7" s="10">
        <v>93</v>
      </c>
      <c r="BA7" s="10">
        <v>41</v>
      </c>
      <c r="BB7" s="10">
        <v>260</v>
      </c>
      <c r="BC7" s="10">
        <v>66</v>
      </c>
      <c r="BD7" s="10">
        <v>29</v>
      </c>
      <c r="BE7" s="10">
        <v>25</v>
      </c>
      <c r="BF7" s="10">
        <v>54</v>
      </c>
      <c r="BG7" s="10"/>
      <c r="BH7" s="10">
        <v>501</v>
      </c>
      <c r="BI7" s="10">
        <v>455</v>
      </c>
    </row>
    <row r="8" spans="2:61" ht="30" customHeight="1" x14ac:dyDescent="0.35">
      <c r="B8" s="11" t="s">
        <v>18</v>
      </c>
      <c r="C8" s="11">
        <v>1007</v>
      </c>
      <c r="D8" s="11">
        <v>490</v>
      </c>
      <c r="E8" s="11">
        <v>514</v>
      </c>
      <c r="F8" s="11"/>
      <c r="G8" s="11">
        <v>114</v>
      </c>
      <c r="H8" s="11">
        <v>161</v>
      </c>
      <c r="I8" s="11">
        <v>198</v>
      </c>
      <c r="J8" s="11">
        <v>183</v>
      </c>
      <c r="K8" s="11">
        <v>149</v>
      </c>
      <c r="L8" s="11">
        <v>202</v>
      </c>
      <c r="M8" s="11"/>
      <c r="N8" s="11">
        <v>363</v>
      </c>
      <c r="O8" s="11">
        <v>644</v>
      </c>
      <c r="P8" s="11"/>
      <c r="Q8" s="11">
        <v>291</v>
      </c>
      <c r="R8" s="11">
        <v>498</v>
      </c>
      <c r="S8" s="11">
        <v>169</v>
      </c>
      <c r="T8" s="11"/>
      <c r="U8" s="11">
        <v>817</v>
      </c>
      <c r="V8" s="11">
        <v>190</v>
      </c>
      <c r="W8" s="11"/>
      <c r="X8" s="11">
        <v>147</v>
      </c>
      <c r="Y8" s="11">
        <v>453</v>
      </c>
      <c r="Z8" s="11">
        <v>359</v>
      </c>
      <c r="AA8" s="11"/>
      <c r="AB8" s="11">
        <v>301</v>
      </c>
      <c r="AC8" s="11">
        <v>476</v>
      </c>
      <c r="AD8" s="11">
        <v>178</v>
      </c>
      <c r="AE8" s="11"/>
      <c r="AF8" s="11">
        <v>98</v>
      </c>
      <c r="AG8" s="11">
        <v>545</v>
      </c>
      <c r="AH8" s="11">
        <v>306</v>
      </c>
      <c r="AI8" s="11"/>
      <c r="AJ8" s="11">
        <v>368</v>
      </c>
      <c r="AK8" s="11">
        <v>600</v>
      </c>
      <c r="AL8" s="11"/>
      <c r="AM8" s="11">
        <v>139</v>
      </c>
      <c r="AN8" s="11">
        <v>180</v>
      </c>
      <c r="AO8" s="11">
        <v>36</v>
      </c>
      <c r="AP8" s="11">
        <v>81</v>
      </c>
      <c r="AQ8" s="11">
        <v>46</v>
      </c>
      <c r="AR8" s="11">
        <v>272</v>
      </c>
      <c r="AS8" s="11">
        <v>41</v>
      </c>
      <c r="AT8" s="11">
        <v>39</v>
      </c>
      <c r="AU8" s="11">
        <v>142</v>
      </c>
      <c r="AV8" s="11"/>
      <c r="AW8" s="11">
        <v>132</v>
      </c>
      <c r="AX8" s="11">
        <v>155</v>
      </c>
      <c r="AY8" s="11">
        <v>36</v>
      </c>
      <c r="AZ8" s="11">
        <v>89</v>
      </c>
      <c r="BA8" s="11">
        <v>43</v>
      </c>
      <c r="BB8" s="11">
        <v>260</v>
      </c>
      <c r="BC8" s="11">
        <v>61</v>
      </c>
      <c r="BD8" s="11">
        <v>26</v>
      </c>
      <c r="BE8" s="11">
        <v>23</v>
      </c>
      <c r="BF8" s="11">
        <v>50</v>
      </c>
      <c r="BG8" s="11"/>
      <c r="BH8" s="11">
        <v>523</v>
      </c>
      <c r="BI8" s="11">
        <v>430</v>
      </c>
    </row>
    <row r="9" spans="2:61" ht="29" x14ac:dyDescent="0.35">
      <c r="B9" s="15" t="s">
        <v>463</v>
      </c>
      <c r="C9" s="14">
        <v>0.40889337287532401</v>
      </c>
      <c r="D9" s="14">
        <v>0.40158679983836099</v>
      </c>
      <c r="E9" s="14">
        <v>0.41592711204296301</v>
      </c>
      <c r="F9" s="14"/>
      <c r="G9" s="14">
        <v>0.34498698984428899</v>
      </c>
      <c r="H9" s="14">
        <v>0.30130508185217703</v>
      </c>
      <c r="I9" s="14">
        <v>0.34325589376254501</v>
      </c>
      <c r="J9" s="14">
        <v>0.448863121770252</v>
      </c>
      <c r="K9" s="14">
        <v>0.544239826978276</v>
      </c>
      <c r="L9" s="14">
        <v>0.45891375920738298</v>
      </c>
      <c r="M9" s="14"/>
      <c r="N9" s="14">
        <v>0.47429415240945599</v>
      </c>
      <c r="O9" s="14">
        <v>0.37202926888325899</v>
      </c>
      <c r="P9" s="14"/>
      <c r="Q9" s="14">
        <v>0.50006541158651496</v>
      </c>
      <c r="R9" s="14">
        <v>0.42318699397651799</v>
      </c>
      <c r="S9" s="14">
        <v>0.239973011776169</v>
      </c>
      <c r="T9" s="14"/>
      <c r="U9" s="14">
        <v>0.43695620565322302</v>
      </c>
      <c r="V9" s="14">
        <v>0.28832623747485903</v>
      </c>
      <c r="W9" s="14"/>
      <c r="X9" s="14">
        <v>0.45621083617109698</v>
      </c>
      <c r="Y9" s="14">
        <v>0.45666301772089002</v>
      </c>
      <c r="Z9" s="14">
        <v>0.35762968639470599</v>
      </c>
      <c r="AA9" s="14"/>
      <c r="AB9" s="14">
        <v>0.54810258891709196</v>
      </c>
      <c r="AC9" s="14">
        <v>0.402857239048519</v>
      </c>
      <c r="AD9" s="14">
        <v>0.206268393145288</v>
      </c>
      <c r="AE9" s="14"/>
      <c r="AF9" s="14">
        <v>0.50307364553018796</v>
      </c>
      <c r="AG9" s="14">
        <v>0.43432034172821798</v>
      </c>
      <c r="AH9" s="14">
        <v>0.34883124250782899</v>
      </c>
      <c r="AI9" s="14"/>
      <c r="AJ9" s="14">
        <v>0.40989129140292702</v>
      </c>
      <c r="AK9" s="14">
        <v>0.41956581475580501</v>
      </c>
      <c r="AL9" s="14"/>
      <c r="AM9" s="14">
        <v>0.426197473782848</v>
      </c>
      <c r="AN9" s="14">
        <v>0.39568909625360099</v>
      </c>
      <c r="AO9" s="14">
        <v>0.430616240961678</v>
      </c>
      <c r="AP9" s="14">
        <v>0.171787403247805</v>
      </c>
      <c r="AQ9" s="14">
        <v>0.71188124144496201</v>
      </c>
      <c r="AR9" s="14">
        <v>0.46398258725515701</v>
      </c>
      <c r="AS9" s="14">
        <v>0.55148009072948401</v>
      </c>
      <c r="AT9" s="14">
        <v>0.42870091827966</v>
      </c>
      <c r="AU9" s="14">
        <v>0.332535244948713</v>
      </c>
      <c r="AV9" s="14"/>
      <c r="AW9" s="14">
        <v>0.418893323414259</v>
      </c>
      <c r="AX9" s="14">
        <v>0.36850542555482402</v>
      </c>
      <c r="AY9" s="14">
        <v>0.50482826517753898</v>
      </c>
      <c r="AZ9" s="14">
        <v>0.288724481507737</v>
      </c>
      <c r="BA9" s="14">
        <v>0.66153989682918202</v>
      </c>
      <c r="BB9" s="14">
        <v>0.44539916786850497</v>
      </c>
      <c r="BC9" s="14">
        <v>0.50684854298134796</v>
      </c>
      <c r="BD9" s="14">
        <v>0.38871308735441401</v>
      </c>
      <c r="BE9" s="14">
        <v>0.376161616040804</v>
      </c>
      <c r="BF9" s="14">
        <v>0.241899882752557</v>
      </c>
      <c r="BG9" s="14"/>
      <c r="BH9" s="14">
        <v>0.38276627158547</v>
      </c>
      <c r="BI9" s="14">
        <v>0.45680933087959802</v>
      </c>
    </row>
    <row r="10" spans="2:61" ht="29" x14ac:dyDescent="0.35">
      <c r="B10" s="15" t="s">
        <v>464</v>
      </c>
      <c r="C10" s="14">
        <v>0.37721222882836702</v>
      </c>
      <c r="D10" s="14">
        <v>0.36916320768516098</v>
      </c>
      <c r="E10" s="14">
        <v>0.387090757800931</v>
      </c>
      <c r="F10" s="14"/>
      <c r="G10" s="14">
        <v>0.33840770638217699</v>
      </c>
      <c r="H10" s="14">
        <v>0.32774572998770002</v>
      </c>
      <c r="I10" s="14">
        <v>0.31917555777878898</v>
      </c>
      <c r="J10" s="14">
        <v>0.38405059291727101</v>
      </c>
      <c r="K10" s="14">
        <v>0.45558323034794701</v>
      </c>
      <c r="L10" s="14">
        <v>0.431370500631306</v>
      </c>
      <c r="M10" s="14"/>
      <c r="N10" s="14">
        <v>0.40193982446514698</v>
      </c>
      <c r="O10" s="14">
        <v>0.363274158616952</v>
      </c>
      <c r="P10" s="14"/>
      <c r="Q10" s="14">
        <v>0.468311418841868</v>
      </c>
      <c r="R10" s="14">
        <v>0.37411619298384902</v>
      </c>
      <c r="S10" s="14">
        <v>0.26876150493295597</v>
      </c>
      <c r="T10" s="14"/>
      <c r="U10" s="14">
        <v>0.398349934070929</v>
      </c>
      <c r="V10" s="14">
        <v>0.28639771305210199</v>
      </c>
      <c r="W10" s="14"/>
      <c r="X10" s="14">
        <v>0.44035164553196199</v>
      </c>
      <c r="Y10" s="14">
        <v>0.41979962258227899</v>
      </c>
      <c r="Z10" s="14">
        <v>0.31585799787823299</v>
      </c>
      <c r="AA10" s="14"/>
      <c r="AB10" s="14">
        <v>0.44701951615323199</v>
      </c>
      <c r="AC10" s="14">
        <v>0.41838364402905498</v>
      </c>
      <c r="AD10" s="14">
        <v>0.20442045500886799</v>
      </c>
      <c r="AE10" s="14"/>
      <c r="AF10" s="14">
        <v>0.45135102850044001</v>
      </c>
      <c r="AG10" s="14">
        <v>0.41732363725765298</v>
      </c>
      <c r="AH10" s="14">
        <v>0.32157349984097999</v>
      </c>
      <c r="AI10" s="14"/>
      <c r="AJ10" s="14">
        <v>0.39824225723482898</v>
      </c>
      <c r="AK10" s="14">
        <v>0.37384655667028999</v>
      </c>
      <c r="AL10" s="14"/>
      <c r="AM10" s="14">
        <v>0.38762897946798602</v>
      </c>
      <c r="AN10" s="14">
        <v>0.36176871280681699</v>
      </c>
      <c r="AO10" s="14">
        <v>0.53986798966374805</v>
      </c>
      <c r="AP10" s="14">
        <v>0.297252025673436</v>
      </c>
      <c r="AQ10" s="14">
        <v>0.53213933600464003</v>
      </c>
      <c r="AR10" s="14">
        <v>0.38293492157970999</v>
      </c>
      <c r="AS10" s="14">
        <v>0.48163795735079001</v>
      </c>
      <c r="AT10" s="14">
        <v>0.43245389043159299</v>
      </c>
      <c r="AU10" s="14">
        <v>0.33031316713883402</v>
      </c>
      <c r="AV10" s="14"/>
      <c r="AW10" s="14">
        <v>0.36227439100644199</v>
      </c>
      <c r="AX10" s="14">
        <v>0.34878615096954901</v>
      </c>
      <c r="AY10" s="14">
        <v>0.56193354972315901</v>
      </c>
      <c r="AZ10" s="14">
        <v>0.34787967486161397</v>
      </c>
      <c r="BA10" s="14">
        <v>0.559013348474792</v>
      </c>
      <c r="BB10" s="14">
        <v>0.399101893068387</v>
      </c>
      <c r="BC10" s="14">
        <v>0.43908558152402399</v>
      </c>
      <c r="BD10" s="14">
        <v>0.29646101649990397</v>
      </c>
      <c r="BE10" s="14">
        <v>0.27876394303775098</v>
      </c>
      <c r="BF10" s="14">
        <v>0.23889529207209101</v>
      </c>
      <c r="BG10" s="14"/>
      <c r="BH10" s="14">
        <v>0.35659666758623598</v>
      </c>
      <c r="BI10" s="14">
        <v>0.42200626927905399</v>
      </c>
    </row>
    <row r="11" spans="2:61" ht="43.5" x14ac:dyDescent="0.35">
      <c r="B11" s="15" t="s">
        <v>465</v>
      </c>
      <c r="C11" s="14">
        <v>0.34500791083405302</v>
      </c>
      <c r="D11" s="14">
        <v>0.35051717049311998</v>
      </c>
      <c r="E11" s="14">
        <v>0.34057164088902803</v>
      </c>
      <c r="F11" s="14"/>
      <c r="G11" s="14">
        <v>0.27308689456857399</v>
      </c>
      <c r="H11" s="14">
        <v>0.28590952896413302</v>
      </c>
      <c r="I11" s="14">
        <v>0.27944986740919903</v>
      </c>
      <c r="J11" s="14">
        <v>0.32396481053228099</v>
      </c>
      <c r="K11" s="14">
        <v>0.43098531359916498</v>
      </c>
      <c r="L11" s="14">
        <v>0.45252079897766001</v>
      </c>
      <c r="M11" s="14"/>
      <c r="N11" s="14">
        <v>0.39626298143662297</v>
      </c>
      <c r="O11" s="14">
        <v>0.31611724215589698</v>
      </c>
      <c r="P11" s="14"/>
      <c r="Q11" s="14">
        <v>0.45381566124288197</v>
      </c>
      <c r="R11" s="14">
        <v>0.34426037585032299</v>
      </c>
      <c r="S11" s="14">
        <v>0.19655692574596501</v>
      </c>
      <c r="T11" s="14"/>
      <c r="U11" s="14">
        <v>0.36998554876185002</v>
      </c>
      <c r="V11" s="14">
        <v>0.23769578458298399</v>
      </c>
      <c r="W11" s="14"/>
      <c r="X11" s="14">
        <v>0.42686147612967401</v>
      </c>
      <c r="Y11" s="14">
        <v>0.40674479700988297</v>
      </c>
      <c r="Z11" s="14">
        <v>0.266107924465038</v>
      </c>
      <c r="AA11" s="14"/>
      <c r="AB11" s="14">
        <v>0.44668431397478098</v>
      </c>
      <c r="AC11" s="14">
        <v>0.364709937024908</v>
      </c>
      <c r="AD11" s="14">
        <v>0.16219753845309101</v>
      </c>
      <c r="AE11" s="14"/>
      <c r="AF11" s="14">
        <v>0.38104892658009099</v>
      </c>
      <c r="AG11" s="14">
        <v>0.38381400436558</v>
      </c>
      <c r="AH11" s="14">
        <v>0.281174197602864</v>
      </c>
      <c r="AI11" s="14"/>
      <c r="AJ11" s="14">
        <v>0.37509170235925399</v>
      </c>
      <c r="AK11" s="14">
        <v>0.34023400798008202</v>
      </c>
      <c r="AL11" s="14"/>
      <c r="AM11" s="14">
        <v>0.45204772293724199</v>
      </c>
      <c r="AN11" s="14">
        <v>0.324731575880847</v>
      </c>
      <c r="AO11" s="14">
        <v>0.480397282787911</v>
      </c>
      <c r="AP11" s="14">
        <v>0.29263608216279102</v>
      </c>
      <c r="AQ11" s="14">
        <v>0.51334552418806201</v>
      </c>
      <c r="AR11" s="14">
        <v>0.32619098947078001</v>
      </c>
      <c r="AS11" s="14">
        <v>0.52177655267410705</v>
      </c>
      <c r="AT11" s="14">
        <v>0.24727345279855001</v>
      </c>
      <c r="AU11" s="14">
        <v>0.264385086851189</v>
      </c>
      <c r="AV11" s="14"/>
      <c r="AW11" s="14">
        <v>0.430912494069778</v>
      </c>
      <c r="AX11" s="14">
        <v>0.34710009606083603</v>
      </c>
      <c r="AY11" s="14">
        <v>0.45334125987089602</v>
      </c>
      <c r="AZ11" s="14">
        <v>0.28909013179197901</v>
      </c>
      <c r="BA11" s="14">
        <v>0.55916792638698898</v>
      </c>
      <c r="BB11" s="14">
        <v>0.33703216413933701</v>
      </c>
      <c r="BC11" s="14">
        <v>0.41979104082996699</v>
      </c>
      <c r="BD11" s="14">
        <v>0.29200586429659903</v>
      </c>
      <c r="BE11" s="14">
        <v>0.24155269861149001</v>
      </c>
      <c r="BF11" s="14">
        <v>0.15508501144527201</v>
      </c>
      <c r="BG11" s="14"/>
      <c r="BH11" s="14">
        <v>0.295543943485719</v>
      </c>
      <c r="BI11" s="14">
        <v>0.41690652658829402</v>
      </c>
    </row>
    <row r="12" spans="2:61" ht="29" x14ac:dyDescent="0.35">
      <c r="B12" s="15" t="s">
        <v>466</v>
      </c>
      <c r="C12" s="14">
        <v>0.33161392007405199</v>
      </c>
      <c r="D12" s="14">
        <v>0.34250392272241997</v>
      </c>
      <c r="E12" s="14">
        <v>0.32196926054728198</v>
      </c>
      <c r="F12" s="14"/>
      <c r="G12" s="14">
        <v>0.30922926538246198</v>
      </c>
      <c r="H12" s="14">
        <v>0.321204610592143</v>
      </c>
      <c r="I12" s="14">
        <v>0.29043051551848298</v>
      </c>
      <c r="J12" s="14">
        <v>0.34968179699200802</v>
      </c>
      <c r="K12" s="14">
        <v>0.35491417343260101</v>
      </c>
      <c r="L12" s="14">
        <v>0.359359132018233</v>
      </c>
      <c r="M12" s="14"/>
      <c r="N12" s="14">
        <v>0.38635545800945298</v>
      </c>
      <c r="O12" s="14">
        <v>0.30075805319431498</v>
      </c>
      <c r="P12" s="14"/>
      <c r="Q12" s="14">
        <v>0.421723561633157</v>
      </c>
      <c r="R12" s="14">
        <v>0.33692986582839002</v>
      </c>
      <c r="S12" s="14">
        <v>0.15536492485859099</v>
      </c>
      <c r="T12" s="14"/>
      <c r="U12" s="14">
        <v>0.33540815444347699</v>
      </c>
      <c r="V12" s="14">
        <v>0.31531264455492702</v>
      </c>
      <c r="W12" s="14"/>
      <c r="X12" s="14">
        <v>0.362004994645307</v>
      </c>
      <c r="Y12" s="14">
        <v>0.37561062421703101</v>
      </c>
      <c r="Z12" s="14">
        <v>0.28979929832968299</v>
      </c>
      <c r="AA12" s="14"/>
      <c r="AB12" s="14">
        <v>0.432550561386782</v>
      </c>
      <c r="AC12" s="14">
        <v>0.32476820993442901</v>
      </c>
      <c r="AD12" s="14">
        <v>0.20141017876648501</v>
      </c>
      <c r="AE12" s="14"/>
      <c r="AF12" s="14">
        <v>0.37791453104418099</v>
      </c>
      <c r="AG12" s="14">
        <v>0.36670486005425201</v>
      </c>
      <c r="AH12" s="14">
        <v>0.27323011956660498</v>
      </c>
      <c r="AI12" s="14"/>
      <c r="AJ12" s="14">
        <v>0.37043413691098798</v>
      </c>
      <c r="AK12" s="14">
        <v>0.31438023915132701</v>
      </c>
      <c r="AL12" s="14"/>
      <c r="AM12" s="14">
        <v>0.33774130508470601</v>
      </c>
      <c r="AN12" s="14">
        <v>0.35195341279110098</v>
      </c>
      <c r="AO12" s="14">
        <v>0.33102808357213298</v>
      </c>
      <c r="AP12" s="14">
        <v>0.206903347009327</v>
      </c>
      <c r="AQ12" s="14">
        <v>0.45640854876963</v>
      </c>
      <c r="AR12" s="14">
        <v>0.35873543856455897</v>
      </c>
      <c r="AS12" s="14">
        <v>0.51185287677522595</v>
      </c>
      <c r="AT12" s="14">
        <v>0.34675685202268602</v>
      </c>
      <c r="AU12" s="14">
        <v>0.24881313520701101</v>
      </c>
      <c r="AV12" s="14"/>
      <c r="AW12" s="14">
        <v>0.320603839102021</v>
      </c>
      <c r="AX12" s="14">
        <v>0.32885915366048502</v>
      </c>
      <c r="AY12" s="14">
        <v>0.38417139646831899</v>
      </c>
      <c r="AZ12" s="14">
        <v>0.22345895204921901</v>
      </c>
      <c r="BA12" s="14">
        <v>0.496216530950081</v>
      </c>
      <c r="BB12" s="14">
        <v>0.35420824009712898</v>
      </c>
      <c r="BC12" s="14">
        <v>0.52721282659826096</v>
      </c>
      <c r="BD12" s="14">
        <v>0.17931271922332601</v>
      </c>
      <c r="BE12" s="14">
        <v>0.34661119006487301</v>
      </c>
      <c r="BF12" s="14">
        <v>0.13603279776122101</v>
      </c>
      <c r="BG12" s="14"/>
      <c r="BH12" s="14">
        <v>0.27157591725270003</v>
      </c>
      <c r="BI12" s="14">
        <v>0.40618359943003401</v>
      </c>
    </row>
    <row r="13" spans="2:61" ht="29" x14ac:dyDescent="0.35">
      <c r="B13" s="15" t="s">
        <v>467</v>
      </c>
      <c r="C13" s="14">
        <v>0.32103324119044502</v>
      </c>
      <c r="D13" s="14">
        <v>0.34024707112910002</v>
      </c>
      <c r="E13" s="14">
        <v>0.30339063353048201</v>
      </c>
      <c r="F13" s="14"/>
      <c r="G13" s="14">
        <v>0.229719473949479</v>
      </c>
      <c r="H13" s="14">
        <v>0.260908519057025</v>
      </c>
      <c r="I13" s="14">
        <v>0.260001143301959</v>
      </c>
      <c r="J13" s="14">
        <v>0.37523500991178099</v>
      </c>
      <c r="K13" s="14">
        <v>0.39366669220531603</v>
      </c>
      <c r="L13" s="14">
        <v>0.37762961935328798</v>
      </c>
      <c r="M13" s="14"/>
      <c r="N13" s="14">
        <v>0.322972690125652</v>
      </c>
      <c r="O13" s="14">
        <v>0.31994004248938801</v>
      </c>
      <c r="P13" s="14"/>
      <c r="Q13" s="14">
        <v>0.35449516439587297</v>
      </c>
      <c r="R13" s="14">
        <v>0.32348349504245899</v>
      </c>
      <c r="S13" s="14">
        <v>0.28211200195277403</v>
      </c>
      <c r="T13" s="14"/>
      <c r="U13" s="14">
        <v>0.33879779955769701</v>
      </c>
      <c r="V13" s="14">
        <v>0.244710870924218</v>
      </c>
      <c r="W13" s="14"/>
      <c r="X13" s="14">
        <v>0.39615840511756401</v>
      </c>
      <c r="Y13" s="14">
        <v>0.31789385515226798</v>
      </c>
      <c r="Z13" s="14">
        <v>0.31004598833213698</v>
      </c>
      <c r="AA13" s="14"/>
      <c r="AB13" s="14">
        <v>0.39764724944535701</v>
      </c>
      <c r="AC13" s="14">
        <v>0.31973062667643998</v>
      </c>
      <c r="AD13" s="14">
        <v>0.22994212848100801</v>
      </c>
      <c r="AE13" s="14"/>
      <c r="AF13" s="14">
        <v>0.40696175367071702</v>
      </c>
      <c r="AG13" s="14">
        <v>0.33239341918628201</v>
      </c>
      <c r="AH13" s="14">
        <v>0.29512152169400402</v>
      </c>
      <c r="AI13" s="14"/>
      <c r="AJ13" s="14">
        <v>0.337401540461163</v>
      </c>
      <c r="AK13" s="14">
        <v>0.315437790058677</v>
      </c>
      <c r="AL13" s="14"/>
      <c r="AM13" s="14">
        <v>0.295404120301963</v>
      </c>
      <c r="AN13" s="14">
        <v>0.32886695880881001</v>
      </c>
      <c r="AO13" s="14">
        <v>0.27459672353071302</v>
      </c>
      <c r="AP13" s="14">
        <v>0.28561731507566201</v>
      </c>
      <c r="AQ13" s="14">
        <v>0.441418847841614</v>
      </c>
      <c r="AR13" s="14">
        <v>0.32928724125890302</v>
      </c>
      <c r="AS13" s="14">
        <v>0.29148700385187498</v>
      </c>
      <c r="AT13" s="14">
        <v>0.37803122661025401</v>
      </c>
      <c r="AU13" s="14">
        <v>0.31919986924225402</v>
      </c>
      <c r="AV13" s="14"/>
      <c r="AW13" s="14">
        <v>0.31021166150010498</v>
      </c>
      <c r="AX13" s="14">
        <v>0.35064567147878001</v>
      </c>
      <c r="AY13" s="14">
        <v>0.284834885339877</v>
      </c>
      <c r="AZ13" s="14">
        <v>0.28696402723869402</v>
      </c>
      <c r="BA13" s="14">
        <v>0.44402950124387902</v>
      </c>
      <c r="BB13" s="14">
        <v>0.349679137117404</v>
      </c>
      <c r="BC13" s="14">
        <v>0.30940418032561201</v>
      </c>
      <c r="BD13" s="14">
        <v>0.32793554999442498</v>
      </c>
      <c r="BE13" s="14">
        <v>0.40396498428676197</v>
      </c>
      <c r="BF13" s="14">
        <v>0.23245382982305601</v>
      </c>
      <c r="BG13" s="14"/>
      <c r="BH13" s="14">
        <v>0.29913928642098803</v>
      </c>
      <c r="BI13" s="14">
        <v>0.36374034129476701</v>
      </c>
    </row>
    <row r="14" spans="2:61" ht="29" x14ac:dyDescent="0.35">
      <c r="B14" s="15" t="s">
        <v>468</v>
      </c>
      <c r="C14" s="14">
        <v>0.30647042534129798</v>
      </c>
      <c r="D14" s="14">
        <v>0.32967209775455703</v>
      </c>
      <c r="E14" s="14">
        <v>0.286140461466518</v>
      </c>
      <c r="F14" s="14"/>
      <c r="G14" s="14">
        <v>0.26643685000783701</v>
      </c>
      <c r="H14" s="14">
        <v>0.268989910427963</v>
      </c>
      <c r="I14" s="14">
        <v>0.249561452493894</v>
      </c>
      <c r="J14" s="14">
        <v>0.36328658572759698</v>
      </c>
      <c r="K14" s="14">
        <v>0.35138937630779898</v>
      </c>
      <c r="L14" s="14">
        <v>0.330115569701881</v>
      </c>
      <c r="M14" s="14"/>
      <c r="N14" s="14">
        <v>0.33726884488543601</v>
      </c>
      <c r="O14" s="14">
        <v>0.28911044662309698</v>
      </c>
      <c r="P14" s="14"/>
      <c r="Q14" s="14">
        <v>0.37499501649747802</v>
      </c>
      <c r="R14" s="14">
        <v>0.299708614427389</v>
      </c>
      <c r="S14" s="14">
        <v>0.235607521998245</v>
      </c>
      <c r="T14" s="14"/>
      <c r="U14" s="14">
        <v>0.33655709274332102</v>
      </c>
      <c r="V14" s="14">
        <v>0.177208232492924</v>
      </c>
      <c r="W14" s="14"/>
      <c r="X14" s="14">
        <v>0.37037422513806101</v>
      </c>
      <c r="Y14" s="14">
        <v>0.34445311857793398</v>
      </c>
      <c r="Z14" s="14">
        <v>0.25186650584661202</v>
      </c>
      <c r="AA14" s="14"/>
      <c r="AB14" s="14">
        <v>0.40609586020330801</v>
      </c>
      <c r="AC14" s="14">
        <v>0.32216316601109302</v>
      </c>
      <c r="AD14" s="14">
        <v>0.15753374687504701</v>
      </c>
      <c r="AE14" s="14"/>
      <c r="AF14" s="14">
        <v>0.48089025833363103</v>
      </c>
      <c r="AG14" s="14">
        <v>0.31287990369211699</v>
      </c>
      <c r="AH14" s="14">
        <v>0.26371119715957902</v>
      </c>
      <c r="AI14" s="14"/>
      <c r="AJ14" s="14">
        <v>0.35336424203405697</v>
      </c>
      <c r="AK14" s="14">
        <v>0.29306527002475302</v>
      </c>
      <c r="AL14" s="14"/>
      <c r="AM14" s="14">
        <v>0.35234235451667401</v>
      </c>
      <c r="AN14" s="14">
        <v>0.293115794558786</v>
      </c>
      <c r="AO14" s="14">
        <v>0.41571468698363101</v>
      </c>
      <c r="AP14" s="14">
        <v>0.222394640267643</v>
      </c>
      <c r="AQ14" s="14">
        <v>0.33664404919335</v>
      </c>
      <c r="AR14" s="14">
        <v>0.35102904651078098</v>
      </c>
      <c r="AS14" s="14">
        <v>0.430661503748478</v>
      </c>
      <c r="AT14" s="14">
        <v>0.24910250525538399</v>
      </c>
      <c r="AU14" s="14">
        <v>0.22507986101359301</v>
      </c>
      <c r="AV14" s="14"/>
      <c r="AW14" s="14">
        <v>0.38345134456318197</v>
      </c>
      <c r="AX14" s="14">
        <v>0.285208252845982</v>
      </c>
      <c r="AY14" s="14">
        <v>0.433409499601279</v>
      </c>
      <c r="AZ14" s="14">
        <v>0.27136102334364398</v>
      </c>
      <c r="BA14" s="14">
        <v>0.34575693740834501</v>
      </c>
      <c r="BB14" s="14">
        <v>0.38298679620755699</v>
      </c>
      <c r="BC14" s="14">
        <v>0.294910344806043</v>
      </c>
      <c r="BD14" s="14">
        <v>0.259776177384549</v>
      </c>
      <c r="BE14" s="14">
        <v>0.20066316553907701</v>
      </c>
      <c r="BF14" s="14">
        <v>0.102786672901853</v>
      </c>
      <c r="BG14" s="14"/>
      <c r="BH14" s="14">
        <v>0.264390474705884</v>
      </c>
      <c r="BI14" s="14">
        <v>0.37727010586983001</v>
      </c>
    </row>
    <row r="15" spans="2:61" ht="29" x14ac:dyDescent="0.35">
      <c r="B15" s="15" t="s">
        <v>469</v>
      </c>
      <c r="C15" s="14">
        <v>0.28389530012769898</v>
      </c>
      <c r="D15" s="14">
        <v>0.27185406675267798</v>
      </c>
      <c r="E15" s="14">
        <v>0.29703474745703201</v>
      </c>
      <c r="F15" s="14"/>
      <c r="G15" s="14">
        <v>0.22716556293297999</v>
      </c>
      <c r="H15" s="14">
        <v>0.25911001955824398</v>
      </c>
      <c r="I15" s="14">
        <v>0.252125401400834</v>
      </c>
      <c r="J15" s="14">
        <v>0.298747545024107</v>
      </c>
      <c r="K15" s="14">
        <v>0.31168599493982702</v>
      </c>
      <c r="L15" s="14">
        <v>0.33284750582304201</v>
      </c>
      <c r="M15" s="14"/>
      <c r="N15" s="14">
        <v>0.32325165256322802</v>
      </c>
      <c r="O15" s="14">
        <v>0.26171151762133599</v>
      </c>
      <c r="P15" s="14"/>
      <c r="Q15" s="14">
        <v>0.340563272755325</v>
      </c>
      <c r="R15" s="14">
        <v>0.28056201676585302</v>
      </c>
      <c r="S15" s="14">
        <v>0.229704857428745</v>
      </c>
      <c r="T15" s="14"/>
      <c r="U15" s="14">
        <v>0.308199431510498</v>
      </c>
      <c r="V15" s="14">
        <v>0.17947677893234201</v>
      </c>
      <c r="W15" s="14"/>
      <c r="X15" s="14">
        <v>0.33155819550297899</v>
      </c>
      <c r="Y15" s="14">
        <v>0.34634919873440301</v>
      </c>
      <c r="Z15" s="14">
        <v>0.20834981861647001</v>
      </c>
      <c r="AA15" s="14"/>
      <c r="AB15" s="14">
        <v>0.352512070424155</v>
      </c>
      <c r="AC15" s="14">
        <v>0.30164911505613801</v>
      </c>
      <c r="AD15" s="14">
        <v>0.14834386711683001</v>
      </c>
      <c r="AE15" s="14"/>
      <c r="AF15" s="14">
        <v>0.31338433944659999</v>
      </c>
      <c r="AG15" s="14">
        <v>0.31747422148170701</v>
      </c>
      <c r="AH15" s="14">
        <v>0.23004153979477601</v>
      </c>
      <c r="AI15" s="14"/>
      <c r="AJ15" s="14">
        <v>0.30762868336573701</v>
      </c>
      <c r="AK15" s="14">
        <v>0.28099338587689099</v>
      </c>
      <c r="AL15" s="14"/>
      <c r="AM15" s="14">
        <v>0.364675811958869</v>
      </c>
      <c r="AN15" s="14">
        <v>0.291828035390232</v>
      </c>
      <c r="AO15" s="14">
        <v>0.33101616470827999</v>
      </c>
      <c r="AP15" s="14">
        <v>0.16913144895465601</v>
      </c>
      <c r="AQ15" s="14">
        <v>0.54933182082625798</v>
      </c>
      <c r="AR15" s="14">
        <v>0.244935536634907</v>
      </c>
      <c r="AS15" s="14">
        <v>0.336630400999547</v>
      </c>
      <c r="AT15" s="14">
        <v>0.27990749797825298</v>
      </c>
      <c r="AU15" s="14">
        <v>0.25196142374432901</v>
      </c>
      <c r="AV15" s="14"/>
      <c r="AW15" s="14">
        <v>0.34015081453732399</v>
      </c>
      <c r="AX15" s="14">
        <v>0.293900492220867</v>
      </c>
      <c r="AY15" s="14">
        <v>0.35884062544600798</v>
      </c>
      <c r="AZ15" s="14">
        <v>0.230588599897594</v>
      </c>
      <c r="BA15" s="14">
        <v>0.59239190979627199</v>
      </c>
      <c r="BB15" s="14">
        <v>0.27381251160791997</v>
      </c>
      <c r="BC15" s="14">
        <v>0.259320757978734</v>
      </c>
      <c r="BD15" s="14">
        <v>0.23760805350459599</v>
      </c>
      <c r="BE15" s="14">
        <v>0.25992515267572103</v>
      </c>
      <c r="BF15" s="14">
        <v>0.132613865207727</v>
      </c>
      <c r="BG15" s="14"/>
      <c r="BH15" s="14">
        <v>0.24769921010431101</v>
      </c>
      <c r="BI15" s="14">
        <v>0.34549732136060701</v>
      </c>
    </row>
    <row r="16" spans="2:61" ht="43.5" x14ac:dyDescent="0.35">
      <c r="B16" s="15" t="s">
        <v>470</v>
      </c>
      <c r="C16" s="14">
        <v>0.26381969615662998</v>
      </c>
      <c r="D16" s="14">
        <v>0.26658939517476998</v>
      </c>
      <c r="E16" s="14">
        <v>0.25919885187415997</v>
      </c>
      <c r="F16" s="14"/>
      <c r="G16" s="14">
        <v>0.26787155157027398</v>
      </c>
      <c r="H16" s="14">
        <v>0.22837966712608199</v>
      </c>
      <c r="I16" s="14">
        <v>0.243259045277716</v>
      </c>
      <c r="J16" s="14">
        <v>0.27038927914169503</v>
      </c>
      <c r="K16" s="14">
        <v>0.298040707453331</v>
      </c>
      <c r="L16" s="14">
        <v>0.27867975680894402</v>
      </c>
      <c r="M16" s="14"/>
      <c r="N16" s="14">
        <v>0.30564882837248702</v>
      </c>
      <c r="O16" s="14">
        <v>0.24024209523371701</v>
      </c>
      <c r="P16" s="14"/>
      <c r="Q16" s="14">
        <v>0.386661741479982</v>
      </c>
      <c r="R16" s="14">
        <v>0.235068884528192</v>
      </c>
      <c r="S16" s="14">
        <v>0.15980625674624199</v>
      </c>
      <c r="T16" s="14"/>
      <c r="U16" s="14">
        <v>0.28919919397884403</v>
      </c>
      <c r="V16" s="14">
        <v>0.15478104797223999</v>
      </c>
      <c r="W16" s="14"/>
      <c r="X16" s="14">
        <v>0.26556434840182802</v>
      </c>
      <c r="Y16" s="14">
        <v>0.33279901696079101</v>
      </c>
      <c r="Z16" s="14">
        <v>0.19715689447162801</v>
      </c>
      <c r="AA16" s="14"/>
      <c r="AB16" s="14">
        <v>0.34910663930668001</v>
      </c>
      <c r="AC16" s="14">
        <v>0.26459631501050401</v>
      </c>
      <c r="AD16" s="14">
        <v>0.14313534223996</v>
      </c>
      <c r="AE16" s="14"/>
      <c r="AF16" s="14">
        <v>0.29464436189367998</v>
      </c>
      <c r="AG16" s="14">
        <v>0.28854045357095998</v>
      </c>
      <c r="AH16" s="14">
        <v>0.225543031723342</v>
      </c>
      <c r="AI16" s="14"/>
      <c r="AJ16" s="14">
        <v>0.27293371201813499</v>
      </c>
      <c r="AK16" s="14">
        <v>0.26367492487841998</v>
      </c>
      <c r="AL16" s="14"/>
      <c r="AM16" s="14">
        <v>0.29583268836948201</v>
      </c>
      <c r="AN16" s="14">
        <v>0.22441129021690301</v>
      </c>
      <c r="AO16" s="14">
        <v>0.44067525857489898</v>
      </c>
      <c r="AP16" s="14">
        <v>0.251474377854919</v>
      </c>
      <c r="AQ16" s="14">
        <v>0.31571581142508898</v>
      </c>
      <c r="AR16" s="14">
        <v>0.255953874211445</v>
      </c>
      <c r="AS16" s="14">
        <v>0.37679798605950099</v>
      </c>
      <c r="AT16" s="14">
        <v>0.27223681662322202</v>
      </c>
      <c r="AU16" s="14">
        <v>0.24515087843733299</v>
      </c>
      <c r="AV16" s="14"/>
      <c r="AW16" s="14">
        <v>0.31333347389383198</v>
      </c>
      <c r="AX16" s="14">
        <v>0.216882672467795</v>
      </c>
      <c r="AY16" s="14">
        <v>0.47992204403527</v>
      </c>
      <c r="AZ16" s="14">
        <v>0.26052005774634701</v>
      </c>
      <c r="BA16" s="14">
        <v>0.33329084583959201</v>
      </c>
      <c r="BB16" s="14">
        <v>0.25138199759720598</v>
      </c>
      <c r="BC16" s="14">
        <v>0.33727041838801403</v>
      </c>
      <c r="BD16" s="14">
        <v>0.19755941044112299</v>
      </c>
      <c r="BE16" s="14">
        <v>0.29935204629748602</v>
      </c>
      <c r="BF16" s="14">
        <v>0.17553161558240199</v>
      </c>
      <c r="BG16" s="14"/>
      <c r="BH16" s="14">
        <v>0.23211886159184</v>
      </c>
      <c r="BI16" s="14">
        <v>0.31367494820540098</v>
      </c>
    </row>
    <row r="17" spans="2:61" ht="29" x14ac:dyDescent="0.35">
      <c r="B17" s="15" t="s">
        <v>471</v>
      </c>
      <c r="C17" s="14">
        <v>0.24963514789482799</v>
      </c>
      <c r="D17" s="14">
        <v>0.278504774327128</v>
      </c>
      <c r="E17" s="14">
        <v>0.22356909135766601</v>
      </c>
      <c r="F17" s="14"/>
      <c r="G17" s="14">
        <v>0.21482477032091599</v>
      </c>
      <c r="H17" s="14">
        <v>0.19111925112498199</v>
      </c>
      <c r="I17" s="14">
        <v>0.18492334495611201</v>
      </c>
      <c r="J17" s="14">
        <v>0.28344870142956602</v>
      </c>
      <c r="K17" s="14">
        <v>0.30912279671849302</v>
      </c>
      <c r="L17" s="14">
        <v>0.304770409817608</v>
      </c>
      <c r="M17" s="14"/>
      <c r="N17" s="14">
        <v>0.25650987351483201</v>
      </c>
      <c r="O17" s="14">
        <v>0.245760108453739</v>
      </c>
      <c r="P17" s="14"/>
      <c r="Q17" s="14">
        <v>0.25319714491920098</v>
      </c>
      <c r="R17" s="14">
        <v>0.27885735152178898</v>
      </c>
      <c r="S17" s="14">
        <v>0.16086371163215099</v>
      </c>
      <c r="T17" s="14"/>
      <c r="U17" s="14">
        <v>0.26935573494530501</v>
      </c>
      <c r="V17" s="14">
        <v>0.164909036745989</v>
      </c>
      <c r="W17" s="14"/>
      <c r="X17" s="14">
        <v>0.31729865414368202</v>
      </c>
      <c r="Y17" s="14">
        <v>0.29159523711135799</v>
      </c>
      <c r="Z17" s="14">
        <v>0.18672334115062</v>
      </c>
      <c r="AA17" s="14"/>
      <c r="AB17" s="14">
        <v>0.323164742244262</v>
      </c>
      <c r="AC17" s="14">
        <v>0.23909066720456401</v>
      </c>
      <c r="AD17" s="14">
        <v>0.19269234666076901</v>
      </c>
      <c r="AE17" s="14"/>
      <c r="AF17" s="14">
        <v>0.29377676185314799</v>
      </c>
      <c r="AG17" s="14">
        <v>0.27810920120926402</v>
      </c>
      <c r="AH17" s="14">
        <v>0.19671012773607799</v>
      </c>
      <c r="AI17" s="14"/>
      <c r="AJ17" s="14">
        <v>0.27375921354732402</v>
      </c>
      <c r="AK17" s="14">
        <v>0.243521676885779</v>
      </c>
      <c r="AL17" s="14"/>
      <c r="AM17" s="14">
        <v>0.31512731853576098</v>
      </c>
      <c r="AN17" s="14">
        <v>0.23758592554805999</v>
      </c>
      <c r="AO17" s="14">
        <v>0.30974698211630097</v>
      </c>
      <c r="AP17" s="14">
        <v>0.17757599796597801</v>
      </c>
      <c r="AQ17" s="14">
        <v>0.42234738710541703</v>
      </c>
      <c r="AR17" s="14">
        <v>0.220825277219588</v>
      </c>
      <c r="AS17" s="14">
        <v>0.23651186832486701</v>
      </c>
      <c r="AT17" s="14">
        <v>0.28856713301262399</v>
      </c>
      <c r="AU17" s="14">
        <v>0.22818596534917199</v>
      </c>
      <c r="AV17" s="14"/>
      <c r="AW17" s="14">
        <v>0.30690140136507699</v>
      </c>
      <c r="AX17" s="14">
        <v>0.25451087357112601</v>
      </c>
      <c r="AY17" s="14">
        <v>0.33376481032815303</v>
      </c>
      <c r="AZ17" s="14">
        <v>0.212107862935384</v>
      </c>
      <c r="BA17" s="14">
        <v>0.49321828521024302</v>
      </c>
      <c r="BB17" s="14">
        <v>0.242819604195744</v>
      </c>
      <c r="BC17" s="14">
        <v>0.172057555145297</v>
      </c>
      <c r="BD17" s="14">
        <v>0.23799674632908399</v>
      </c>
      <c r="BE17" s="14">
        <v>0.32203638386464301</v>
      </c>
      <c r="BF17" s="14">
        <v>0.147780387553025</v>
      </c>
      <c r="BG17" s="14"/>
      <c r="BH17" s="14">
        <v>0.22951387612601901</v>
      </c>
      <c r="BI17" s="14">
        <v>0.288327267126539</v>
      </c>
    </row>
    <row r="18" spans="2:61" ht="29" x14ac:dyDescent="0.35">
      <c r="B18" s="15" t="s">
        <v>472</v>
      </c>
      <c r="C18" s="14">
        <v>0.23128241958084</v>
      </c>
      <c r="D18" s="14">
        <v>0.26450385024612799</v>
      </c>
      <c r="E18" s="14">
        <v>0.200960006911727</v>
      </c>
      <c r="F18" s="14"/>
      <c r="G18" s="14">
        <v>0.26035548098355199</v>
      </c>
      <c r="H18" s="14">
        <v>0.23391240967271401</v>
      </c>
      <c r="I18" s="14">
        <v>0.192640512213679</v>
      </c>
      <c r="J18" s="14">
        <v>0.24809989227420601</v>
      </c>
      <c r="K18" s="14">
        <v>0.22284045663917901</v>
      </c>
      <c r="L18" s="14">
        <v>0.24162258387649699</v>
      </c>
      <c r="M18" s="14"/>
      <c r="N18" s="14">
        <v>0.24892220097559001</v>
      </c>
      <c r="O18" s="14">
        <v>0.22133949932261801</v>
      </c>
      <c r="P18" s="14"/>
      <c r="Q18" s="14">
        <v>0.27400517198529201</v>
      </c>
      <c r="R18" s="14">
        <v>0.21335601927661199</v>
      </c>
      <c r="S18" s="14">
        <v>0.219985751716781</v>
      </c>
      <c r="T18" s="14"/>
      <c r="U18" s="14">
        <v>0.24499565717489599</v>
      </c>
      <c r="V18" s="14">
        <v>0.172365852359463</v>
      </c>
      <c r="W18" s="14"/>
      <c r="X18" s="14">
        <v>0.296180457700563</v>
      </c>
      <c r="Y18" s="14">
        <v>0.26645314953894</v>
      </c>
      <c r="Z18" s="14">
        <v>0.16976730024261399</v>
      </c>
      <c r="AA18" s="14"/>
      <c r="AB18" s="14">
        <v>0.316782188453895</v>
      </c>
      <c r="AC18" s="14">
        <v>0.22115560171186299</v>
      </c>
      <c r="AD18" s="14">
        <v>0.14040502426179999</v>
      </c>
      <c r="AE18" s="14"/>
      <c r="AF18" s="14">
        <v>0.30901989187847101</v>
      </c>
      <c r="AG18" s="14">
        <v>0.25617422477985102</v>
      </c>
      <c r="AH18" s="14">
        <v>0.16834006152206399</v>
      </c>
      <c r="AI18" s="14"/>
      <c r="AJ18" s="14">
        <v>0.278820407386555</v>
      </c>
      <c r="AK18" s="14">
        <v>0.20231001464110601</v>
      </c>
      <c r="AL18" s="14"/>
      <c r="AM18" s="14">
        <v>0.27438705443051498</v>
      </c>
      <c r="AN18" s="14">
        <v>0.22555080517221199</v>
      </c>
      <c r="AO18" s="14">
        <v>0.249084100499608</v>
      </c>
      <c r="AP18" s="14">
        <v>0.19127831826592601</v>
      </c>
      <c r="AQ18" s="14">
        <v>0.29313852304867999</v>
      </c>
      <c r="AR18" s="14">
        <v>0.23036896306121599</v>
      </c>
      <c r="AS18" s="14">
        <v>0.22548815177689999</v>
      </c>
      <c r="AT18" s="14">
        <v>0.17332271524412299</v>
      </c>
      <c r="AU18" s="14">
        <v>0.237261421849115</v>
      </c>
      <c r="AV18" s="14"/>
      <c r="AW18" s="14">
        <v>0.30034646621530298</v>
      </c>
      <c r="AX18" s="14">
        <v>0.21421285557116099</v>
      </c>
      <c r="AY18" s="14">
        <v>0.25534339740754802</v>
      </c>
      <c r="AZ18" s="14">
        <v>0.19652723220576901</v>
      </c>
      <c r="BA18" s="14">
        <v>0.32260768482505098</v>
      </c>
      <c r="BB18" s="14">
        <v>0.23407542254116101</v>
      </c>
      <c r="BC18" s="14">
        <v>0.24981294974066501</v>
      </c>
      <c r="BD18" s="14">
        <v>0.13326683580296</v>
      </c>
      <c r="BE18" s="14">
        <v>0.17631182410527799</v>
      </c>
      <c r="BF18" s="14">
        <v>0.20457930974916799</v>
      </c>
      <c r="BG18" s="14"/>
      <c r="BH18" s="14">
        <v>0.19461789816855499</v>
      </c>
      <c r="BI18" s="14">
        <v>0.29271209538644299</v>
      </c>
    </row>
    <row r="19" spans="2:61" ht="29" x14ac:dyDescent="0.35">
      <c r="B19" s="15" t="s">
        <v>473</v>
      </c>
      <c r="C19" s="14">
        <v>0.23078148480465599</v>
      </c>
      <c r="D19" s="14">
        <v>0.26420403500066397</v>
      </c>
      <c r="E19" s="14">
        <v>0.199064550194164</v>
      </c>
      <c r="F19" s="14"/>
      <c r="G19" s="14">
        <v>0.14989205581852399</v>
      </c>
      <c r="H19" s="14">
        <v>0.23524663445727401</v>
      </c>
      <c r="I19" s="14">
        <v>0.17248005533437899</v>
      </c>
      <c r="J19" s="14">
        <v>0.28053749449938098</v>
      </c>
      <c r="K19" s="14">
        <v>0.28934599612427098</v>
      </c>
      <c r="L19" s="14">
        <v>0.241872525629033</v>
      </c>
      <c r="M19" s="14"/>
      <c r="N19" s="14">
        <v>0.25992431771163099</v>
      </c>
      <c r="O19" s="14">
        <v>0.21435470165988599</v>
      </c>
      <c r="P19" s="14"/>
      <c r="Q19" s="14">
        <v>0.23895899445825899</v>
      </c>
      <c r="R19" s="14">
        <v>0.24192567059471101</v>
      </c>
      <c r="S19" s="14">
        <v>0.21558170322585901</v>
      </c>
      <c r="T19" s="14"/>
      <c r="U19" s="14">
        <v>0.25228427305956602</v>
      </c>
      <c r="V19" s="14">
        <v>0.1383984526448</v>
      </c>
      <c r="W19" s="14"/>
      <c r="X19" s="14">
        <v>0.28546332344684799</v>
      </c>
      <c r="Y19" s="14">
        <v>0.27092638917789702</v>
      </c>
      <c r="Z19" s="14">
        <v>0.165302013179978</v>
      </c>
      <c r="AA19" s="14"/>
      <c r="AB19" s="14">
        <v>0.25396038513056901</v>
      </c>
      <c r="AC19" s="14">
        <v>0.23716155408371301</v>
      </c>
      <c r="AD19" s="14">
        <v>0.17849270753545701</v>
      </c>
      <c r="AE19" s="14"/>
      <c r="AF19" s="14">
        <v>0.26108111758464397</v>
      </c>
      <c r="AG19" s="14">
        <v>0.264705802317518</v>
      </c>
      <c r="AH19" s="14">
        <v>0.174550565715369</v>
      </c>
      <c r="AI19" s="14"/>
      <c r="AJ19" s="14">
        <v>0.26812657019304997</v>
      </c>
      <c r="AK19" s="14">
        <v>0.21587098572667601</v>
      </c>
      <c r="AL19" s="14"/>
      <c r="AM19" s="14">
        <v>0.280209858507453</v>
      </c>
      <c r="AN19" s="14">
        <v>0.239709878912271</v>
      </c>
      <c r="AO19" s="14">
        <v>0.22867738910979499</v>
      </c>
      <c r="AP19" s="14">
        <v>0.20165089225071101</v>
      </c>
      <c r="AQ19" s="14">
        <v>0.36935150503481801</v>
      </c>
      <c r="AR19" s="14">
        <v>0.21643281356482499</v>
      </c>
      <c r="AS19" s="14">
        <v>0.26901947490417599</v>
      </c>
      <c r="AT19" s="14">
        <v>9.9377801101105695E-2</v>
      </c>
      <c r="AU19" s="14">
        <v>0.22291216135634401</v>
      </c>
      <c r="AV19" s="14"/>
      <c r="AW19" s="14">
        <v>0.29852743088058697</v>
      </c>
      <c r="AX19" s="14">
        <v>0.25093950853503999</v>
      </c>
      <c r="AY19" s="14">
        <v>0.31823350145458101</v>
      </c>
      <c r="AZ19" s="14">
        <v>0.18738000636595301</v>
      </c>
      <c r="BA19" s="14">
        <v>0.42108819107530499</v>
      </c>
      <c r="BB19" s="14">
        <v>0.21934697601638101</v>
      </c>
      <c r="BC19" s="14">
        <v>0.28411563410448398</v>
      </c>
      <c r="BD19" s="14">
        <v>8.6989377257780803E-2</v>
      </c>
      <c r="BE19" s="14">
        <v>0.35238823715545198</v>
      </c>
      <c r="BF19" s="14">
        <v>9.8364973235558303E-2</v>
      </c>
      <c r="BG19" s="14"/>
      <c r="BH19" s="14">
        <v>0.19874426753787899</v>
      </c>
      <c r="BI19" s="14">
        <v>0.27399536179894601</v>
      </c>
    </row>
    <row r="20" spans="2:61" ht="43.5" x14ac:dyDescent="0.35">
      <c r="B20" s="15" t="s">
        <v>474</v>
      </c>
      <c r="C20" s="14">
        <v>0.23040479439585701</v>
      </c>
      <c r="D20" s="14">
        <v>0.23556377219205801</v>
      </c>
      <c r="E20" s="14">
        <v>0.225632752518487</v>
      </c>
      <c r="F20" s="14"/>
      <c r="G20" s="14">
        <v>0.23233145854013099</v>
      </c>
      <c r="H20" s="14">
        <v>0.24463702226924799</v>
      </c>
      <c r="I20" s="14">
        <v>0.22641663219101199</v>
      </c>
      <c r="J20" s="14">
        <v>0.17645215742970899</v>
      </c>
      <c r="K20" s="14">
        <v>0.28982761745226998</v>
      </c>
      <c r="L20" s="14">
        <v>0.22695429826171001</v>
      </c>
      <c r="M20" s="14"/>
      <c r="N20" s="14">
        <v>0.231339377256356</v>
      </c>
      <c r="O20" s="14">
        <v>0.229878003125109</v>
      </c>
      <c r="P20" s="14"/>
      <c r="Q20" s="14">
        <v>0.27248650380801598</v>
      </c>
      <c r="R20" s="14">
        <v>0.22918463217490101</v>
      </c>
      <c r="S20" s="14">
        <v>0.183918686223904</v>
      </c>
      <c r="T20" s="14"/>
      <c r="U20" s="14">
        <v>0.246491480979186</v>
      </c>
      <c r="V20" s="14">
        <v>0.16129111172570801</v>
      </c>
      <c r="W20" s="14"/>
      <c r="X20" s="14">
        <v>0.28074474102946401</v>
      </c>
      <c r="Y20" s="14">
        <v>0.26803790303134301</v>
      </c>
      <c r="Z20" s="14">
        <v>0.16645770687969699</v>
      </c>
      <c r="AA20" s="14"/>
      <c r="AB20" s="14">
        <v>0.30742710513680899</v>
      </c>
      <c r="AC20" s="14">
        <v>0.22279712590314299</v>
      </c>
      <c r="AD20" s="14">
        <v>0.12886098042149799</v>
      </c>
      <c r="AE20" s="14"/>
      <c r="AF20" s="14">
        <v>0.25544655697451102</v>
      </c>
      <c r="AG20" s="14">
        <v>0.26444852212682601</v>
      </c>
      <c r="AH20" s="14">
        <v>0.168586004007514</v>
      </c>
      <c r="AI20" s="14"/>
      <c r="AJ20" s="14">
        <v>0.22463785512960099</v>
      </c>
      <c r="AK20" s="14">
        <v>0.23973131420751301</v>
      </c>
      <c r="AL20" s="14"/>
      <c r="AM20" s="14">
        <v>0.20545219120750299</v>
      </c>
      <c r="AN20" s="14">
        <v>0.18885787080886099</v>
      </c>
      <c r="AO20" s="14">
        <v>0.45740320669152901</v>
      </c>
      <c r="AP20" s="14">
        <v>0.168881761778647</v>
      </c>
      <c r="AQ20" s="14">
        <v>0.515389543210933</v>
      </c>
      <c r="AR20" s="14">
        <v>0.220185290712445</v>
      </c>
      <c r="AS20" s="14">
        <v>0.356149041281204</v>
      </c>
      <c r="AT20" s="14">
        <v>0.165667321692024</v>
      </c>
      <c r="AU20" s="14">
        <v>0.22386750622658499</v>
      </c>
      <c r="AV20" s="14"/>
      <c r="AW20" s="14">
        <v>0.230662304667759</v>
      </c>
      <c r="AX20" s="14">
        <v>0.155645511596497</v>
      </c>
      <c r="AY20" s="14">
        <v>0.45257312249341503</v>
      </c>
      <c r="AZ20" s="14">
        <v>0.21693629116579699</v>
      </c>
      <c r="BA20" s="14">
        <v>0.53492287892030599</v>
      </c>
      <c r="BB20" s="14">
        <v>0.20713669544975599</v>
      </c>
      <c r="BC20" s="14">
        <v>0.40042402718266901</v>
      </c>
      <c r="BD20" s="14">
        <v>7.2746777886103897E-2</v>
      </c>
      <c r="BE20" s="14">
        <v>0.27730472006271201</v>
      </c>
      <c r="BF20" s="14">
        <v>0.17242927423509699</v>
      </c>
      <c r="BG20" s="14"/>
      <c r="BH20" s="14">
        <v>0.19201662668092501</v>
      </c>
      <c r="BI20" s="14">
        <v>0.270503926321844</v>
      </c>
    </row>
    <row r="21" spans="2:61" ht="29" x14ac:dyDescent="0.35">
      <c r="B21" s="15" t="s">
        <v>475</v>
      </c>
      <c r="C21" s="14">
        <v>0.19640251524513699</v>
      </c>
      <c r="D21" s="14">
        <v>0.20268370794863999</v>
      </c>
      <c r="E21" s="14">
        <v>0.19156166392731999</v>
      </c>
      <c r="F21" s="14"/>
      <c r="G21" s="14">
        <v>0.21452893230092099</v>
      </c>
      <c r="H21" s="14">
        <v>0.225192409227192</v>
      </c>
      <c r="I21" s="14">
        <v>0.209918787095556</v>
      </c>
      <c r="J21" s="14">
        <v>0.18901768891818599</v>
      </c>
      <c r="K21" s="14">
        <v>0.206725045334852</v>
      </c>
      <c r="L21" s="14">
        <v>0.149121042403704</v>
      </c>
      <c r="M21" s="14"/>
      <c r="N21" s="14">
        <v>0.180325991814444</v>
      </c>
      <c r="O21" s="14">
        <v>0.20546428233417699</v>
      </c>
      <c r="P21" s="14"/>
      <c r="Q21" s="14">
        <v>0.19558880059912101</v>
      </c>
      <c r="R21" s="14">
        <v>0.20017857228561101</v>
      </c>
      <c r="S21" s="14">
        <v>0.19283601109713799</v>
      </c>
      <c r="T21" s="14"/>
      <c r="U21" s="14">
        <v>0.20930008124889399</v>
      </c>
      <c r="V21" s="14">
        <v>0.14099034075019001</v>
      </c>
      <c r="W21" s="14"/>
      <c r="X21" s="14">
        <v>0.24024378366993601</v>
      </c>
      <c r="Y21" s="14">
        <v>0.18141057252509901</v>
      </c>
      <c r="Z21" s="14">
        <v>0.205754671278398</v>
      </c>
      <c r="AA21" s="14"/>
      <c r="AB21" s="14">
        <v>0.23341296598699399</v>
      </c>
      <c r="AC21" s="14">
        <v>0.19640641592462599</v>
      </c>
      <c r="AD21" s="14">
        <v>0.160916174133268</v>
      </c>
      <c r="AE21" s="14"/>
      <c r="AF21" s="14">
        <v>0.25979566377265501</v>
      </c>
      <c r="AG21" s="14">
        <v>0.20406527945658601</v>
      </c>
      <c r="AH21" s="14">
        <v>0.16927354308710099</v>
      </c>
      <c r="AI21" s="14"/>
      <c r="AJ21" s="14">
        <v>0.21521268434028701</v>
      </c>
      <c r="AK21" s="14">
        <v>0.191019741873833</v>
      </c>
      <c r="AL21" s="14"/>
      <c r="AM21" s="14">
        <v>0.26709960210745998</v>
      </c>
      <c r="AN21" s="14">
        <v>0.16105952244295399</v>
      </c>
      <c r="AO21" s="14">
        <v>0.16942991022662399</v>
      </c>
      <c r="AP21" s="14">
        <v>0.219936170713766</v>
      </c>
      <c r="AQ21" s="14">
        <v>0.20997854706468899</v>
      </c>
      <c r="AR21" s="14">
        <v>0.20108523278836099</v>
      </c>
      <c r="AS21" s="14">
        <v>0.22035761589507399</v>
      </c>
      <c r="AT21" s="14">
        <v>0.17994435517905799</v>
      </c>
      <c r="AU21" s="14">
        <v>0.170736902238833</v>
      </c>
      <c r="AV21" s="14"/>
      <c r="AW21" s="14">
        <v>0.24521976485505201</v>
      </c>
      <c r="AX21" s="14">
        <v>0.186837850227316</v>
      </c>
      <c r="AY21" s="14">
        <v>0.19483286361594199</v>
      </c>
      <c r="AZ21" s="14">
        <v>0.22542108694853799</v>
      </c>
      <c r="BA21" s="14">
        <v>0.194144568704579</v>
      </c>
      <c r="BB21" s="14">
        <v>0.21854029561368399</v>
      </c>
      <c r="BC21" s="14">
        <v>0.123052561004229</v>
      </c>
      <c r="BD21" s="14">
        <v>0.19106733359070299</v>
      </c>
      <c r="BE21" s="14">
        <v>9.4925462411170794E-2</v>
      </c>
      <c r="BF21" s="14">
        <v>0.21207846139172801</v>
      </c>
      <c r="BG21" s="14"/>
      <c r="BH21" s="14">
        <v>0.22465272761573801</v>
      </c>
      <c r="BI21" s="14">
        <v>0.173107576572954</v>
      </c>
    </row>
    <row r="22" spans="2:61" ht="29" x14ac:dyDescent="0.35">
      <c r="B22" s="15" t="s">
        <v>476</v>
      </c>
      <c r="C22" s="14">
        <v>0.18885504665511499</v>
      </c>
      <c r="D22" s="14">
        <v>0.19296735453998001</v>
      </c>
      <c r="E22" s="14">
        <v>0.18603794924252101</v>
      </c>
      <c r="F22" s="14"/>
      <c r="G22" s="14">
        <v>0.20532762454838299</v>
      </c>
      <c r="H22" s="14">
        <v>0.18113468924987899</v>
      </c>
      <c r="I22" s="14">
        <v>0.20322402129712799</v>
      </c>
      <c r="J22" s="14">
        <v>0.19223428019585001</v>
      </c>
      <c r="K22" s="14">
        <v>0.22654519865818201</v>
      </c>
      <c r="L22" s="14">
        <v>0.140785364612492</v>
      </c>
      <c r="M22" s="14"/>
      <c r="N22" s="14">
        <v>0.18628465752472501</v>
      </c>
      <c r="O22" s="14">
        <v>0.19030388400656201</v>
      </c>
      <c r="P22" s="14"/>
      <c r="Q22" s="14">
        <v>0.213051506289407</v>
      </c>
      <c r="R22" s="14">
        <v>0.19585708890199599</v>
      </c>
      <c r="S22" s="14">
        <v>0.122316166951776</v>
      </c>
      <c r="T22" s="14"/>
      <c r="U22" s="14">
        <v>0.199901383825001</v>
      </c>
      <c r="V22" s="14">
        <v>0.14139635851121099</v>
      </c>
      <c r="W22" s="14"/>
      <c r="X22" s="14">
        <v>0.241477995500017</v>
      </c>
      <c r="Y22" s="14">
        <v>0.236939597129219</v>
      </c>
      <c r="Z22" s="14">
        <v>0.121669711532665</v>
      </c>
      <c r="AA22" s="14"/>
      <c r="AB22" s="14">
        <v>0.234354931977136</v>
      </c>
      <c r="AC22" s="14">
        <v>0.191619672645536</v>
      </c>
      <c r="AD22" s="14">
        <v>0.14000374049834899</v>
      </c>
      <c r="AE22" s="14"/>
      <c r="AF22" s="14">
        <v>0.20525384005606501</v>
      </c>
      <c r="AG22" s="14">
        <v>0.206858061365671</v>
      </c>
      <c r="AH22" s="14">
        <v>0.15745829287517399</v>
      </c>
      <c r="AI22" s="14"/>
      <c r="AJ22" s="14">
        <v>0.199686195694841</v>
      </c>
      <c r="AK22" s="14">
        <v>0.18907662093208499</v>
      </c>
      <c r="AL22" s="14"/>
      <c r="AM22" s="14">
        <v>0.22977530584476599</v>
      </c>
      <c r="AN22" s="14">
        <v>0.19192070370395001</v>
      </c>
      <c r="AO22" s="14">
        <v>0.21484259146562601</v>
      </c>
      <c r="AP22" s="14">
        <v>0.17357634003219399</v>
      </c>
      <c r="AQ22" s="14">
        <v>0.31483548165133102</v>
      </c>
      <c r="AR22" s="14">
        <v>0.18253221840869699</v>
      </c>
      <c r="AS22" s="14">
        <v>0.22607767618367899</v>
      </c>
      <c r="AT22" s="14">
        <v>0.12546166418458199</v>
      </c>
      <c r="AU22" s="14">
        <v>0.13119570975325001</v>
      </c>
      <c r="AV22" s="14"/>
      <c r="AW22" s="14">
        <v>0.24097760557011999</v>
      </c>
      <c r="AX22" s="14">
        <v>0.16320108163177299</v>
      </c>
      <c r="AY22" s="14">
        <v>0.24878100436439499</v>
      </c>
      <c r="AZ22" s="14">
        <v>0.16909499502551201</v>
      </c>
      <c r="BA22" s="14">
        <v>0.33957983536584102</v>
      </c>
      <c r="BB22" s="14">
        <v>0.20164545663873601</v>
      </c>
      <c r="BC22" s="14">
        <v>0.19969686056875999</v>
      </c>
      <c r="BD22" s="14">
        <v>0.11607052263510099</v>
      </c>
      <c r="BE22" s="14">
        <v>0.111193475053628</v>
      </c>
      <c r="BF22" s="14">
        <v>0.124944815355207</v>
      </c>
      <c r="BG22" s="14"/>
      <c r="BH22" s="14">
        <v>0.16334813767923301</v>
      </c>
      <c r="BI22" s="14">
        <v>0.215241632532575</v>
      </c>
    </row>
    <row r="23" spans="2:61" ht="29" x14ac:dyDescent="0.35">
      <c r="B23" s="15" t="s">
        <v>477</v>
      </c>
      <c r="C23" s="14">
        <v>0.136078254674113</v>
      </c>
      <c r="D23" s="14">
        <v>0.143169143440536</v>
      </c>
      <c r="E23" s="14">
        <v>0.12779082030569799</v>
      </c>
      <c r="F23" s="14"/>
      <c r="G23" s="14">
        <v>0.210077771422681</v>
      </c>
      <c r="H23" s="14">
        <v>0.178939848864617</v>
      </c>
      <c r="I23" s="14">
        <v>0.130094144813762</v>
      </c>
      <c r="J23" s="14">
        <v>0.103037566149201</v>
      </c>
      <c r="K23" s="14">
        <v>9.4510415779859996E-2</v>
      </c>
      <c r="L23" s="14">
        <v>0.12659447192984899</v>
      </c>
      <c r="M23" s="14"/>
      <c r="N23" s="14">
        <v>0.12585950632545301</v>
      </c>
      <c r="O23" s="14">
        <v>0.14183820133648001</v>
      </c>
      <c r="P23" s="14"/>
      <c r="Q23" s="14">
        <v>0.16189863819599501</v>
      </c>
      <c r="R23" s="14">
        <v>0.1175927281599</v>
      </c>
      <c r="S23" s="14">
        <v>0.14405700273903399</v>
      </c>
      <c r="T23" s="14"/>
      <c r="U23" s="14">
        <v>0.15224452273026901</v>
      </c>
      <c r="V23" s="14">
        <v>6.6622663890642503E-2</v>
      </c>
      <c r="W23" s="14"/>
      <c r="X23" s="14">
        <v>0.19889897786372401</v>
      </c>
      <c r="Y23" s="14">
        <v>0.13290038392921499</v>
      </c>
      <c r="Z23" s="14">
        <v>0.11183775943100301</v>
      </c>
      <c r="AA23" s="14"/>
      <c r="AB23" s="14">
        <v>0.14143652191880299</v>
      </c>
      <c r="AC23" s="14">
        <v>0.15442842633012299</v>
      </c>
      <c r="AD23" s="14">
        <v>9.8479019776560997E-2</v>
      </c>
      <c r="AE23" s="14"/>
      <c r="AF23" s="14">
        <v>0.18889068938174999</v>
      </c>
      <c r="AG23" s="14">
        <v>0.13638181706747601</v>
      </c>
      <c r="AH23" s="14">
        <v>0.12334896808163601</v>
      </c>
      <c r="AI23" s="14"/>
      <c r="AJ23" s="14">
        <v>0.17737153644531301</v>
      </c>
      <c r="AK23" s="14">
        <v>0.10764457103182699</v>
      </c>
      <c r="AL23" s="14"/>
      <c r="AM23" s="14">
        <v>0.18139888265273499</v>
      </c>
      <c r="AN23" s="14">
        <v>0.12799745933241199</v>
      </c>
      <c r="AO23" s="14">
        <v>0.23551177114491101</v>
      </c>
      <c r="AP23" s="14">
        <v>0.10295089034853799</v>
      </c>
      <c r="AQ23" s="14">
        <v>0.150529889832487</v>
      </c>
      <c r="AR23" s="14">
        <v>0.118713062767802</v>
      </c>
      <c r="AS23" s="14">
        <v>0.163761308029232</v>
      </c>
      <c r="AT23" s="14">
        <v>3.0794370653564499E-2</v>
      </c>
      <c r="AU23" s="14">
        <v>0.15482213670047401</v>
      </c>
      <c r="AV23" s="14"/>
      <c r="AW23" s="14">
        <v>0.17148496952012199</v>
      </c>
      <c r="AX23" s="14">
        <v>0.147782744662733</v>
      </c>
      <c r="AY23" s="14">
        <v>0.225987354616421</v>
      </c>
      <c r="AZ23" s="14">
        <v>0.110978684871474</v>
      </c>
      <c r="BA23" s="14">
        <v>0.149005409718374</v>
      </c>
      <c r="BB23" s="14">
        <v>0.12604055486294599</v>
      </c>
      <c r="BC23" s="14">
        <v>0.10924555225879</v>
      </c>
      <c r="BD23" s="14">
        <v>2.0146474182082701E-2</v>
      </c>
      <c r="BE23" s="14">
        <v>0.14587785429224401</v>
      </c>
      <c r="BF23" s="14">
        <v>0.130910808245849</v>
      </c>
      <c r="BG23" s="14"/>
      <c r="BH23" s="14">
        <v>0.132696252671473</v>
      </c>
      <c r="BI23" s="14">
        <v>0.142250872115398</v>
      </c>
    </row>
    <row r="24" spans="2:61" ht="29" x14ac:dyDescent="0.35">
      <c r="B24" s="15" t="s">
        <v>478</v>
      </c>
      <c r="C24" s="14">
        <v>5.8600337463008398E-2</v>
      </c>
      <c r="D24" s="14">
        <v>3.7126892180547398E-2</v>
      </c>
      <c r="E24" s="14">
        <v>7.9416038335664393E-2</v>
      </c>
      <c r="F24" s="14"/>
      <c r="G24" s="14">
        <v>3.00349122373063E-2</v>
      </c>
      <c r="H24" s="14">
        <v>6.64901616463804E-2</v>
      </c>
      <c r="I24" s="14">
        <v>5.8985849763246501E-2</v>
      </c>
      <c r="J24" s="14">
        <v>5.7303171419526601E-2</v>
      </c>
      <c r="K24" s="14">
        <v>3.2198561724025299E-2</v>
      </c>
      <c r="L24" s="14">
        <v>8.8713819280195103E-2</v>
      </c>
      <c r="M24" s="14"/>
      <c r="N24" s="14">
        <v>4.3584499109277301E-2</v>
      </c>
      <c r="O24" s="14">
        <v>6.7064233926369302E-2</v>
      </c>
      <c r="P24" s="14"/>
      <c r="Q24" s="14">
        <v>3.7431715532819203E-2</v>
      </c>
      <c r="R24" s="14">
        <v>5.1324406289897297E-2</v>
      </c>
      <c r="S24" s="14">
        <v>0.108484036232805</v>
      </c>
      <c r="T24" s="14"/>
      <c r="U24" s="14">
        <v>5.3311143028503698E-2</v>
      </c>
      <c r="V24" s="14">
        <v>8.1324451831340003E-2</v>
      </c>
      <c r="W24" s="14"/>
      <c r="X24" s="14">
        <v>2.2850256651091399E-2</v>
      </c>
      <c r="Y24" s="14">
        <v>3.3432446242934802E-2</v>
      </c>
      <c r="Z24" s="14">
        <v>0.108437408696145</v>
      </c>
      <c r="AA24" s="14"/>
      <c r="AB24" s="14">
        <v>1.3105561718107299E-2</v>
      </c>
      <c r="AC24" s="14">
        <v>3.2433573948392698E-2</v>
      </c>
      <c r="AD24" s="14">
        <v>0.215072308202992</v>
      </c>
      <c r="AE24" s="14"/>
      <c r="AF24" s="14">
        <v>1.25317621310529E-2</v>
      </c>
      <c r="AG24" s="14">
        <v>4.6481952092498703E-2</v>
      </c>
      <c r="AH24" s="14">
        <v>0.105966690666965</v>
      </c>
      <c r="AI24" s="14"/>
      <c r="AJ24" s="14">
        <v>4.9842946230391497E-2</v>
      </c>
      <c r="AK24" s="14">
        <v>5.6699807034102302E-2</v>
      </c>
      <c r="AL24" s="14"/>
      <c r="AM24" s="14">
        <v>3.64289418879295E-2</v>
      </c>
      <c r="AN24" s="14">
        <v>6.7800831849880602E-2</v>
      </c>
      <c r="AO24" s="14">
        <v>1.9162124160803502E-2</v>
      </c>
      <c r="AP24" s="14">
        <v>7.0565085458413807E-2</v>
      </c>
      <c r="AQ24" s="14">
        <v>1.47668647551451E-2</v>
      </c>
      <c r="AR24" s="14">
        <v>4.98123361948603E-2</v>
      </c>
      <c r="AS24" s="14">
        <v>0</v>
      </c>
      <c r="AT24" s="14">
        <v>8.9499160463614003E-2</v>
      </c>
      <c r="AU24" s="14">
        <v>0.113280871260555</v>
      </c>
      <c r="AV24" s="14"/>
      <c r="AW24" s="14">
        <v>3.47981768633608E-2</v>
      </c>
      <c r="AX24" s="14">
        <v>5.6425098123741801E-2</v>
      </c>
      <c r="AY24" s="14">
        <v>0</v>
      </c>
      <c r="AZ24" s="14">
        <v>6.8718480711744301E-2</v>
      </c>
      <c r="BA24" s="14">
        <v>0</v>
      </c>
      <c r="BB24" s="14">
        <v>4.1641554371534703E-2</v>
      </c>
      <c r="BC24" s="14">
        <v>0</v>
      </c>
      <c r="BD24" s="14">
        <v>0.17126470076865699</v>
      </c>
      <c r="BE24" s="14">
        <v>9.3569850079607497E-2</v>
      </c>
      <c r="BF24" s="14">
        <v>0.19777214012827299</v>
      </c>
      <c r="BG24" s="14"/>
      <c r="BH24" s="14">
        <v>7.4373703967393207E-2</v>
      </c>
      <c r="BI24" s="14">
        <v>3.8309442808237899E-2</v>
      </c>
    </row>
    <row r="25" spans="2:61" x14ac:dyDescent="0.35">
      <c r="B25" s="15" t="s">
        <v>77</v>
      </c>
      <c r="C25" s="20">
        <v>5.52560064581957E-2</v>
      </c>
      <c r="D25" s="20">
        <v>4.8571533090660701E-2</v>
      </c>
      <c r="E25" s="20">
        <v>6.19520411714162E-2</v>
      </c>
      <c r="F25" s="20"/>
      <c r="G25" s="20">
        <v>3.9233379983035402E-2</v>
      </c>
      <c r="H25" s="20">
        <v>5.6609254847608301E-2</v>
      </c>
      <c r="I25" s="20">
        <v>9.1567976244669697E-2</v>
      </c>
      <c r="J25" s="20">
        <v>4.41312521287541E-2</v>
      </c>
      <c r="K25" s="20">
        <v>3.8736430129791097E-2</v>
      </c>
      <c r="L25" s="20">
        <v>4.9898551648812003E-2</v>
      </c>
      <c r="M25" s="20"/>
      <c r="N25" s="20">
        <v>3.0308310023466699E-2</v>
      </c>
      <c r="O25" s="20">
        <v>6.9318139697025896E-2</v>
      </c>
      <c r="P25" s="20"/>
      <c r="Q25" s="20">
        <v>3.1570556421711402E-2</v>
      </c>
      <c r="R25" s="20">
        <v>6.07799350814794E-2</v>
      </c>
      <c r="S25" s="20">
        <v>4.6285725814825901E-2</v>
      </c>
      <c r="T25" s="20"/>
      <c r="U25" s="20">
        <v>3.9956557048017399E-2</v>
      </c>
      <c r="V25" s="20">
        <v>0.120987459985664</v>
      </c>
      <c r="W25" s="20"/>
      <c r="X25" s="20">
        <v>0</v>
      </c>
      <c r="Y25" s="20">
        <v>3.3600015187235502E-2</v>
      </c>
      <c r="Z25" s="20">
        <v>6.0035985261960398E-2</v>
      </c>
      <c r="AA25" s="20"/>
      <c r="AB25" s="20">
        <v>1.8736391589245002E-2</v>
      </c>
      <c r="AC25" s="20">
        <v>4.1680551557584801E-2</v>
      </c>
      <c r="AD25" s="20">
        <v>7.9571982494958907E-2</v>
      </c>
      <c r="AE25" s="20"/>
      <c r="AF25" s="20">
        <v>2.4794057906670299E-2</v>
      </c>
      <c r="AG25" s="20">
        <v>3.1021499279480402E-2</v>
      </c>
      <c r="AH25" s="20">
        <v>6.2854026732012097E-2</v>
      </c>
      <c r="AI25" s="20"/>
      <c r="AJ25" s="20">
        <v>2.56159934081144E-2</v>
      </c>
      <c r="AK25" s="20">
        <v>6.9870283749919201E-2</v>
      </c>
      <c r="AL25" s="20"/>
      <c r="AM25" s="20">
        <v>2.4571558274959202E-2</v>
      </c>
      <c r="AN25" s="20">
        <v>2.72479679913404E-2</v>
      </c>
      <c r="AO25" s="20">
        <v>3.2674714386817898E-2</v>
      </c>
      <c r="AP25" s="20">
        <v>5.0339983191801302E-2</v>
      </c>
      <c r="AQ25" s="20">
        <v>1.32719194774136E-2</v>
      </c>
      <c r="AR25" s="20">
        <v>4.7358176106732403E-2</v>
      </c>
      <c r="AS25" s="20">
        <v>8.4119094817036305E-2</v>
      </c>
      <c r="AT25" s="20">
        <v>6.4562515868726994E-2</v>
      </c>
      <c r="AU25" s="20">
        <v>0.109121239045133</v>
      </c>
      <c r="AV25" s="20"/>
      <c r="AW25" s="20">
        <v>1.7299882874476001E-2</v>
      </c>
      <c r="AX25" s="20">
        <v>2.5604186250023399E-2</v>
      </c>
      <c r="AY25" s="20">
        <v>3.1938046914473703E-2</v>
      </c>
      <c r="AZ25" s="20">
        <v>4.7972639500007797E-2</v>
      </c>
      <c r="BA25" s="20">
        <v>3.7613577213032802E-2</v>
      </c>
      <c r="BB25" s="20">
        <v>2.4822254823445401E-2</v>
      </c>
      <c r="BC25" s="20">
        <v>7.4974533651118502E-2</v>
      </c>
      <c r="BD25" s="20">
        <v>0</v>
      </c>
      <c r="BE25" s="20">
        <v>0.21418936635080099</v>
      </c>
      <c r="BF25" s="20">
        <v>0.11899089188044901</v>
      </c>
      <c r="BG25" s="20"/>
      <c r="BH25" s="20">
        <v>5.5850506600667697E-2</v>
      </c>
      <c r="BI25" s="20">
        <v>3.5309285615342599E-2</v>
      </c>
    </row>
    <row r="26" spans="2:61" x14ac:dyDescent="0.35">
      <c r="B26" s="16"/>
    </row>
    <row r="27" spans="2:61" x14ac:dyDescent="0.35">
      <c r="B27" t="s">
        <v>79</v>
      </c>
    </row>
    <row r="28" spans="2:61" x14ac:dyDescent="0.35">
      <c r="B28" t="s">
        <v>80</v>
      </c>
    </row>
    <row r="30" spans="2:61" x14ac:dyDescent="0.35">
      <c r="B30" s="8" t="str">
        <f>HYPERLINK("#'Contents'!A1", "Return to Contents")</f>
        <v>Return to Contents</v>
      </c>
    </row>
  </sheetData>
  <mergeCells count="13">
    <mergeCell ref="AM5:AU5"/>
    <mergeCell ref="AW5:BF5"/>
    <mergeCell ref="BH5:BI5"/>
    <mergeCell ref="D2:AY2"/>
    <mergeCell ref="U5:V5"/>
    <mergeCell ref="X5:Z5"/>
    <mergeCell ref="AB5:AD5"/>
    <mergeCell ref="AF5:AH5"/>
    <mergeCell ref="AJ5:AK5"/>
    <mergeCell ref="D5:E5"/>
    <mergeCell ref="G5:L5"/>
    <mergeCell ref="N5:O5"/>
    <mergeCell ref="Q5:S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135</vt:i4>
      </vt:variant>
    </vt:vector>
  </HeadingPairs>
  <TitlesOfParts>
    <vt:vector size="13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2025-09-19T08:37:14Z</dcterms:created>
  <dcterms:modified xsi:type="dcterms:W3CDTF">2025-12-19T16:44:45Z</dcterms:modified>
</cp:coreProperties>
</file>