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MichelaArena\Public First Dropbox\Policy and Research Team\Polling\Client Tables\IHPN\"/>
    </mc:Choice>
  </mc:AlternateContent>
  <xr:revisionPtr revIDLastSave="0" documentId="13_ncr:1_{0AAB0CD9-7A9E-4DA8-B240-FCD76B79926B}" xr6:coauthVersionLast="47" xr6:coauthVersionMax="47" xr10:uidLastSave="{00000000-0000-0000-0000-000000000000}"/>
  <bookViews>
    <workbookView xWindow="-110" yWindow="-110" windowWidth="19420" windowHeight="11500" firstSheet="57" activeTab="57"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83" l="1"/>
  <c r="B20" i="82"/>
  <c r="B19" i="81"/>
  <c r="B16" i="80"/>
  <c r="B19" i="79"/>
  <c r="B24" i="78"/>
  <c r="B16" i="77"/>
  <c r="B16" i="76"/>
  <c r="B16" i="75"/>
  <c r="B16" i="74"/>
  <c r="B16" i="73"/>
  <c r="B16" i="72"/>
  <c r="B16" i="71"/>
  <c r="B16" i="70"/>
  <c r="B18" i="69"/>
  <c r="B21" i="68"/>
  <c r="B19" i="67"/>
  <c r="B24" i="66"/>
  <c r="B19" i="65"/>
  <c r="B28" i="64"/>
  <c r="B18" i="63"/>
  <c r="B18" i="62"/>
  <c r="B18" i="61"/>
  <c r="B18" i="60"/>
  <c r="B18" i="59"/>
  <c r="B18" i="58"/>
  <c r="B18" i="57"/>
  <c r="B18" i="56"/>
  <c r="B28" i="55"/>
  <c r="B28" i="54"/>
  <c r="B16" i="53"/>
  <c r="B25" i="52"/>
  <c r="B24" i="51"/>
  <c r="B22" i="50"/>
  <c r="B16" i="49"/>
  <c r="B35" i="48"/>
  <c r="B22" i="47"/>
  <c r="B25" i="46"/>
  <c r="B24" i="45"/>
  <c r="B19" i="44"/>
  <c r="B17" i="43"/>
  <c r="B17" i="42"/>
  <c r="B17" i="41"/>
  <c r="B17" i="40"/>
  <c r="B17" i="39"/>
  <c r="B17" i="38"/>
  <c r="B17" i="37"/>
  <c r="B17" i="36"/>
  <c r="B17" i="35"/>
  <c r="B17" i="34"/>
  <c r="B17" i="33"/>
  <c r="B17" i="32"/>
  <c r="B17" i="31"/>
  <c r="B17" i="30"/>
  <c r="B17" i="29"/>
  <c r="B17" i="28"/>
  <c r="B17" i="27"/>
  <c r="B19" i="26"/>
  <c r="B25" i="25"/>
  <c r="B18" i="24"/>
  <c r="B24" i="23"/>
  <c r="B16" i="22"/>
  <c r="B18" i="21"/>
  <c r="B18" i="20"/>
  <c r="B18" i="19"/>
  <c r="B22" i="18"/>
  <c r="B17" i="17"/>
  <c r="B22" i="16"/>
  <c r="B16" i="15"/>
  <c r="B18" i="14"/>
  <c r="B18" i="13"/>
  <c r="B16" i="12"/>
  <c r="B18" i="11"/>
  <c r="B18" i="10"/>
  <c r="B19" i="9"/>
  <c r="B22" i="8"/>
  <c r="B22" i="7"/>
  <c r="B22" i="6"/>
  <c r="B22" i="5"/>
  <c r="B22" i="4"/>
  <c r="E87" i="2"/>
  <c r="D87" i="2"/>
  <c r="E86" i="2"/>
  <c r="D86" i="2"/>
  <c r="E85" i="2"/>
  <c r="D85" i="2"/>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E66" i="2"/>
  <c r="D66" i="2"/>
  <c r="E65" i="2"/>
  <c r="D65" i="2"/>
  <c r="E64" i="2"/>
  <c r="D64" i="2"/>
  <c r="E63" i="2"/>
  <c r="D63" i="2"/>
  <c r="E62" i="2"/>
  <c r="D62" i="2"/>
  <c r="E61" i="2"/>
  <c r="D61"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E33" i="2"/>
  <c r="D33"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<sst xmlns="http://schemas.openxmlformats.org/spreadsheetml/2006/main" count="5158" uniqueCount="611">
  <si>
    <t>Public First Poll for IHPN</t>
  </si>
  <si>
    <t>Fieldwork:</t>
  </si>
  <si>
    <t>13th Mar - 18th Mar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</si>
  <si>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</si>
  <si>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</si>
  <si>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</si>
  <si>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</si>
  <si>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</si>
  <si>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</si>
  <si>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</si>
  <si>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</si>
  <si>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</si>
  <si>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</si>
  <si>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</si>
  <si>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</si>
  <si>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</si>
  <si>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</si>
  <si>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</si>
  <si>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</si>
  <si>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</si>
  <si>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</si>
  <si>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</si>
  <si>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</si>
  <si>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</si>
  <si>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</si>
  <si>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</si>
  <si>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</si>
  <si>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London</t>
  </si>
  <si>
    <t>South East</t>
  </si>
  <si>
    <t>South West</t>
  </si>
  <si>
    <t>East of England</t>
  </si>
  <si>
    <t>East Midlands</t>
  </si>
  <si>
    <t>West Midlands</t>
  </si>
  <si>
    <t>Yorkshire and the Humber</t>
  </si>
  <si>
    <t>North East</t>
  </si>
  <si>
    <t>North West</t>
  </si>
  <si>
    <t>Scotland</t>
  </si>
  <si>
    <t>Wales</t>
  </si>
  <si>
    <t>Northern Ireland</t>
  </si>
  <si>
    <t>AB</t>
  </si>
  <si>
    <t>C1</t>
  </si>
  <si>
    <t>C2</t>
  </si>
  <si>
    <t>DE</t>
  </si>
  <si>
    <t>Conservative</t>
  </si>
  <si>
    <t>Labour</t>
  </si>
  <si>
    <t>Liberal Democrat</t>
  </si>
  <si>
    <t>The Brexit Party</t>
  </si>
  <si>
    <t>I did not vote</t>
  </si>
  <si>
    <t>Liberal Democrats</t>
  </si>
  <si>
    <t>Gender</t>
  </si>
  <si>
    <t>Age</t>
  </si>
  <si>
    <t>Region</t>
  </si>
  <si>
    <t>Social Grade</t>
  </si>
  <si>
    <t>2019</t>
  </si>
  <si>
    <t>Voting Intention</t>
  </si>
  <si>
    <t xml:space="preserve"> £500</t>
  </si>
  <si>
    <t xml:space="preserve"> £1,000</t>
  </si>
  <si>
    <t xml:space="preserve"> £2,500</t>
  </si>
  <si>
    <t xml:space="preserve"> £5,000</t>
  </si>
  <si>
    <t>Very Easy</t>
  </si>
  <si>
    <t>Quite Easy</t>
  </si>
  <si>
    <t>Neither Easy nor Difficult</t>
  </si>
  <si>
    <t>Quite Difficult</t>
  </si>
  <si>
    <t>Very Difficult</t>
  </si>
  <si>
    <t>Don't Know</t>
  </si>
  <si>
    <t>Total Easy:</t>
  </si>
  <si>
    <t>Total Difficult:</t>
  </si>
  <si>
    <t>Net:</t>
  </si>
  <si>
    <t>Grid Summary: How easy or difficult would it be for you to find the following amounts of money to deal with an emergency in your life? This might be to pay for something like urgent home or car repairs, or to deal with a health problem etc.</t>
  </si>
  <si>
    <t>Fieldwork:  13th Mar - 18th Mar 2024</t>
  </si>
  <si>
    <t>Data weighted by interlocking age &amp; gender, region and social grade to Nationally Representative Proportions</t>
  </si>
  <si>
    <t>BASE: All Respondents</t>
  </si>
  <si>
    <t>How easy or difficult would it be for you to find the following amounts of money to deal with an emergency in your life? This might be to pay for something like urgent home or car repairs, or to deal with a health problem etc.: £500</t>
  </si>
  <si>
    <t>How easy or difficult would it be for you to find the following amounts of money to deal with an emergency in your life? This might be to pay for something like urgent home or car repairs, or to deal with a health problem etc.: £1,000</t>
  </si>
  <si>
    <t>How easy or difficult would it be for you to find the following amounts of money to deal with an emergency in your life? This might be to pay for something like urgent home or car repairs, or to deal with a health problem etc.: £2,500</t>
  </si>
  <si>
    <t>How easy or difficult would it be for you to find the following amounts of money to deal with an emergency in your life? This might be to pay for something like urgent home or car repairs, or to deal with a health problem etc.: £5,000</t>
  </si>
  <si>
    <t>I am healthy and I am not in need of any regular medical treatment</t>
  </si>
  <si>
    <t>I am mostly healthy but have regular medical treatment for an ongoing condition</t>
  </si>
  <si>
    <t>I often struggle with my health and seek regular medical help</t>
  </si>
  <si>
    <t>I have a serious medical condition which requires significant ongoing treatment</t>
  </si>
  <si>
    <t>I am currently in need of urgent, serious medical treatment</t>
  </si>
  <si>
    <t>Don’t know</t>
  </si>
  <si>
    <t xml:space="preserve"> Which of the following best describes your current health status?</t>
  </si>
  <si>
    <t>Yes - I have a private health insurance plan that I pay for myself entirely</t>
  </si>
  <si>
    <t>Yes - I have a private health insurance plan that my employer/a family member’s employer funds</t>
  </si>
  <si>
    <t>Yes - I have a private health insurance plan funded in a different way (Plese Specify)</t>
  </si>
  <si>
    <t>No - I do not have a private health insurance plan</t>
  </si>
  <si>
    <t xml:space="preserve"> Do you have a private health insurance plan?</t>
  </si>
  <si>
    <t>0</t>
  </si>
  <si>
    <t>*</t>
  </si>
  <si>
    <t xml:space="preserve"> Yes - I have a private health insurance plan funded in a different way (Plese Specify):Do you have a private health insurance plan?</t>
  </si>
  <si>
    <t>BASE: Question randomly assigned to respondents</t>
  </si>
  <si>
    <t>Yes, I have personally used private healthcare services in the UK in the past</t>
  </si>
  <si>
    <t>No, I have never personally used private healthcare services in the UK</t>
  </si>
  <si>
    <t>Prefer not to say</t>
  </si>
  <si>
    <t xml:space="preserve"> Have you ever personally used private healthcare services in the UK? This would mean using any healthcare service you had to pay for, or was paid for through private insurance which you have.The private healthcare system includes private GP appointments, private operations (large and small), private scans and other diagnostic treatments, private check-ups and consultations and stays and treatments in private hospitals. Please Remember: This does not include: Mental healthcare &amp; therapy 	Dentistry 	Cosmetic surgeries or other treatments 	Occupational healthcare or physio </t>
  </si>
  <si>
    <t>No, nobody close to me has used private healthcare in the UK</t>
  </si>
  <si>
    <t>Yes, other members of my immediate family have used private healthcare</t>
  </si>
  <si>
    <t>Yes, close friends have used private healthcare</t>
  </si>
  <si>
    <t>Yes, my dependent children have used private healthcare</t>
  </si>
  <si>
    <t>Has anyone in your immediate family or friendship group ever used private healthcare in the UK?Please select all that apply</t>
  </si>
  <si>
    <t>I have used it regularly in the past when health problems have occurred</t>
  </si>
  <si>
    <t>I have used it occasionally in the past when health problems have occurred</t>
  </si>
  <si>
    <t>I have used it rarely in the past when health problems have occurred</t>
  </si>
  <si>
    <t>I have only used it once in the past for a specific health problem</t>
  </si>
  <si>
    <t>Don’t Know</t>
  </si>
  <si>
    <t xml:space="preserve"> You said that you have used private healthcare in the past. How regularly have you used private healthcare?</t>
  </si>
  <si>
    <t xml:space="preserve">BASE: Used private heathcare in the past
</t>
  </si>
  <si>
    <t>I used private healthcare for the first time since the start of the Covid pandemic</t>
  </si>
  <si>
    <t>I used private healthcare for the first time before the start of the Covid pandemic</t>
  </si>
  <si>
    <t xml:space="preserve"> Which of the following best describes how long you have been using private healthcare?</t>
  </si>
  <si>
    <t>Consultation with doctor</t>
  </si>
  <si>
    <t>Diagnostic treatment (like a scan)</t>
  </si>
  <si>
    <t>Consultation with other healthcare professional</t>
  </si>
  <si>
    <t>GP appointment</t>
  </si>
  <si>
    <t>Minor operation where you went home on the same day</t>
  </si>
  <si>
    <t>Major operation where you needed to stay overnight</t>
  </si>
  <si>
    <t>Ongoing treatment for a serious problem (like cancer treatment)</t>
  </si>
  <si>
    <t>Other (please specify)</t>
  </si>
  <si>
    <t>You said that you had used private healthcare. Which of the following services have you used?Please select all that apply </t>
  </si>
  <si>
    <t>Since the start of the Coronavirus pandemic in 2020</t>
  </si>
  <si>
    <t>Within the last 10 years but before the start of Coronavirus pandemic in 2020</t>
  </si>
  <si>
    <t>More than 10 years ago</t>
  </si>
  <si>
    <t xml:space="preserve"> We are going to ask some questions about the most recent time that you used private healthcare. When was the most recent time you used private healthcare?</t>
  </si>
  <si>
    <t>Other (Please Specify)</t>
  </si>
  <si>
    <t xml:space="preserve"> And thinking about this time you most recently used private healthcare, what was it you used it for on this occasion?Please select the one option which best describes the service you used</t>
  </si>
  <si>
    <t>I paid myself - self-pay - without a private health insurance plan</t>
  </si>
  <si>
    <t>I used a private insurance plan that my employer/a family member’s employer funds</t>
  </si>
  <si>
    <t>I used a private insurance plan that I pay for myself</t>
  </si>
  <si>
    <t>Thinking about the most recent time that you used private healthcare, how did you pay?Select any which apply.</t>
  </si>
  <si>
    <t>Yes, it was definitely worth the money</t>
  </si>
  <si>
    <t>Yes, it was probably worth the money</t>
  </si>
  <si>
    <t>No, it was probably not worth the money</t>
  </si>
  <si>
    <t>No, it was definitely not worth the money</t>
  </si>
  <si>
    <t xml:space="preserve"> You said that you paid yourself (“self-pay”) for your most recent time using private healthcare. Thinking about this most recent time you used private healthcare, did you think your treatment was worth the money? </t>
  </si>
  <si>
    <t xml:space="preserve">BASE: Paid for their own private healthcare </t>
  </si>
  <si>
    <t xml:space="preserve"> You said that you used a private health insurance plan for your most recent time using private healthcare. Thinking about this most recent time you used private healthcare, did you think your treatment was worth the money? </t>
  </si>
  <si>
    <t>BASE: Used private health insurance plan</t>
  </si>
  <si>
    <t>I tried to use NHS healthcare first</t>
  </si>
  <si>
    <t>I went straight to private healthcare</t>
  </si>
  <si>
    <t xml:space="preserve"> The most recent time that you used private healthcare, did you try to use the NHS first, or did you turn immediately to private healthcare?</t>
  </si>
  <si>
    <t>I spoke to friends and family who had used private healthcare</t>
  </si>
  <si>
    <t>Through my employer</t>
  </si>
  <si>
    <t>Recommended by my GP</t>
  </si>
  <si>
    <t>The websites of private healthcare providers</t>
  </si>
  <si>
    <t>I asked at a private healthcare centre locally</t>
  </si>
  <si>
    <t>Social media posts</t>
  </si>
  <si>
    <t>Independent consumer websites (like Which?)</t>
  </si>
  <si>
    <t>Social media ads</t>
  </si>
  <si>
    <t>Stories in newspapers or on TV</t>
  </si>
  <si>
    <t>How did you find out about private healthcare services before you chose to actually use them?Please select any which apply</t>
  </si>
  <si>
    <t>I always tried to use NHS healthcare first</t>
  </si>
  <si>
    <t>I usually tried to use NHS healthcare first</t>
  </si>
  <si>
    <t>I usually went straight to private healthcare</t>
  </si>
  <si>
    <t>I always went straight to private healthcare</t>
  </si>
  <si>
    <t xml:space="preserve"> Thinking back over ALL the previous times when you have used private healthcare, did you generally try to use the NHS first, or did you turn immediately to private healthcare?</t>
  </si>
  <si>
    <t>I couldn’t get NHS appointments quickly enough</t>
  </si>
  <si>
    <t>It is easier to book private healthcare appointments</t>
  </si>
  <si>
    <t>I have private health insurance (that you pay for or that comes via your workplace)</t>
  </si>
  <si>
    <t>I think the care available privately is higher quality</t>
  </si>
  <si>
    <t>I can get more personalised care in the private healthcare system</t>
  </si>
  <si>
    <t>I needed particular expertise, only available privately</t>
  </si>
  <si>
    <t>I wanted to be seen face-to-face</t>
  </si>
  <si>
    <t>My appointments are more likely to start and end on time in the private healthcare system</t>
  </si>
  <si>
    <t>My NHS appointments were cancelled or postponed</t>
  </si>
  <si>
    <t>There were more options for private healthcare available locally</t>
  </si>
  <si>
    <t>Which of the following reasons best explains why you have used private healthcare?Please select all that apply</t>
  </si>
  <si>
    <t>Increase a lot</t>
  </si>
  <si>
    <t>Increase a little</t>
  </si>
  <si>
    <t>Stay about the same</t>
  </si>
  <si>
    <t>Decrease a little</t>
  </si>
  <si>
    <t>Decrease a lot</t>
  </si>
  <si>
    <t xml:space="preserve"> Thinking about the next year, do you expect the amount that you use private healthcare to increase, decrease or stay about the same?</t>
  </si>
  <si>
    <t>I expect to use healthcare services in general more</t>
  </si>
  <si>
    <t>I expect to use private healthcare services more for things which I have previously used the NHS for</t>
  </si>
  <si>
    <t>Both of the above - I expect to use healthcare services more, and I expect to use private healthcare services more when I would previously have used the NHS</t>
  </si>
  <si>
    <t xml:space="preserve"> You said you expect the amount you use private healthcare to increase. Which of the following best describes why?</t>
  </si>
  <si>
    <t xml:space="preserve">BASE: Expect to use more private healthcare in the future
</t>
  </si>
  <si>
    <t xml:space="preserve"> The range of different treatments or services available</t>
  </si>
  <si>
    <t xml:space="preserve"> How to access private healthcare (e.g. where to go, what to ask for)</t>
  </si>
  <si>
    <t xml:space="preserve"> How much different treatments or services cost</t>
  </si>
  <si>
    <t xml:space="preserve"> How to pay for treatments or services (e.g. via private insurance plans or “self-pay”)</t>
  </si>
  <si>
    <t xml:space="preserve"> The quality of private healthcare</t>
  </si>
  <si>
    <t>Very familiar</t>
  </si>
  <si>
    <t>Somewhat familiar</t>
  </si>
  <si>
    <t>Not very familiar</t>
  </si>
  <si>
    <t>Not familiar at all</t>
  </si>
  <si>
    <t>Grid Summary: How familiar, if at all, are you with the following aspects of the private healthcare system in the UK?</t>
  </si>
  <si>
    <t>How familiar, if at all, are you with the following aspects of the private healthcare system in the UK?: The range of different treatments or services available</t>
  </si>
  <si>
    <t>How familiar, if at all, are you with the following aspects of the private healthcare system in the UK?: How to access private healthcare (e.g. where to go, what to ask for)</t>
  </si>
  <si>
    <t>How familiar, if at all, are you with the following aspects of the private healthcare system in the UK?: How much different treatments or services cost</t>
  </si>
  <si>
    <t>How familiar, if at all, are you with the following aspects of the private healthcare system in the UK?: How to pay for treatments or services (e.g. via private insurance plans or “self-pay”)</t>
  </si>
  <si>
    <t>How familiar, if at all, are you with the following aspects of the private healthcare system in the UK?: The quality of private healthcare</t>
  </si>
  <si>
    <t xml:space="preserve"> Speed of Access to Treatment</t>
  </si>
  <si>
    <t xml:space="preserve"> Quality of Treatment</t>
  </si>
  <si>
    <t xml:space="preserve"> Patient Experience</t>
  </si>
  <si>
    <t xml:space="preserve"> Availability of Specialists</t>
  </si>
  <si>
    <t xml:space="preserve"> Ease of Access to Services</t>
  </si>
  <si>
    <t xml:space="preserve"> Training and Education of Healthcare Professionals</t>
  </si>
  <si>
    <t xml:space="preserve"> Emergency Care Services</t>
  </si>
  <si>
    <t xml:space="preserve"> Accessibility</t>
  </si>
  <si>
    <t xml:space="preserve"> Innovative ways to receive treatment</t>
  </si>
  <si>
    <t>Private healthcare is more effective</t>
  </si>
  <si>
    <t>Both are equally effective</t>
  </si>
  <si>
    <t>NHS is more effective</t>
  </si>
  <si>
    <t>Grid Summary: When thinking about private versus public (NHS) healthcare, which do you think is more effective at the following?For each item, please indicate whether you think Private healthcare or the NHS is more effective.</t>
  </si>
  <si>
    <t>When thinking about private versus public (NHS) healthcare, which do you think is more effective at the following?For each item, please indicate whether you think Private healthcare or the NHS is more effective.: Speed of Access to Treatment</t>
  </si>
  <si>
    <t>When thinking about private versus public (NHS) healthcare, which do you think is more effective at the following?For each item, please indicate whether you think Private healthcare or the NHS is more effective.: Quality of Treatment</t>
  </si>
  <si>
    <t>When thinking about private versus public (NHS) healthcare, which do you think is more effective at the following?For each item, please indicate whether you think Private healthcare or the NHS is more effective.: Patient Experience</t>
  </si>
  <si>
    <t>When thinking about private versus public (NHS) healthcare, which do you think is more effective at the following?For each item, please indicate whether you think Private healthcare or the NHS is more effective.: Availability of Specialists</t>
  </si>
  <si>
    <t>When thinking about private versus public (NHS) healthcare, which do you think is more effective at the following?For each item, please indicate whether you think Private healthcare or the NHS is more effective.: Ease of Access to Services</t>
  </si>
  <si>
    <t>When thinking about private versus public (NHS) healthcare, which do you think is more effective at the following?For each item, please indicate whether you think Private healthcare or the NHS is more effective.: Training and Education of Healthcare Professionals</t>
  </si>
  <si>
    <t>When thinking about private versus public (NHS) healthcare, which do you think is more effective at the following?For each item, please indicate whether you think Private healthcare or the NHS is more effective.: Emergency Care Services</t>
  </si>
  <si>
    <t>When thinking about private versus public (NHS) healthcare, which do you think is more effective at the following?For each item, please indicate whether you think Private healthcare or the NHS is more effective.: Accessibility</t>
  </si>
  <si>
    <t>When thinking about private versus public (NHS) healthcare, which do you think is more effective at the following?For each item, please indicate whether you think Private healthcare or the NHS is more effective.: Innovative ways to receive treatment</t>
  </si>
  <si>
    <t>Very positive</t>
  </si>
  <si>
    <t>Quite positive</t>
  </si>
  <si>
    <t>Neither positive nor negative</t>
  </si>
  <si>
    <t>Quite negative</t>
  </si>
  <si>
    <t>Very negative</t>
  </si>
  <si>
    <t xml:space="preserve"> From your own experience, and from what you have seen and heard, do you have a generally positive or negative attitude towards private healthcare?</t>
  </si>
  <si>
    <t>Very rich people</t>
  </si>
  <si>
    <t>People who work for big companies</t>
  </si>
  <si>
    <t>People who can’t access healthcare easily locally</t>
  </si>
  <si>
    <t>People with complex health needs</t>
  </si>
  <si>
    <t>People who need regular treatment of any sort</t>
  </si>
  <si>
    <t>Older people</t>
  </si>
  <si>
    <t>People with little time like the self-employed, working parents, people with caring responsibilities etc</t>
  </si>
  <si>
    <t>People who live in big cities</t>
  </si>
  <si>
    <t>Younger people</t>
  </si>
  <si>
    <t>What sort of people do you think use private healthcare most?Please select all that apply.</t>
  </si>
  <si>
    <t>People can be treated quickly / at short notice</t>
  </si>
  <si>
    <t>The quality of care is high</t>
  </si>
  <si>
    <t>People are seen on time</t>
  </si>
  <si>
    <t>Staff have more time to treat patients</t>
  </si>
  <si>
    <t>Appointments are rarely cancelled</t>
  </si>
  <si>
    <t>People can be seen face-to-face</t>
  </si>
  <si>
    <t>There are many different specialists available</t>
  </si>
  <si>
    <t>It has helped me or people I know</t>
  </si>
  <si>
    <t>It is good value for money</t>
  </si>
  <si>
    <t>There are lots of options available locally</t>
  </si>
  <si>
    <t>Don't know</t>
  </si>
  <si>
    <t>You said that you had a mostly positive attitude towards private healthcare. Which of the following reasons best explains why?Select up to three of the following</t>
  </si>
  <si>
    <t xml:space="preserve">BASE: Have a positive attitude towards private healthcare
</t>
  </si>
  <si>
    <t>It undermines the NHS</t>
  </si>
  <si>
    <t>It isn’t worth the money</t>
  </si>
  <si>
    <t>The NHS is as good if not better</t>
  </si>
  <si>
    <t>It is not accessible to me</t>
  </si>
  <si>
    <t>It isn’t for people like me</t>
  </si>
  <si>
    <t>There aren’t many options available locally</t>
  </si>
  <si>
    <t>The quality of care is low</t>
  </si>
  <si>
    <t>You said that you had a mostly negative attitude towards private healthcare. Which of the following reasons best explains why?Select up to three of the following</t>
  </si>
  <si>
    <t xml:space="preserve">BASE: Have a negative attitude towards private healthcare
</t>
  </si>
  <si>
    <t>Expensive</t>
  </si>
  <si>
    <t>High-quality</t>
  </si>
  <si>
    <t>Luxury</t>
  </si>
  <si>
    <t>Efficient</t>
  </si>
  <si>
    <t>Exclusive</t>
  </si>
  <si>
    <t>Reliable</t>
  </si>
  <si>
    <t>Personalized</t>
  </si>
  <si>
    <t>Elite</t>
  </si>
  <si>
    <t>Convenient</t>
  </si>
  <si>
    <t>Comfortable</t>
  </si>
  <si>
    <t>Flexible</t>
  </si>
  <si>
    <t>Innovative</t>
  </si>
  <si>
    <t>Inaccessible</t>
  </si>
  <si>
    <t>Affordable</t>
  </si>
  <si>
    <t>Unnecessary</t>
  </si>
  <si>
    <t>Confusing</t>
  </si>
  <si>
    <t>Unreliable</t>
  </si>
  <si>
    <t>Low-quality</t>
  </si>
  <si>
    <t>Out-dated</t>
  </si>
  <si>
    <t>Slow</t>
  </si>
  <si>
    <t>None of the above</t>
  </si>
  <si>
    <t>Which of the following describes your perception of private healthcare, if any?Select any which apply</t>
  </si>
  <si>
    <t>Yes, I would consider it</t>
  </si>
  <si>
    <t>No, I would never consider it</t>
  </si>
  <si>
    <t xml:space="preserve"> Would you personally consider using private healthcare if you needed treatment in the future?</t>
  </si>
  <si>
    <t>Very likely</t>
  </si>
  <si>
    <t>Quite likely</t>
  </si>
  <si>
    <t>Neither likely nor unlikely</t>
  </si>
  <si>
    <t>Quite unlikely</t>
  </si>
  <si>
    <t>Very unlikely</t>
  </si>
  <si>
    <t>Total Likely:</t>
  </si>
  <si>
    <t>Total Unlikely:</t>
  </si>
  <si>
    <t xml:space="preserve"> How likely would you be to use private healthcare in the next 12 months if you needed treatment?</t>
  </si>
  <si>
    <t>If I had to wait too long to get the treatment I needed with the NHS</t>
  </si>
  <si>
    <t>If I - or a family member - needed urgent and serious care that I could not access via the NHS</t>
  </si>
  <si>
    <t>If I needed a scan or other form of diagnostic treatment quickly</t>
  </si>
  <si>
    <t>If I started to earn more money / came into more money</t>
  </si>
  <si>
    <t>If I needed a second opinion from a medical professional</t>
  </si>
  <si>
    <t>If I needed a GP appointment very quickly</t>
  </si>
  <si>
    <t>If I needed an appointment that fit in with my busy schedule</t>
  </si>
  <si>
    <t>If there was a particularly well-respected / well-regarded professional in the private sector</t>
  </si>
  <si>
    <t>None of the above - I would not consider private healthcare in any of these situations</t>
  </si>
  <si>
    <t>In which of the following circumstances, if any, would you consider using private healthcare?Please select any which apply</t>
  </si>
  <si>
    <t>I could never afford it</t>
  </si>
  <si>
    <t>You can get access to the same medical professionals in the NHS</t>
  </si>
  <si>
    <t>I don’t approve of private healthcare in principle</t>
  </si>
  <si>
    <t>It doesn’t seem like it’s for people like me</t>
  </si>
  <si>
    <t>The quality of care isn’t worth the money</t>
  </si>
  <si>
    <t>I can’t ever imagine my health becoming such a problem that I would need it</t>
  </si>
  <si>
    <t>I would never know where to go to access it</t>
  </si>
  <si>
    <t>I would worry my health records wouldn’t be transferred in the right way between the NHS and the private sector</t>
  </si>
  <si>
    <t>There aren’t any private healthcare practices near me</t>
  </si>
  <si>
    <t>It all looks so complicated to access treatment</t>
  </si>
  <si>
    <t>You said that you would not consider using private healthcare in the future. Which of the following reasons best explains why?Please select any which apply </t>
  </si>
  <si>
    <t xml:space="preserve">BASE: Would not consider private healthcare
</t>
  </si>
  <si>
    <t>Yes, if I came into a lot of money, I would consider it</t>
  </si>
  <si>
    <t>No, even if I came into a lot of money, I would still not consider it</t>
  </si>
  <si>
    <t xml:space="preserve"> You said that you did not feel you could afford private healthcare. If you somehow came into a lot of money, would you then consider it? </t>
  </si>
  <si>
    <t xml:space="preserve">BASE: Would never consider private healthcare because they can not afford it
</t>
  </si>
  <si>
    <t>Less than £20</t>
  </si>
  <si>
    <t>£20 to £40</t>
  </si>
  <si>
    <t>£41 to £60</t>
  </si>
  <si>
    <t>£61 to £80</t>
  </si>
  <si>
    <t>£81 to £100</t>
  </si>
  <si>
    <t>£101 to £150</t>
  </si>
  <si>
    <t>£151 to £200</t>
  </si>
  <si>
    <t>£201 to £250</t>
  </si>
  <si>
    <t>£251 to £300</t>
  </si>
  <si>
    <t>£301 to £400</t>
  </si>
  <si>
    <t>£401 to £500</t>
  </si>
  <si>
    <t>£501 to £750</t>
  </si>
  <si>
    <t>£751 to £1,000</t>
  </si>
  <si>
    <t>£1,000 or more</t>
  </si>
  <si>
    <t xml:space="preserve"> How much would you guess that a single GP appointment through private healthcare tends to cost?</t>
  </si>
  <si>
    <t>Less than £100</t>
  </si>
  <si>
    <t>£1,001 to £1,500</t>
  </si>
  <si>
    <t>£1,501 to £2,000</t>
  </si>
  <si>
    <t>£2,001 to £2,500</t>
  </si>
  <si>
    <t>£2,501 to £5,000</t>
  </si>
  <si>
    <t>More than £5,000</t>
  </si>
  <si>
    <t xml:space="preserve"> How much would you guess that getting a CT scan through private healthcare tends to cost?</t>
  </si>
  <si>
    <t xml:space="preserve"> GP appointment - typically between £40 and £200</t>
  </si>
  <si>
    <t xml:space="preserve"> Routine consultation - typically around £200</t>
  </si>
  <si>
    <t xml:space="preserve"> Hip/knee replacement - typically between £9,000 and £15,000</t>
  </si>
  <si>
    <t xml:space="preserve"> Cataract surgery - typically between £2,000 and £4,000</t>
  </si>
  <si>
    <t>I could definitely afford it</t>
  </si>
  <si>
    <t>I could probably afford it</t>
  </si>
  <si>
    <t>I could find a way if I really wanted to</t>
  </si>
  <si>
    <t>I could probably not afford it</t>
  </si>
  <si>
    <t>I could definitely not afford it</t>
  </si>
  <si>
    <t>Grid Summary:  GP appointment - typically between £40 and £200</t>
  </si>
  <si>
    <t>You said that you would not consider private healthcare because you can’t afford it. Here is a list of the average cost of various services available through private healthcare. For each, please say whether you could afford it on reflection.: GP appointment - typically between £40 and £200</t>
  </si>
  <si>
    <t xml:space="preserve"> MRI scan - typically between £190 and £885:You said that you would not consider private healthcare because you can’t afford it. Here is a list of the average cost of various services available through private healthcare. For each, please say whether you could afford it on reflection.: Diagnostic test</t>
  </si>
  <si>
    <t xml:space="preserve"> CT scan - typically between £430 and £910:You said that you would not consider private healthcare because you can’t afford it. Here is a list of the average cost of various services available through private healthcare. For each, please say whether you could afford it on reflection.: Diagnostic test</t>
  </si>
  <si>
    <t xml:space="preserve"> ultrasound - typically between £300 and £400:You said that you would not consider private healthcare because you can’t afford it. Here is a list of the average cost of various services available through private healthcare. For each, please say whether you could afford it on reflection.: Diagnostic test</t>
  </si>
  <si>
    <t>You said that you would not consider private healthcare because you can’t afford it. Here is a list of the average cost of various services available through private healthcare. For each, please say whether you could afford it on reflection.: Routine consultation - typically around £200</t>
  </si>
  <si>
    <t>You said that you would not consider private healthcare because you can’t afford it. Here is a list of the average cost of various services available through private healthcare. For each, please say whether you could afford it on reflection.: Hip/knee replacement - typically between £9,000 and £15,000</t>
  </si>
  <si>
    <t>You said that you would not consider private healthcare because you can’t afford it. Here is a list of the average cost of various services available through private healthcare. For each, please say whether you could afford it on reflection.: Cataract surgery - typically between £2,000 and £4,000</t>
  </si>
  <si>
    <t>£100 - £249</t>
  </si>
  <si>
    <t>£250 - £499</t>
  </si>
  <si>
    <t>£500 - £749</t>
  </si>
  <si>
    <t>£750 - £999</t>
  </si>
  <si>
    <t>£1,000 - £1,499</t>
  </si>
  <si>
    <t>£1,500 - £1,999</t>
  </si>
  <si>
    <t>£2,000 - £2,999</t>
  </si>
  <si>
    <t>£3,000 - £3,999</t>
  </si>
  <si>
    <t>£4,000 - £4,999</t>
  </si>
  <si>
    <t>£5,000 - £7,499</t>
  </si>
  <si>
    <t>£7,500 - £9,999</t>
  </si>
  <si>
    <t>£10,000 or more</t>
  </si>
  <si>
    <t xml:space="preserve"> You said that the last time you used private healthcare, you paid yourself (“self-pay”). How much did you pay for the healthcare you received in this instance? Please give your best estimate.</t>
  </si>
  <si>
    <t>From my savings</t>
  </si>
  <si>
    <t>From my direct account i.e. disposable income</t>
  </si>
  <si>
    <t>With help from friends and/or family</t>
  </si>
  <si>
    <t>Taking out a loan</t>
  </si>
  <si>
    <t>With help from my workplace</t>
  </si>
  <si>
    <t>And, how did you pay for this? Please select any which apply.</t>
  </si>
  <si>
    <t>Nothing</t>
  </si>
  <si>
    <t>£100 to £500</t>
  </si>
  <si>
    <t>£501 to £1,000</t>
  </si>
  <si>
    <t>£1,001 to £2,500</t>
  </si>
  <si>
    <t>£5,001 to £10,000</t>
  </si>
  <si>
    <t>£10,001 to £20,000</t>
  </si>
  <si>
    <t>More than £20,000</t>
  </si>
  <si>
    <t xml:space="preserve"> Approximately, how much have you spent on private healthcare in the last year in total, not just for yourself? Please give your best estimate.</t>
  </si>
  <si>
    <t>Much more likely</t>
  </si>
  <si>
    <t>Somewhat more likely</t>
  </si>
  <si>
    <t>Neither more nor less likely</t>
  </si>
  <si>
    <t>Somewhat less likely</t>
  </si>
  <si>
    <t>Much less likely</t>
  </si>
  <si>
    <t xml:space="preserve"> For patients who pay themselves (“self pay”), rather than using their private health insurance schemes, many private healthcare providers offer payment plans to enable people to stagger their payments over time.Would this make it more or less likely that you would use private health services, or make no difference? </t>
  </si>
  <si>
    <t>I don’t think it would be worth the money</t>
  </si>
  <si>
    <t>Even then, I don’t think I could afford it</t>
  </si>
  <si>
    <t>I would not use private healthcare for other reasons (please specify)</t>
  </si>
  <si>
    <t>It wouldn’t feel like it was for people like me</t>
  </si>
  <si>
    <t>I would not know how to access care</t>
  </si>
  <si>
    <t>You said that even if you came into a lot of money, you would not consider private healthcare. Which of the following reasons best explains why?Select any which apply</t>
  </si>
  <si>
    <t xml:space="preserve">BASE: Would not consider private healthcare even if they could afford it
</t>
  </si>
  <si>
    <t>I would always try the NHS first</t>
  </si>
  <si>
    <t>I would be more likely to try the NHS first, but depending on the health issue I could imagine turning straight to private healthcare</t>
  </si>
  <si>
    <t>I would be more likely to turn straight to private healthcare, but depending on the issue I could imagine trying the NHS first</t>
  </si>
  <si>
    <t>I would always turn straight to private healthcare</t>
  </si>
  <si>
    <t xml:space="preserve"> You said that you would consider private healthcare in the future if you needed treatment. If this happened, would you first try to use the NHS, or would you turn straight to private healthcare? </t>
  </si>
  <si>
    <t xml:space="preserve"> GP appointment</t>
  </si>
  <si>
    <t xml:space="preserve"> Consultation with doctor</t>
  </si>
  <si>
    <t xml:space="preserve"> Consultation with other healthcare professional</t>
  </si>
  <si>
    <t xml:space="preserve"> Diagnostic treatment (like a scan)</t>
  </si>
  <si>
    <t xml:space="preserve"> Minor operation where you went home on the same day</t>
  </si>
  <si>
    <t xml:space="preserve"> Major operation where you needed to stay overnight</t>
  </si>
  <si>
    <t xml:space="preserve"> Ongoing treatment for a serious problem (like cancer treatment)</t>
  </si>
  <si>
    <t>I would try to use the NHS first</t>
  </si>
  <si>
    <t>I would turn straight to private healthcare</t>
  </si>
  <si>
    <t>Grid Summary: For each of the following types of healthcare you might need to access, would you be more likely to try to use the NHS first, or to turn straight to private healthcare?</t>
  </si>
  <si>
    <t>For each of the following types of healthcare you might need to access, would you be more likely to try to use the NHS first, or to turn straight to private healthcare?: GP appointment</t>
  </si>
  <si>
    <t>For each of the following types of healthcare you might need to access, would you be more likely to try to use the NHS first, or to turn straight to private healthcare?: Consultation with doctor</t>
  </si>
  <si>
    <t>For each of the following types of healthcare you might need to access, would you be more likely to try to use the NHS first, or to turn straight to private healthcare?: Consultation with other healthcare professional</t>
  </si>
  <si>
    <t>For each of the following types of healthcare you might need to access, would you be more likely to try to use the NHS first, or to turn straight to private healthcare?: Diagnostic treatment (like a scan)</t>
  </si>
  <si>
    <t>For each of the following types of healthcare you might need to access, would you be more likely to try to use the NHS first, or to turn straight to private healthcare?: Minor operation where you went home on the same day</t>
  </si>
  <si>
    <t>For each of the following types of healthcare you might need to access, would you be more likely to try to use the NHS first, or to turn straight to private healthcare?: Major operation where you needed to stay overnight</t>
  </si>
  <si>
    <t>For each of the following types of healthcare you might need to access, would you be more likely to try to use the NHS first, or to turn straight to private healthcare?: Ongoing treatment for a serious problem (like cancer treatment)</t>
  </si>
  <si>
    <t>I can be seen more quickly</t>
  </si>
  <si>
    <t>The quality of care is very high</t>
  </si>
  <si>
    <t>Getting in and out of appointments is much quicker</t>
  </si>
  <si>
    <t>Appointments would likely be at more convenient times</t>
  </si>
  <si>
    <t>I can be seen face-to-face</t>
  </si>
  <si>
    <t>There is a greater choice of healthcare professionals</t>
  </si>
  <si>
    <t>Sorting out appointments is less stressful</t>
  </si>
  <si>
    <t>I would be treated with more respect</t>
  </si>
  <si>
    <t>It comes with the benefits package via my work (or my partner’s work)</t>
  </si>
  <si>
    <t>You said that you would consider private healthcare in the future. Which of the following reasons best explains why?Please select any which apply</t>
  </si>
  <si>
    <t>Much more likely to apply</t>
  </si>
  <si>
    <t>Somewhat more likely to apply</t>
  </si>
  <si>
    <t>Neither more nor less likely to apply</t>
  </si>
  <si>
    <t>Somewhat less likely to apply</t>
  </si>
  <si>
    <t>Much less likely to apply</t>
  </si>
  <si>
    <t xml:space="preserve"> Would you be more or less likely to apply for a new job if you knew that job had private health insurance included in your overall package?</t>
  </si>
  <si>
    <t>Yes</t>
  </si>
  <si>
    <t>No</t>
  </si>
  <si>
    <t xml:space="preserve"> You said you would be open to using private healthcare but have not used it in the past. Do you know where you would go to receive more information? </t>
  </si>
  <si>
    <t>The websites of the various private healthcare providers</t>
  </si>
  <si>
    <t>People I know who have used private healthcare before</t>
  </si>
  <si>
    <t>A local private healthcare centre near me</t>
  </si>
  <si>
    <t>An independent consumer website like Which?</t>
  </si>
  <si>
    <t>You said that you were open to using private healthcare and that you knew where to go for additional information. Which of the following sources of information would you be most likely to use?Select any which apply</t>
  </si>
  <si>
    <t xml:space="preserve">BASE: Would consider private healthcare in the future
</t>
  </si>
  <si>
    <t>The private healthcare providers</t>
  </si>
  <si>
    <t>GPs/Healthcare professionals</t>
  </si>
  <si>
    <t>Consumer websites / publications like Which?</t>
  </si>
  <si>
    <t>Local councils</t>
  </si>
  <si>
    <t>The media</t>
  </si>
  <si>
    <t>Nobody should</t>
  </si>
  <si>
    <t>You said that you were open to using private healthcare but that you did not know where to go for additional information. Who, if anyone, do you think should provide information on private healthcare?Please select all that apply</t>
  </si>
  <si>
    <t xml:space="preserve">BASE: Know where to go for additional information on private healthcare
</t>
  </si>
  <si>
    <t>Holidays and trips away</t>
  </si>
  <si>
    <t>Going out to restaurants, cafes and pubs etc</t>
  </si>
  <si>
    <t>New clothes</t>
  </si>
  <si>
    <t>Home improvements</t>
  </si>
  <si>
    <t>Buying more expensive groceries</t>
  </si>
  <si>
    <t>Entertainment packages like Netflix</t>
  </si>
  <si>
    <t>Lunches, snacks and drinks bought out</t>
  </si>
  <si>
    <t>None of the above - I would not cut back on any of these to make sure I could afford private healthcare</t>
  </si>
  <si>
    <t>Birthday and Christmas presents</t>
  </si>
  <si>
    <t>Transport e.g. the amount you drive</t>
  </si>
  <si>
    <t>You said that you have used or would consider using private healthcare in the future. Which of the following expenditures, if any, would you cut back on to ensure that you had enough money to pay for private healthcare if you needed treatment? Please select all that apply</t>
  </si>
  <si>
    <t>BASE: Don't know where to go for additional information on private healthcare</t>
  </si>
  <si>
    <t>Full Results</t>
  </si>
  <si>
    <t>Healthcare</t>
  </si>
  <si>
    <t>Specialist</t>
  </si>
  <si>
    <t>Pay</t>
  </si>
  <si>
    <t>One</t>
  </si>
  <si>
    <t>Will</t>
  </si>
  <si>
    <t>Queue</t>
  </si>
  <si>
    <t>Specialists</t>
  </si>
  <si>
    <t>Easy</t>
  </si>
  <si>
    <t>Appointments</t>
  </si>
  <si>
    <t>Times</t>
  </si>
  <si>
    <t>Waiting</t>
  </si>
  <si>
    <t>Also</t>
  </si>
  <si>
    <t>Way</t>
  </si>
  <si>
    <t>Diagnosis</t>
  </si>
  <si>
    <t>Speed</t>
  </si>
  <si>
    <t>Unaffordable</t>
  </si>
  <si>
    <t>Quick</t>
  </si>
  <si>
    <t>Better</t>
  </si>
  <si>
    <t>Nice</t>
  </si>
  <si>
    <t>Seen</t>
  </si>
  <si>
    <t>Much</t>
  </si>
  <si>
    <t>Personalised</t>
  </si>
  <si>
    <t>Services</t>
  </si>
  <si>
    <t>Higher</t>
  </si>
  <si>
    <t>Elitist</t>
  </si>
  <si>
    <t>Rich</t>
  </si>
  <si>
    <t>Experience</t>
  </si>
  <si>
    <t>Short</t>
  </si>
  <si>
    <t>Worth</t>
  </si>
  <si>
    <t>Personal</t>
  </si>
  <si>
    <t>Dont</t>
  </si>
  <si>
    <t>Easier</t>
  </si>
  <si>
    <t>Think</t>
  </si>
  <si>
    <t>Lists</t>
  </si>
  <si>
    <t>Privileged</t>
  </si>
  <si>
    <t>Afford</t>
  </si>
  <si>
    <t>Food</t>
  </si>
  <si>
    <t>Treatments</t>
  </si>
  <si>
    <t>Necessary</t>
  </si>
  <si>
    <t>Work</t>
  </si>
  <si>
    <t>Want</t>
  </si>
  <si>
    <t>Appointment</t>
  </si>
  <si>
    <t>Thorough</t>
  </si>
  <si>
    <t>Immediate</t>
  </si>
  <si>
    <t>Good</t>
  </si>
  <si>
    <t>Cant</t>
  </si>
  <si>
    <t>Options</t>
  </si>
  <si>
    <t>Trustworthy</t>
  </si>
  <si>
    <t>Company</t>
  </si>
  <si>
    <t>Reach</t>
  </si>
  <si>
    <t>Class</t>
  </si>
  <si>
    <t>Useful</t>
  </si>
  <si>
    <t>Clean</t>
  </si>
  <si>
    <t>None</t>
  </si>
  <si>
    <t>Needed</t>
  </si>
  <si>
    <t>Patient</t>
  </si>
  <si>
    <t>Available</t>
  </si>
  <si>
    <t>Cover</t>
  </si>
  <si>
    <t>Helpful</t>
  </si>
  <si>
    <t>Doctors</t>
  </si>
  <si>
    <t>Emergency</t>
  </si>
  <si>
    <t>Option</t>
  </si>
  <si>
    <t>List</t>
  </si>
  <si>
    <t>Premium</t>
  </si>
  <si>
    <t>Many</t>
  </si>
  <si>
    <t>Consultants</t>
  </si>
  <si>
    <t>Fast</t>
  </si>
  <si>
    <t>Wealthy</t>
  </si>
  <si>
    <t>Local</t>
  </si>
  <si>
    <t>Patients</t>
  </si>
  <si>
    <t>Provide</t>
  </si>
  <si>
    <t>Pricey</t>
  </si>
  <si>
    <t>Mind</t>
  </si>
  <si>
    <t>Quality</t>
  </si>
  <si>
    <t>Get</t>
  </si>
  <si>
    <t>People</t>
  </si>
  <si>
    <t>Accessible</t>
  </si>
  <si>
    <t>Effective</t>
  </si>
  <si>
    <t>Well</t>
  </si>
  <si>
    <t>Use</t>
  </si>
  <si>
    <t>Specialised</t>
  </si>
  <si>
    <t>Unfair</t>
  </si>
  <si>
    <t>Getting</t>
  </si>
  <si>
    <t>Access</t>
  </si>
  <si>
    <t>Help</t>
  </si>
  <si>
    <t>Money</t>
  </si>
  <si>
    <t>High</t>
  </si>
  <si>
    <t>Professional</t>
  </si>
  <si>
    <t>Treated</t>
  </si>
  <si>
    <t>Reassuring</t>
  </si>
  <si>
    <t>Best</t>
  </si>
  <si>
    <t>Sure</t>
  </si>
  <si>
    <t>Timely</t>
  </si>
  <si>
    <t>Faster</t>
  </si>
  <si>
    <t>Nhs</t>
  </si>
  <si>
    <t>Able</t>
  </si>
  <si>
    <t>Paid</t>
  </si>
  <si>
    <t>Costs</t>
  </si>
  <si>
    <t>Excellent</t>
  </si>
  <si>
    <t>Attention</t>
  </si>
  <si>
    <t>Probably</t>
  </si>
  <si>
    <t>Ease</t>
  </si>
  <si>
    <t>Treatment</t>
  </si>
  <si>
    <t>Private</t>
  </si>
  <si>
    <t>Know</t>
  </si>
  <si>
    <t>Used</t>
  </si>
  <si>
    <t>Speedy</t>
  </si>
  <si>
    <t>Great</t>
  </si>
  <si>
    <t>Paying</t>
  </si>
  <si>
    <t>Lot</t>
  </si>
  <si>
    <t>Without</t>
  </si>
  <si>
    <t>Can</t>
  </si>
  <si>
    <t>Quickly</t>
  </si>
  <si>
    <t>Never</t>
  </si>
  <si>
    <t>Service</t>
  </si>
  <si>
    <t>Like</t>
  </si>
  <si>
    <t>Less</t>
  </si>
  <si>
    <t>Always</t>
  </si>
  <si>
    <t>Friendly</t>
  </si>
  <si>
    <t>Easily</t>
  </si>
  <si>
    <t>Quicker</t>
  </si>
  <si>
    <t>Long</t>
  </si>
  <si>
    <t>Value</t>
  </si>
  <si>
    <t>Everyone</t>
  </si>
  <si>
    <t>Time</t>
  </si>
  <si>
    <t>Expert</t>
  </si>
  <si>
    <t>Caring</t>
  </si>
  <si>
    <t>System</t>
  </si>
  <si>
    <t>Bupa</t>
  </si>
  <si>
    <t>Care</t>
  </si>
  <si>
    <t>Costly</t>
  </si>
  <si>
    <t>Profit</t>
  </si>
  <si>
    <t>Need</t>
  </si>
  <si>
    <t>Wait</t>
  </si>
  <si>
    <t>Choice</t>
  </si>
  <si>
    <t>Person</t>
  </si>
  <si>
    <t>Medical</t>
  </si>
  <si>
    <t>Cost</t>
  </si>
  <si>
    <t>Health</t>
  </si>
  <si>
    <t>Done</t>
  </si>
  <si>
    <t>See</t>
  </si>
  <si>
    <t>Insurance</t>
  </si>
  <si>
    <t>Privilege</t>
  </si>
  <si>
    <t>Shorter</t>
  </si>
  <si>
    <t>Quite</t>
  </si>
  <si>
    <t>BASE: Have used or would consider using private healthcare</t>
  </si>
  <si>
    <t xml:space="preserve">BASE: Would consider private healthcare 
</t>
  </si>
  <si>
    <t xml:space="preserve">BASE: Would  consider private healthcare in the future
</t>
  </si>
  <si>
    <t>Base: Would consider private healthcare in the future</t>
  </si>
  <si>
    <t xml:space="preserve"> MRI scan - typically between £190 and £885</t>
  </si>
  <si>
    <t xml:space="preserve"> CT scan - typically between £430 and £910</t>
  </si>
  <si>
    <t>Ultrasound - typically between £300 and £400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</si>
</sst>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xf numFmtId="0" fontId="11" fillId="0" borderId="0" xfId="0" applyFont="1" applyAlignment="1">
      <alignment wrapText="1"/>
    </xf>
    <xf numFmtId="0" fontId="1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2004</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7"/>
  <sheetViews>
    <sheetView showGridLines="0" topLeftCell="A45" workbookViewId="0">
      <selection activeCell="D61" sqref="D6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"Grid Summary: How easy or difficult would it be for you to find the following amounts of money to deal with an emergency in your life? This might be to pay for something like urgent home or car repairs, or to deal with a health problem etc.")</f>
        <v>Grid Summary: How easy or difficult would it be for you to find the following amounts of money to deal with an emergency in your life? This might be to pay for something like urgent home or car repairs, or to deal with a health problem etc.</v>
      </c>
      <c r="E9" s="7"/>
      <c r="F9" t="s">
        <v>71</v>
      </c>
    </row>
    <row r="10" spans="3:6" x14ac:dyDescent="0.35">
      <c r="C10">
        <v>2</v>
      </c>
      <c r="D10" s="8" t="str">
        <f>HYPERLINK("#'Table 2'!A1", "How easy or difficult would it be for you to find the following amounts of money to deal with an emergency in your life? This might be to pay for something like urgent home or car repairs, or to deal with a health problem etc.: £500")</f>
        <v>How easy or difficult would it be for you to find the following amounts of money to deal with an emergency in your life? This might be to pay for something like urgent home or car repairs, or to deal with a health problem etc.: £500</v>
      </c>
      <c r="E10" s="21" t="str">
        <f>HYPERLINK("#'Full Results'!A11", "11")</f>
        <v>11</v>
      </c>
      <c r="F10" t="s">
        <v>71</v>
      </c>
    </row>
    <row r="11" spans="3:6" x14ac:dyDescent="0.35">
      <c r="C11">
        <v>3</v>
      </c>
      <c r="D11" s="8" t="str">
        <f>HYPERLINK("#'Table 3'!A1", "How easy or difficult would it be for you to find the following amounts of money to deal with an emergency in your life? This might be to pay for something like urgent home or car repairs, or to deal with a health problem etc.: £1,000")</f>
        <v>How easy or difficult would it be for you to find the following amounts of money to deal with an emergency in your life? This might be to pay for something like urgent home or car repairs, or to deal with a health problem etc.: £1,000</v>
      </c>
      <c r="E11" s="21" t="str">
        <f>HYPERLINK("#'Full Results'!A23", "23")</f>
        <v>23</v>
      </c>
      <c r="F11" t="s">
        <v>71</v>
      </c>
    </row>
    <row r="12" spans="3:6" x14ac:dyDescent="0.35">
      <c r="C12">
        <v>4</v>
      </c>
      <c r="D12" s="8" t="str">
        <f>HYPERLINK("#'Table 4'!A1", "How easy or difficult would it be for you to find the following amounts of money to deal with an emergency in your life? This might be to pay for something like urgent home or car repairs, or to deal with a health problem etc.: £2,500")</f>
        <v>How easy or difficult would it be for you to find the following amounts of money to deal with an emergency in your life? This might be to pay for something like urgent home or car repairs, or to deal with a health problem etc.: £2,500</v>
      </c>
      <c r="E12" s="21" t="str">
        <f>HYPERLINK("#'Full Results'!A35", "35")</f>
        <v>35</v>
      </c>
      <c r="F12" t="s">
        <v>71</v>
      </c>
    </row>
    <row r="13" spans="3:6" x14ac:dyDescent="0.35">
      <c r="C13">
        <v>5</v>
      </c>
      <c r="D13" s="8" t="str">
        <f>HYPERLINK("#'Table 5'!A1", "How easy or difficult would it be for you to find the following amounts of money to deal with an emergency in your life? This might be to pay for something like urgent home or car repairs, or to deal with a health problem etc.: £5,000")</f>
        <v>How easy or difficult would it be for you to find the following amounts of money to deal with an emergency in your life? This might be to pay for something like urgent home or car repairs, or to deal with a health problem etc.: £5,000</v>
      </c>
      <c r="E13" s="21" t="str">
        <f>HYPERLINK("#'Full Results'!A47", "47")</f>
        <v>47</v>
      </c>
      <c r="F13" t="s">
        <v>71</v>
      </c>
    </row>
    <row r="14" spans="3:6" x14ac:dyDescent="0.35">
      <c r="C14">
        <v>6</v>
      </c>
      <c r="D14" s="8" t="str">
        <f>HYPERLINK("#'Table 6'!A1", " Which of the following best describes your current health status?")</f>
        <v xml:space="preserve"> Which of the following best describes your current health status?</v>
      </c>
      <c r="E14" s="21" t="str">
        <f>HYPERLINK("#'Full Results'!A59", "59")</f>
        <v>59</v>
      </c>
      <c r="F14" t="s">
        <v>71</v>
      </c>
    </row>
    <row r="15" spans="3:6" x14ac:dyDescent="0.35">
      <c r="C15">
        <v>7</v>
      </c>
      <c r="D15" s="8" t="str">
        <f>HYPERLINK("#'Table 7'!A1", " Do you have a private health insurance plan?")</f>
        <v xml:space="preserve"> Do you have a private health insurance plan?</v>
      </c>
      <c r="E15" s="21" t="str">
        <f>HYPERLINK("#'Full Results'!A68", "68")</f>
        <v>68</v>
      </c>
      <c r="F15" t="s">
        <v>71</v>
      </c>
    </row>
    <row r="16" spans="3:6" x14ac:dyDescent="0.35">
      <c r="C16">
        <v>9</v>
      </c>
      <c r="D16" s="8" t="str">
        <f>HYPERLINK("#'Table 9'!A1", " Have you ever personally used private healthcare services in the UK? This would mean using any healthcare service you had to pay for, or was paid for through private insurance which you have.The private healthcare system includes private GP appo...")</f>
        <v xml:space="preserve"> Have you ever personally used private healthcare services in the UK? This would mean using any healthcare service you had to pay for, or was paid for through private insurance which you have.The private healthcare system includes private GP appo...</v>
      </c>
      <c r="E16" s="21" t="str">
        <f>HYPERLINK("#'Full Results'!A84", "84")</f>
        <v>84</v>
      </c>
      <c r="F16" t="s">
        <v>71</v>
      </c>
    </row>
    <row r="17" spans="3:6" x14ac:dyDescent="0.35">
      <c r="C17">
        <v>10</v>
      </c>
      <c r="D17" s="8" t="str">
        <f>HYPERLINK("#'Table 10'!A1", "Has anyone in your immediate family or friendship group ever used private healthcare in the UK?Please select all that apply")</f>
        <v>Has anyone in your immediate family or friendship group ever used private healthcare in the UK?Please select all that apply</v>
      </c>
      <c r="E17" s="21" t="str">
        <f>HYPERLINK("#'Full Results'!A90", "90")</f>
        <v>90</v>
      </c>
      <c r="F17" t="s">
        <v>71</v>
      </c>
    </row>
    <row r="18" spans="3:6" x14ac:dyDescent="0.35">
      <c r="C18">
        <v>11</v>
      </c>
      <c r="D18" s="8" t="str">
        <f>HYPERLINK("#'Table 11'!A1", " You said that you have used private healthcare in the past. How regularly have you used private healthcare?")</f>
        <v xml:space="preserve"> You said that you have used private healthcare in the past. How regularly have you used private healthcare?</v>
      </c>
      <c r="E18" s="21" t="str">
        <f>HYPERLINK("#'Full Results'!A98", "98")</f>
        <v>98</v>
      </c>
      <c r="F18" t="s">
        <v>107</v>
      </c>
    </row>
    <row r="19" spans="3:6" x14ac:dyDescent="0.35">
      <c r="C19">
        <v>12</v>
      </c>
      <c r="D19" s="8" t="str">
        <f>HYPERLINK("#'Table 12'!A1", " Which of the following best describes how long you have been using private healthcare?")</f>
        <v xml:space="preserve"> Which of the following best describes how long you have been using private healthcare?</v>
      </c>
      <c r="E19" s="21" t="str">
        <f>HYPERLINK("#'Full Results'!A106", "106")</f>
        <v>106</v>
      </c>
      <c r="F19" t="s">
        <v>107</v>
      </c>
    </row>
    <row r="20" spans="3:6" x14ac:dyDescent="0.35">
      <c r="C20">
        <v>13</v>
      </c>
      <c r="D20" s="8" t="str">
        <f>HYPERLINK("#'Table 13'!A1", "You said that you had used private healthcare. Which of the following services have you used?Please select all that apply ")</f>
        <v>You said that you had used private healthcare. Which of the following services have you used?Please select all that apply </v>
      </c>
      <c r="E20" s="21" t="str">
        <f>HYPERLINK("#'Full Results'!A112", "112")</f>
        <v>112</v>
      </c>
      <c r="F20" t="s">
        <v>107</v>
      </c>
    </row>
    <row r="21" spans="3:6" x14ac:dyDescent="0.35">
      <c r="C21">
        <v>14</v>
      </c>
      <c r="D21" s="8" t="str">
        <f>HYPERLINK("#'Table 14'!A1", " We are going to ask some questions about the most recent time that you used private healthcare. When was the most recent time you used private healthcare?")</f>
        <v xml:space="preserve"> We are going to ask some questions about the most recent time that you used private healthcare. When was the most recent time you used private healthcare?</v>
      </c>
      <c r="E21" s="21" t="str">
        <f>HYPERLINK("#'Full Results'!A124", "124")</f>
        <v>124</v>
      </c>
      <c r="F21" t="s">
        <v>107</v>
      </c>
    </row>
    <row r="22" spans="3:6" x14ac:dyDescent="0.35">
      <c r="C22">
        <v>15</v>
      </c>
      <c r="D22" s="8" t="str">
        <f>HYPERLINK("#'Table 15'!A1", " And thinking about this time you most recently used private healthcare, what was it you used it for on this occasion?Please select the one option which best describes the service you used")</f>
        <v xml:space="preserve"> And thinking about this time you most recently used private healthcare, what was it you used it for on this occasion?Please select the one option which best describes the service you used</v>
      </c>
      <c r="E22" s="21" t="str">
        <f>HYPERLINK("#'Full Results'!A131", "131")</f>
        <v>131</v>
      </c>
      <c r="F22" t="s">
        <v>107</v>
      </c>
    </row>
    <row r="23" spans="3:6" x14ac:dyDescent="0.35">
      <c r="C23">
        <v>16</v>
      </c>
      <c r="D23" s="8" t="str">
        <f>HYPERLINK("#'Table 16'!A1", "Thinking about the most recent time that you used private healthcare, how did you pay?Select any which apply.")</f>
        <v>Thinking about the most recent time that you used private healthcare, how did you pay?Select any which apply.</v>
      </c>
      <c r="E23" s="21" t="str">
        <f>HYPERLINK("#'Full Results'!A143", "143")</f>
        <v>143</v>
      </c>
      <c r="F23" t="s">
        <v>107</v>
      </c>
    </row>
    <row r="24" spans="3:6" x14ac:dyDescent="0.35">
      <c r="C24">
        <v>17</v>
      </c>
      <c r="D24" s="8" t="str">
        <f>HYPERLINK("#'Table 17'!A1", " You said that you paid yourself (“self-pay”) for your most recent time using private healthcare. Thinking about this most recent time you used private healthcare, did you think your treatment was worth the money? ")</f>
        <v xml:space="preserve"> You said that you paid yourself (“self-pay”) for your most recent time using private healthcare. Thinking about this most recent time you used private healthcare, did you think your treatment was worth the money? </v>
      </c>
      <c r="E24" s="21" t="str">
        <f>HYPERLINK("#'Full Results'!A151", "151")</f>
        <v>151</v>
      </c>
      <c r="F24" t="s">
        <v>135</v>
      </c>
    </row>
    <row r="25" spans="3:6" x14ac:dyDescent="0.35">
      <c r="C25">
        <v>18</v>
      </c>
      <c r="D25" s="8" t="str">
        <f>HYPERLINK("#'Table 18'!A1", " You said that you used a private health insurance plan for your most recent time using private healthcare. Thinking about this most recent time you used private healthcare, did you think your treatment was worth the money? ")</f>
        <v xml:space="preserve"> You said that you used a private health insurance plan for your most recent time using private healthcare. Thinking about this most recent time you used private healthcare, did you think your treatment was worth the money? </v>
      </c>
      <c r="E25" s="21" t="str">
        <f>HYPERLINK("#'Full Results'!A159", "159")</f>
        <v>159</v>
      </c>
      <c r="F25" t="s">
        <v>137</v>
      </c>
    </row>
    <row r="26" spans="3:6" x14ac:dyDescent="0.35">
      <c r="C26">
        <v>19</v>
      </c>
      <c r="D26" s="8" t="str">
        <f>HYPERLINK("#'Table 19'!A1", " The most recent time that you used private healthcare, did you try to use the NHS first, or did you turn immediately to private healthcare?")</f>
        <v xml:space="preserve"> The most recent time that you used private healthcare, did you try to use the NHS first, or did you turn immediately to private healthcare?</v>
      </c>
      <c r="E26" s="21" t="str">
        <f>HYPERLINK("#'Full Results'!A167", "167")</f>
        <v>167</v>
      </c>
      <c r="F26" t="s">
        <v>107</v>
      </c>
    </row>
    <row r="27" spans="3:6" x14ac:dyDescent="0.35">
      <c r="C27">
        <v>20</v>
      </c>
      <c r="D27" s="8" t="str">
        <f>HYPERLINK("#'Table 20'!A1", "How did you find out about private healthcare services before you chose to actually use them?Please select any which apply")</f>
        <v>How did you find out about private healthcare services before you chose to actually use them?Please select any which apply</v>
      </c>
      <c r="E27" s="21" t="str">
        <f>HYPERLINK("#'Full Results'!A173", "173")</f>
        <v>173</v>
      </c>
      <c r="F27" t="s">
        <v>107</v>
      </c>
    </row>
    <row r="28" spans="3:6" x14ac:dyDescent="0.35">
      <c r="C28">
        <v>21</v>
      </c>
      <c r="D28" s="8" t="str">
        <f>HYPERLINK("#'Table 21'!A1", " Thinking back over ALL the previous times when you have used private healthcare, did you generally try to use the NHS first, or did you turn immediately to private healthcare?")</f>
        <v xml:space="preserve"> Thinking back over ALL the previous times when you have used private healthcare, did you generally try to use the NHS first, or did you turn immediately to private healthcare?</v>
      </c>
      <c r="E28" s="21" t="str">
        <f>HYPERLINK("#'Full Results'!A187", "187")</f>
        <v>187</v>
      </c>
      <c r="F28" t="s">
        <v>107</v>
      </c>
    </row>
    <row r="29" spans="3:6" x14ac:dyDescent="0.35">
      <c r="C29">
        <v>22</v>
      </c>
      <c r="D29" s="8" t="str">
        <f>HYPERLINK("#'Table 22'!A1", "Which of the following reasons best explains why you have used private healthcare?Please select all that apply")</f>
        <v>Which of the following reasons best explains why you have used private healthcare?Please select all that apply</v>
      </c>
      <c r="E29" s="21" t="str">
        <f>HYPERLINK("#'Full Results'!A195", "195")</f>
        <v>195</v>
      </c>
      <c r="F29" t="s">
        <v>107</v>
      </c>
    </row>
    <row r="30" spans="3:6" x14ac:dyDescent="0.35">
      <c r="C30">
        <v>23</v>
      </c>
      <c r="D30" s="8" t="str">
        <f>HYPERLINK("#'Table 23'!A1", " Thinking about the next year, do you expect the amount that you use private healthcare to increase, decrease or stay about the same?")</f>
        <v xml:space="preserve"> Thinking about the next year, do you expect the amount that you use private healthcare to increase, decrease or stay about the same?</v>
      </c>
      <c r="E30" s="21" t="str">
        <f>HYPERLINK("#'Full Results'!A210", "210")</f>
        <v>210</v>
      </c>
      <c r="F30" t="s">
        <v>107</v>
      </c>
    </row>
    <row r="31" spans="3:6" x14ac:dyDescent="0.35">
      <c r="C31">
        <v>24</v>
      </c>
      <c r="D31" s="8" t="str">
        <f>HYPERLINK("#'Table 24'!A1", " You said you expect the amount you use private healthcare to increase. Which of the following best describes why?")</f>
        <v xml:space="preserve"> You said you expect the amount you use private healthcare to increase. Which of the following best describes why?</v>
      </c>
      <c r="E31" s="21" t="str">
        <f>HYPERLINK("#'Full Results'!A219", "219")</f>
        <v>219</v>
      </c>
      <c r="F31" t="s">
        <v>177</v>
      </c>
    </row>
    <row r="32" spans="3:6" x14ac:dyDescent="0.35">
      <c r="C32">
        <v>25</v>
      </c>
      <c r="D32" s="8" t="str">
        <f>HYPERLINK("#'Table 25'!A1", "Grid Summary: How familiar, if at all, are you with the following aspects of the private healthcare system in the UK?")</f>
        <v>Grid Summary: How familiar, if at all, are you with the following aspects of the private healthcare system in the UK?</v>
      </c>
      <c r="E32" s="7"/>
      <c r="F32" t="s">
        <v>71</v>
      </c>
    </row>
    <row r="33" spans="3:6" x14ac:dyDescent="0.35">
      <c r="C33">
        <v>26</v>
      </c>
      <c r="D33" s="8" t="str">
        <f>HYPERLINK("#'Table 26'!A1", "How familiar, if at all, are you with the following aspects of the private healthcare system in the UK?: The range of different treatments or services available")</f>
        <v>How familiar, if at all, are you with the following aspects of the private healthcare system in the UK?: The range of different treatments or services available</v>
      </c>
      <c r="E33" s="21" t="str">
        <f>HYPERLINK("#'Full Results'!A226", "226")</f>
        <v>226</v>
      </c>
      <c r="F33" t="s">
        <v>71</v>
      </c>
    </row>
    <row r="34" spans="3:6" x14ac:dyDescent="0.35">
      <c r="C34">
        <v>27</v>
      </c>
      <c r="D34" s="8" t="str">
        <f>HYPERLINK("#'Table 27'!A1", "How familiar, if at all, are you with the following aspects of the private healthcare system in the UK?: How to access private healthcare (e.g. where to go, what to ask for)")</f>
        <v>How familiar, if at all, are you with the following aspects of the private healthcare system in the UK?: How to access private healthcare (e.g. where to go, what to ask for)</v>
      </c>
      <c r="E34" s="21" t="str">
        <f>HYPERLINK("#'Full Results'!A233", "233")</f>
        <v>233</v>
      </c>
      <c r="F34" t="s">
        <v>71</v>
      </c>
    </row>
    <row r="35" spans="3:6" x14ac:dyDescent="0.35">
      <c r="C35">
        <v>28</v>
      </c>
      <c r="D35" s="8" t="str">
        <f>HYPERLINK("#'Table 28'!A1", "How familiar, if at all, are you with the following aspects of the private healthcare system in the UK?: How much different treatments or services cost")</f>
        <v>How familiar, if at all, are you with the following aspects of the private healthcare system in the UK?: How much different treatments or services cost</v>
      </c>
      <c r="E35" s="21" t="str">
        <f>HYPERLINK("#'Full Results'!A240", "240")</f>
        <v>240</v>
      </c>
      <c r="F35" t="s">
        <v>71</v>
      </c>
    </row>
    <row r="36" spans="3:6" x14ac:dyDescent="0.35">
      <c r="C36">
        <v>29</v>
      </c>
      <c r="D36" s="8" t="str">
        <f>HYPERLINK("#'Table 29'!A1", "How familiar, if at all, are you with the following aspects of the private healthcare system in the UK?: How to pay for treatments or services (e.g. via private insurance plans or “self-pay”)")</f>
        <v>How familiar, if at all, are you with the following aspects of the private healthcare system in the UK?: How to pay for treatments or services (e.g. via private insurance plans or “self-pay”)</v>
      </c>
      <c r="E36" s="21" t="str">
        <f>HYPERLINK("#'Full Results'!A247", "247")</f>
        <v>247</v>
      </c>
      <c r="F36" t="s">
        <v>71</v>
      </c>
    </row>
    <row r="37" spans="3:6" x14ac:dyDescent="0.35">
      <c r="C37">
        <v>30</v>
      </c>
      <c r="D37" s="8" t="str">
        <f>HYPERLINK("#'Table 30'!A1", "How familiar, if at all, are you with the following aspects of the private healthcare system in the UK?: The quality of private healthcare")</f>
        <v>How familiar, if at all, are you with the following aspects of the private healthcare system in the UK?: The quality of private healthcare</v>
      </c>
      <c r="E37" s="21" t="str">
        <f>HYPERLINK("#'Full Results'!A254", "254")</f>
        <v>254</v>
      </c>
      <c r="F37" t="s">
        <v>71</v>
      </c>
    </row>
    <row r="38" spans="3:6" x14ac:dyDescent="0.35">
      <c r="C38">
        <v>31</v>
      </c>
      <c r="D38" s="8" t="str">
        <f>HYPERLINK("#'Table 31'!A1", "Grid Summary: When thinking about private versus public (NHS) healthcare, which do you think is more effective at the following?For each item, please indicate whether you think Private healthcare or the NHS is more effective.")</f>
        <v>Grid Summary: When thinking about private versus public (NHS) healthcare, which do you think is more effective at the following?For each item, please indicate whether you think Private healthcare or the NHS is more effective.</v>
      </c>
      <c r="E38" s="7"/>
      <c r="F38" t="s">
        <v>71</v>
      </c>
    </row>
    <row r="39" spans="3:6" x14ac:dyDescent="0.35">
      <c r="C39">
        <v>32</v>
      </c>
      <c r="D39" s="8" t="str">
        <f>HYPERLINK("#'Table 32'!A1", "When thinking about private versus public (NHS) healthcare, which do you think is more effective at the following?For each item, please indicate whether you think Private healthcare or the NHS is more effective.: Speed of Access to Treatment")</f>
        <v>When thinking about private versus public (NHS) healthcare, which do you think is more effective at the following?For each item, please indicate whether you think Private healthcare or the NHS is more effective.: Speed of Access to Treatment</v>
      </c>
      <c r="E39" s="21" t="str">
        <f>HYPERLINK("#'Full Results'!A261", "261")</f>
        <v>261</v>
      </c>
      <c r="F39" t="s">
        <v>71</v>
      </c>
    </row>
    <row r="40" spans="3:6" x14ac:dyDescent="0.35">
      <c r="C40">
        <v>33</v>
      </c>
      <c r="D40" s="8" t="str">
        <f>HYPERLINK("#'Table 33'!A1", "When thinking about private versus public (NHS) healthcare, which do you think is more effective at the following?For each item, please indicate whether you think Private healthcare or the NHS is more effective.: Quality of Treatment")</f>
        <v>When thinking about private versus public (NHS) healthcare, which do you think is more effective at the following?For each item, please indicate whether you think Private healthcare or the NHS is more effective.: Quality of Treatment</v>
      </c>
      <c r="E40" s="21" t="str">
        <f>HYPERLINK("#'Full Results'!A268", "268")</f>
        <v>268</v>
      </c>
      <c r="F40" t="s">
        <v>71</v>
      </c>
    </row>
    <row r="41" spans="3:6" x14ac:dyDescent="0.35">
      <c r="C41">
        <v>34</v>
      </c>
      <c r="D41" s="8" t="str">
        <f>HYPERLINK("#'Table 34'!A1", "When thinking about private versus public (NHS) healthcare, which do you think is more effective at the following?For each item, please indicate whether you think Private healthcare or the NHS is more effective.: Patient Experience")</f>
        <v>When thinking about private versus public (NHS) healthcare, which do you think is more effective at the following?For each item, please indicate whether you think Private healthcare or the NHS is more effective.: Patient Experience</v>
      </c>
      <c r="E41" s="21" t="str">
        <f>HYPERLINK("#'Full Results'!A275", "275")</f>
        <v>275</v>
      </c>
      <c r="F41" t="s">
        <v>71</v>
      </c>
    </row>
    <row r="42" spans="3:6" x14ac:dyDescent="0.35">
      <c r="C42">
        <v>35</v>
      </c>
      <c r="D42" s="8" t="str">
        <f>HYPERLINK("#'Table 35'!A1", "When thinking about private versus public (NHS) healthcare, which do you think is more effective at the following?For each item, please indicate whether you think Private healthcare or the NHS is more effective.: Availability of Specialists")</f>
        <v>When thinking about private versus public (NHS) healthcare, which do you think is more effective at the following?For each item, please indicate whether you think Private healthcare or the NHS is more effective.: Availability of Specialists</v>
      </c>
      <c r="E42" s="21" t="str">
        <f>HYPERLINK("#'Full Results'!A282", "282")</f>
        <v>282</v>
      </c>
      <c r="F42" t="s">
        <v>71</v>
      </c>
    </row>
    <row r="43" spans="3:6" x14ac:dyDescent="0.35">
      <c r="C43">
        <v>36</v>
      </c>
      <c r="D43" s="8" t="str">
        <f>HYPERLINK("#'Table 36'!A1", "When thinking about private versus public (NHS) healthcare, which do you think is more effective at the following?For each item, please indicate whether you think Private healthcare or the NHS is more effective.: Ease of Access to Services")</f>
        <v>When thinking about private versus public (NHS) healthcare, which do you think is more effective at the following?For each item, please indicate whether you think Private healthcare or the NHS is more effective.: Ease of Access to Services</v>
      </c>
      <c r="E43" s="21" t="str">
        <f>HYPERLINK("#'Full Results'!A289", "289")</f>
        <v>289</v>
      </c>
      <c r="F43" t="s">
        <v>71</v>
      </c>
    </row>
    <row r="44" spans="3:6" x14ac:dyDescent="0.35">
      <c r="C44">
        <v>37</v>
      </c>
      <c r="D44" s="8" t="str">
        <f>HYPERLINK("#'Table 37'!A1", "When thinking about private versus public (NHS) healthcare, which do you think is more effective at the following?For each item, please indicate whether you think Private healthcare or the NHS is more effective.: Training and Education of Healthc...")</f>
        <v>When thinking about private versus public (NHS) healthcare, which do you think is more effective at the following?For each item, please indicate whether you think Private healthcare or the NHS is more effective.: Training and Education of Healthc...</v>
      </c>
      <c r="E44" s="21" t="str">
        <f>HYPERLINK("#'Full Results'!A296", "296")</f>
        <v>296</v>
      </c>
      <c r="F44" t="s">
        <v>71</v>
      </c>
    </row>
    <row r="45" spans="3:6" x14ac:dyDescent="0.35">
      <c r="C45">
        <v>38</v>
      </c>
      <c r="D45" s="8" t="str">
        <f>HYPERLINK("#'Table 38'!A1", "When thinking about private versus public (NHS) healthcare, which do you think is more effective at the following?For each item, please indicate whether you think Private healthcare or the NHS is more effective.: Emergency Care Services")</f>
        <v>When thinking about private versus public (NHS) healthcare, which do you think is more effective at the following?For each item, please indicate whether you think Private healthcare or the NHS is more effective.: Emergency Care Services</v>
      </c>
      <c r="E45" s="21" t="str">
        <f>HYPERLINK("#'Full Results'!A303", "303")</f>
        <v>303</v>
      </c>
      <c r="F45" t="s">
        <v>71</v>
      </c>
    </row>
    <row r="46" spans="3:6" x14ac:dyDescent="0.35">
      <c r="C46">
        <v>39</v>
      </c>
      <c r="D46" s="8" t="str">
        <f>HYPERLINK("#'Table 39'!A1", "When thinking about private versus public (NHS) healthcare, which do you think is more effective at the following?For each item, please indicate whether you think Private healthcare or the NHS is more effective.: Accessibility")</f>
        <v>When thinking about private versus public (NHS) healthcare, which do you think is more effective at the following?For each item, please indicate whether you think Private healthcare or the NHS is more effective.: Accessibility</v>
      </c>
      <c r="E46" s="21" t="str">
        <f>HYPERLINK("#'Full Results'!A310", "310")</f>
        <v>310</v>
      </c>
      <c r="F46" t="s">
        <v>71</v>
      </c>
    </row>
    <row r="47" spans="3:6" x14ac:dyDescent="0.35">
      <c r="C47">
        <v>40</v>
      </c>
      <c r="D47" s="8" t="str">
        <f>HYPERLINK("#'Table 40'!A1", "When thinking about private versus public (NHS) healthcare, which do you think is more effective at the following?For each item, please indicate whether you think Private healthcare or the NHS is more effective.: Innovative ways to receive treatment")</f>
        <v>When thinking about private versus public (NHS) healthcare, which do you think is more effective at the following?For each item, please indicate whether you think Private healthcare or the NHS is more effective.: Innovative ways to receive treatment</v>
      </c>
      <c r="E47" s="21" t="str">
        <f>HYPERLINK("#'Full Results'!A317", "317")</f>
        <v>317</v>
      </c>
      <c r="F47" t="s">
        <v>71</v>
      </c>
    </row>
    <row r="48" spans="3:6" x14ac:dyDescent="0.35">
      <c r="C48">
        <v>41</v>
      </c>
      <c r="D48" s="8" t="str">
        <f>HYPERLINK("#'Table 41'!A1", " From your own experience, and from what you have seen and heard, do you have a generally positive or negative attitude towards private healthcare?")</f>
        <v xml:space="preserve"> From your own experience, and from what you have seen and heard, do you have a generally positive or negative attitude towards private healthcare?</v>
      </c>
      <c r="E48" s="21" t="str">
        <f>HYPERLINK("#'Full Results'!A324", "324")</f>
        <v>324</v>
      </c>
      <c r="F48" t="s">
        <v>71</v>
      </c>
    </row>
    <row r="49" spans="3:6" x14ac:dyDescent="0.35">
      <c r="C49">
        <v>42</v>
      </c>
      <c r="D49" s="8" t="str">
        <f>HYPERLINK("#'Table 42'!A1", "What sort of people do you think use private healthcare most?Please select all that apply.")</f>
        <v>What sort of people do you think use private healthcare most?Please select all that apply.</v>
      </c>
      <c r="E49" s="21" t="str">
        <f>HYPERLINK("#'Full Results'!A333", "333")</f>
        <v>333</v>
      </c>
      <c r="F49" t="s">
        <v>71</v>
      </c>
    </row>
    <row r="50" spans="3:6" x14ac:dyDescent="0.35">
      <c r="C50">
        <v>43</v>
      </c>
      <c r="D50" s="8" t="str">
        <f>HYPERLINK("#'Table 43'!A1", "You said that you had a mostly positive attitude towards private healthcare. Which of the following reasons best explains why?Select up to three of the following")</f>
        <v>You said that you had a mostly positive attitude towards private healthcare. Which of the following reasons best explains why?Select up to three of the following</v>
      </c>
      <c r="E50" s="21" t="str">
        <f>HYPERLINK("#'Full Results'!A347", "347")</f>
        <v>347</v>
      </c>
      <c r="F50" t="s">
        <v>243</v>
      </c>
    </row>
    <row r="51" spans="3:6" x14ac:dyDescent="0.35">
      <c r="C51">
        <v>44</v>
      </c>
      <c r="D51" s="8" t="str">
        <f>HYPERLINK("#'Table 44'!A1", "You said that you had a mostly negative attitude towards private healthcare. Which of the following reasons best explains why?Select up to three of the following")</f>
        <v>You said that you had a mostly negative attitude towards private healthcare. Which of the following reasons best explains why?Select up to three of the following</v>
      </c>
      <c r="E51" s="21" t="str">
        <f>HYPERLINK("#'Full Results'!A362", "362")</f>
        <v>362</v>
      </c>
      <c r="F51" t="s">
        <v>252</v>
      </c>
    </row>
    <row r="52" spans="3:6" x14ac:dyDescent="0.35">
      <c r="C52">
        <v>45</v>
      </c>
      <c r="D52" s="8" t="str">
        <f>HYPERLINK("#'Table 45'!A1", "Which of the following describes your perception of private healthcare, if any?Select any which apply")</f>
        <v>Which of the following describes your perception of private healthcare, if any?Select any which apply</v>
      </c>
      <c r="E52" s="21" t="str">
        <f>HYPERLINK("#'Full Results'!A374", "374")</f>
        <v>374</v>
      </c>
      <c r="F52" t="s">
        <v>71</v>
      </c>
    </row>
    <row r="53" spans="3:6" x14ac:dyDescent="0.35">
      <c r="C53">
        <v>46</v>
      </c>
      <c r="D53" s="8" t="str">
        <f>HYPERLINK("#'Table 46'!A1", " Would you personally consider using private healthcare if you needed treatment in the future?")</f>
        <v xml:space="preserve"> Would you personally consider using private healthcare if you needed treatment in the future?</v>
      </c>
      <c r="E53" s="21" t="str">
        <f>HYPERLINK("#'Full Results'!A399", "399")</f>
        <v>399</v>
      </c>
      <c r="F53" t="s">
        <v>71</v>
      </c>
    </row>
    <row r="54" spans="3:6" x14ac:dyDescent="0.35">
      <c r="C54">
        <v>47</v>
      </c>
      <c r="D54" s="8" t="str">
        <f>HYPERLINK("#'Table 47'!A1", " How likely would you be to use private healthcare in the next 12 months if you needed treatment?")</f>
        <v xml:space="preserve"> How likely would you be to use private healthcare in the next 12 months if you needed treatment?</v>
      </c>
      <c r="E54" s="21" t="str">
        <f>HYPERLINK("#'Full Results'!A405", "405")</f>
        <v>405</v>
      </c>
      <c r="F54" t="s">
        <v>71</v>
      </c>
    </row>
    <row r="55" spans="3:6" x14ac:dyDescent="0.35">
      <c r="C55">
        <v>48</v>
      </c>
      <c r="D55" s="8" t="str">
        <f>HYPERLINK("#'Table 48'!A1", "In which of the following circumstances, if any, would you consider using private healthcare?Please select any which apply")</f>
        <v>In which of the following circumstances, if any, would you consider using private healthcare?Please select any which apply</v>
      </c>
      <c r="E55" s="21" t="str">
        <f>HYPERLINK("#'Full Results'!A417", "417")</f>
        <v>417</v>
      </c>
      <c r="F55" t="s">
        <v>71</v>
      </c>
    </row>
    <row r="56" spans="3:6" x14ac:dyDescent="0.35">
      <c r="C56">
        <v>49</v>
      </c>
      <c r="D56" s="8" t="str">
        <f>HYPERLINK("#'Table 49'!A1", "You said that you would not consider using private healthcare in the future. Which of the following reasons best explains why?Please select any which apply ")</f>
        <v>You said that you would not consider using private healthcare in the future. Which of the following reasons best explains why?Please select any which apply </v>
      </c>
      <c r="E56" s="21" t="str">
        <f>HYPERLINK("#'Full Results'!A431", "431")</f>
        <v>431</v>
      </c>
      <c r="F56" t="s">
        <v>307</v>
      </c>
    </row>
    <row r="57" spans="3:6" x14ac:dyDescent="0.35">
      <c r="C57">
        <v>50</v>
      </c>
      <c r="D57" s="8" t="str">
        <f>HYPERLINK("#'Table 50'!A1", " You said that you did not feel you could afford private healthcare. If you somehow came into a lot of money, would you then consider it? ")</f>
        <v xml:space="preserve"> You said that you did not feel you could afford private healthcare. If you somehow came into a lot of money, would you then consider it? </v>
      </c>
      <c r="E57" s="21" t="str">
        <f>HYPERLINK("#'Full Results'!A446", "446")</f>
        <v>446</v>
      </c>
      <c r="F57" t="s">
        <v>311</v>
      </c>
    </row>
    <row r="58" spans="3:6" x14ac:dyDescent="0.35">
      <c r="C58">
        <v>51</v>
      </c>
      <c r="D58" s="8" t="str">
        <f>HYPERLINK("#'Table 51'!A1", " How much would you guess that a single GP appointment through private healthcare tends to cost?")</f>
        <v xml:space="preserve"> How much would you guess that a single GP appointment through private healthcare tends to cost?</v>
      </c>
      <c r="E58" s="21" t="str">
        <f>HYPERLINK("#'Full Results'!A452", "452")</f>
        <v>452</v>
      </c>
      <c r="F58" t="s">
        <v>71</v>
      </c>
    </row>
    <row r="59" spans="3:6" x14ac:dyDescent="0.35">
      <c r="C59">
        <v>52</v>
      </c>
      <c r="D59" s="8" t="str">
        <f>HYPERLINK("#'Table 52'!A1", " How much would you guess that getting a CT scan through private healthcare tends to cost?")</f>
        <v xml:space="preserve"> How much would you guess that getting a CT scan through private healthcare tends to cost?</v>
      </c>
      <c r="E59" s="21" t="str">
        <f>HYPERLINK("#'Full Results'!A470", "470")</f>
        <v>470</v>
      </c>
      <c r="F59" t="s">
        <v>71</v>
      </c>
    </row>
    <row r="60" spans="3:6" x14ac:dyDescent="0.35">
      <c r="C60">
        <v>53</v>
      </c>
      <c r="D60" s="8" t="str">
        <f>HYPERLINK("#'Table 53'!A1", "Grid Summary:  GP appointment - typically between £40 and £200")</f>
        <v>Grid Summary:  GP appointment - typically between £40 and £200</v>
      </c>
      <c r="E60" s="7"/>
      <c r="F60" t="s">
        <v>311</v>
      </c>
    </row>
    <row r="61" spans="3:6" x14ac:dyDescent="0.35">
      <c r="C61">
        <v>54</v>
      </c>
      <c r="D61" s="8" t="str">
        <f>HYPERLINK("#'Table 54'!A1", "You said that you would not consider private healthcare because you can’t afford it. Here is a list of the average cost of various services available through private healthcare. For each, please say whether you could afford it on reflection.: GP ...")</f>
        <v>You said that you would not consider private healthcare because you can’t afford it. Here is a list of the average cost of various services available through private healthcare. For each, please say whether you could afford it on reflection.: GP ...</v>
      </c>
      <c r="E61" s="21" t="str">
        <f>HYPERLINK("#'Full Results'!A488", "488")</f>
        <v>488</v>
      </c>
      <c r="F61" t="s">
        <v>311</v>
      </c>
    </row>
    <row r="62" spans="3:6" x14ac:dyDescent="0.35">
      <c r="C62">
        <v>55</v>
      </c>
      <c r="D62" s="8" t="str">
        <f>HYPERLINK("#'Table 55'!A1", " MRI scan - typically between £190 and £885:You said that you would not consider private healthcare because you can’t afford it. Here is a list of the average cost of various services available through private healthcare. For each, please say whe...")</f>
        <v xml:space="preserve"> MRI scan - typically between £190 and £885:You said that you would not consider private healthcare because you can’t afford it. Here is a list of the average cost of various services available through private healthcare. For each, please say whe...</v>
      </c>
      <c r="E62" s="21" t="str">
        <f>HYPERLINK("#'Full Results'!A496", "496")</f>
        <v>496</v>
      </c>
      <c r="F62" t="s">
        <v>311</v>
      </c>
    </row>
    <row r="63" spans="3:6" x14ac:dyDescent="0.35">
      <c r="C63">
        <v>56</v>
      </c>
      <c r="D63" s="8" t="str">
        <f>HYPERLINK("#'Table 56'!A1", " CT scan - typically between £430 and £910:You said that you would not consider private healthcare because you can’t afford it. Here is a list of the average cost of various services available through private healthcare. For each, please say whet...")</f>
        <v xml:space="preserve"> CT scan - typically between £430 and £910:You said that you would not consider private healthcare because you can’t afford it. Here is a list of the average cost of various services available through private healthcare. For each, please say whet...</v>
      </c>
      <c r="E63" s="21" t="str">
        <f>HYPERLINK("#'Full Results'!A504", "504")</f>
        <v>504</v>
      </c>
      <c r="F63" t="s">
        <v>311</v>
      </c>
    </row>
    <row r="64" spans="3:6" x14ac:dyDescent="0.35">
      <c r="C64">
        <v>57</v>
      </c>
      <c r="D64" s="8" t="str">
        <f>HYPERLINK("#'Table 57'!A1", " ultrasound - typically between £300 and £400:You said that you would not consider private healthcare because you can’t afford it. Here is a list of the average cost of various services available through private healthcare. For each, please say w...")</f>
        <v xml:space="preserve"> ultrasound - typically between £300 and £400:You said that you would not consider private healthcare because you can’t afford it. Here is a list of the average cost of various services available through private healthcare. For each, please say w...</v>
      </c>
      <c r="E64" s="21" t="str">
        <f>HYPERLINK("#'Full Results'!A512", "512")</f>
        <v>512</v>
      </c>
      <c r="F64" t="s">
        <v>311</v>
      </c>
    </row>
    <row r="65" spans="3:6" x14ac:dyDescent="0.35">
      <c r="C65">
        <v>58</v>
      </c>
      <c r="D65" s="8" t="str">
        <f>HYPERLINK("#'Table 58'!A1", "You said that you would not consider private healthcare because you can’t afford it. Here is a list of the average cost of various services available through private healthcare. For each, please say whether you could afford it on reflection.: Rou...")</f>
        <v>You said that you would not consider private healthcare because you can’t afford it. Here is a list of the average cost of various services available through private healthcare. For each, please say whether you could afford it on reflection.: Rou...</v>
      </c>
      <c r="E65" s="21" t="str">
        <f>HYPERLINK("#'Full Results'!A520", "520")</f>
        <v>520</v>
      </c>
      <c r="F65" t="s">
        <v>311</v>
      </c>
    </row>
    <row r="66" spans="3:6" x14ac:dyDescent="0.35">
      <c r="C66">
        <v>59</v>
      </c>
      <c r="D66" s="8" t="str">
        <f>HYPERLINK("#'Table 59'!A1", "You said that you would not consider private healthcare because you can’t afford it. Here is a list of the average cost of various services available through private healthcare. For each, please say whether you could afford it on reflection.: Hip...")</f>
        <v>You said that you would not consider private healthcare because you can’t afford it. Here is a list of the average cost of various services available through private healthcare. For each, please say whether you could afford it on reflection.: Hip...</v>
      </c>
      <c r="E66" s="21" t="str">
        <f>HYPERLINK("#'Full Results'!A528", "528")</f>
        <v>528</v>
      </c>
      <c r="F66" t="s">
        <v>311</v>
      </c>
    </row>
    <row r="67" spans="3:6" x14ac:dyDescent="0.35">
      <c r="C67">
        <v>60</v>
      </c>
      <c r="D67" s="8" t="str">
        <f>HYPERLINK("#'Table 60'!A1", "You said that you would not consider private healthcare because you can’t afford it. Here is a list of the average cost of various services available through private healthcare. For each, please say whether you could afford it on reflection.: Cat...")</f>
        <v>You said that you would not consider private healthcare because you can’t afford it. Here is a list of the average cost of various services available through private healthcare. For each, please say whether you could afford it on reflection.: Cat...</v>
      </c>
      <c r="E67" s="21" t="str">
        <f>HYPERLINK("#'Full Results'!A536", "536")</f>
        <v>536</v>
      </c>
      <c r="F67" t="s">
        <v>311</v>
      </c>
    </row>
    <row r="68" spans="3:6" x14ac:dyDescent="0.35">
      <c r="C68">
        <v>61</v>
      </c>
      <c r="D68" s="8" t="str">
        <f>HYPERLINK("#'Table 61'!A1", " You said that the last time you used private healthcare, you paid yourself (“self-pay”). How much did you pay for the healthcare you received in this instance? Please give your best estimate.")</f>
        <v xml:space="preserve"> You said that the last time you used private healthcare, you paid yourself (“self-pay”). How much did you pay for the healthcare you received in this instance? Please give your best estimate.</v>
      </c>
      <c r="E68" s="21" t="str">
        <f>HYPERLINK("#'Full Results'!A544", "544")</f>
        <v>544</v>
      </c>
      <c r="F68" t="s">
        <v>135</v>
      </c>
    </row>
    <row r="69" spans="3:6" x14ac:dyDescent="0.35">
      <c r="C69">
        <v>62</v>
      </c>
      <c r="D69" s="8" t="str">
        <f>HYPERLINK("#'Table 62'!A1", "And, how did you pay for this? Please select any which apply.")</f>
        <v>And, how did you pay for this? Please select any which apply.</v>
      </c>
      <c r="E69" s="21" t="str">
        <f>HYPERLINK("#'Full Results'!A562", "562")</f>
        <v>562</v>
      </c>
      <c r="F69" t="s">
        <v>135</v>
      </c>
    </row>
    <row r="70" spans="3:6" x14ac:dyDescent="0.35">
      <c r="C70">
        <v>63</v>
      </c>
      <c r="D70" s="8" t="str">
        <f>HYPERLINK("#'Table 63'!A1", " Approximately, how much have you spent on private healthcare in the last year in total, not just for yourself? Please give your best estimate.")</f>
        <v xml:space="preserve"> Approximately, how much have you spent on private healthcare in the last year in total, not just for yourself? Please give your best estimate.</v>
      </c>
      <c r="E70" s="21" t="str">
        <f>HYPERLINK("#'Full Results'!A571", "571")</f>
        <v>571</v>
      </c>
      <c r="F70" t="s">
        <v>107</v>
      </c>
    </row>
    <row r="71" spans="3:6" x14ac:dyDescent="0.35">
      <c r="C71">
        <v>64</v>
      </c>
      <c r="D71" s="8" t="str">
        <f>HYPERLINK("#'Table 64'!A1", " For patients who pay themselves (“self pay”), rather than using their private health insurance schemes, many private healthcare providers offer payment plans to enable people to stagger their payments over time.Would this make it more or less li...")</f>
        <v xml:space="preserve"> For patients who pay themselves (“self pay”), rather than using their private health insurance schemes, many private healthcare providers offer payment plans to enable people to stagger their payments over time.Would this make it more or less li...</v>
      </c>
      <c r="E71" s="21" t="str">
        <f>HYPERLINK("#'Full Results'!A585", "585")</f>
        <v>585</v>
      </c>
      <c r="F71" t="s">
        <v>71</v>
      </c>
    </row>
    <row r="72" spans="3:6" x14ac:dyDescent="0.35">
      <c r="C72">
        <v>65</v>
      </c>
      <c r="D72" s="8" t="str">
        <f>HYPERLINK("#'Table 65'!A1", "You said that even if you came into a lot of money, you would not consider private healthcare. Which of the following reasons best explains why?Select any which apply")</f>
        <v>You said that even if you came into a lot of money, you would not consider private healthcare. Which of the following reasons best explains why?Select any which apply</v>
      </c>
      <c r="E72" s="21" t="str">
        <f>HYPERLINK("#'Full Results'!A594", "594")</f>
        <v>594</v>
      </c>
      <c r="F72" t="s">
        <v>390</v>
      </c>
    </row>
    <row r="73" spans="3:6" x14ac:dyDescent="0.35">
      <c r="C73">
        <v>66</v>
      </c>
      <c r="D73" s="8" t="str">
        <f>HYPERLINK("#'Table 66'!A1", " You said that you would consider private healthcare in the future if you needed treatment. If this happened, would you first try to use the NHS, or would you turn straight to private healthcare? ")</f>
        <v xml:space="preserve"> You said that you would consider private healthcare in the future if you needed treatment. If this happened, would you first try to use the NHS, or would you turn straight to private healthcare? </v>
      </c>
      <c r="E73" s="21" t="str">
        <f>HYPERLINK("#'Full Results'!A605", "605")</f>
        <v>605</v>
      </c>
      <c r="F73" t="s">
        <v>390</v>
      </c>
    </row>
    <row r="74" spans="3:6" x14ac:dyDescent="0.35">
      <c r="C74">
        <v>67</v>
      </c>
      <c r="D74" s="8" t="str">
        <f>HYPERLINK("#'Table 67'!A1", "Grid Summary: For each of the following types of healthcare you might need to access, would you be more likely to try to use the NHS first, or to turn straight to private healthcare?")</f>
        <v>Grid Summary: For each of the following types of healthcare you might need to access, would you be more likely to try to use the NHS first, or to turn straight to private healthcare?</v>
      </c>
      <c r="E74" s="7"/>
      <c r="F74" t="s">
        <v>437</v>
      </c>
    </row>
    <row r="75" spans="3:6" x14ac:dyDescent="0.35">
      <c r="C75">
        <v>68</v>
      </c>
      <c r="D75" s="8" t="str">
        <f>HYPERLINK("#'Table 68'!A1", "For each of the following types of healthcare you might need to access, would you be more likely to try to use the NHS first, or to turn straight to private healthcare?: GP appointment")</f>
        <v>For each of the following types of healthcare you might need to access, would you be more likely to try to use the NHS first, or to turn straight to private healthcare?: GP appointment</v>
      </c>
      <c r="E75" s="21" t="str">
        <f>HYPERLINK("#'Full Results'!A613", "613")</f>
        <v>613</v>
      </c>
      <c r="F75" t="s">
        <v>437</v>
      </c>
    </row>
    <row r="76" spans="3:6" x14ac:dyDescent="0.35">
      <c r="C76">
        <v>69</v>
      </c>
      <c r="D76" s="8" t="str">
        <f>HYPERLINK("#'Table 69'!A1", "For each of the following types of healthcare you might need to access, would you be more likely to try to use the NHS first, or to turn straight to private healthcare?: Consultation with doctor")</f>
        <v>For each of the following types of healthcare you might need to access, would you be more likely to try to use the NHS first, or to turn straight to private healthcare?: Consultation with doctor</v>
      </c>
      <c r="E76" s="21" t="str">
        <f>HYPERLINK("#'Full Results'!A619", "619")</f>
        <v>619</v>
      </c>
      <c r="F76" t="s">
        <v>437</v>
      </c>
    </row>
    <row r="77" spans="3:6" x14ac:dyDescent="0.35">
      <c r="C77">
        <v>70</v>
      </c>
      <c r="D77" s="8" t="str">
        <f>HYPERLINK("#'Table 70'!A1", "For each of the following types of healthcare you might need to access, would you be more likely to try to use the NHS first, or to turn straight to private healthcare?: Consultation with other healthcare professional")</f>
        <v>For each of the following types of healthcare you might need to access, would you be more likely to try to use the NHS first, or to turn straight to private healthcare?: Consultation with other healthcare professional</v>
      </c>
      <c r="E77" s="21" t="str">
        <f>HYPERLINK("#'Full Results'!A625", "625")</f>
        <v>625</v>
      </c>
      <c r="F77" t="s">
        <v>437</v>
      </c>
    </row>
    <row r="78" spans="3:6" x14ac:dyDescent="0.35">
      <c r="C78">
        <v>71</v>
      </c>
      <c r="D78" s="8" t="str">
        <f>HYPERLINK("#'Table 71'!A1", "For each of the following types of healthcare you might need to access, would you be more likely to try to use the NHS first, or to turn straight to private healthcare?: Diagnostic treatment (like a scan)")</f>
        <v>For each of the following types of healthcare you might need to access, would you be more likely to try to use the NHS first, or to turn straight to private healthcare?: Diagnostic treatment (like a scan)</v>
      </c>
      <c r="E78" s="21" t="str">
        <f>HYPERLINK("#'Full Results'!A631", "631")</f>
        <v>631</v>
      </c>
      <c r="F78" t="s">
        <v>437</v>
      </c>
    </row>
    <row r="79" spans="3:6" x14ac:dyDescent="0.35">
      <c r="C79">
        <v>72</v>
      </c>
      <c r="D79" s="8" t="str">
        <f>HYPERLINK("#'Table 72'!A1", "For each of the following types of healthcare you might need to access, would you be more likely to try to use the NHS first, or to turn straight to private healthcare?: Minor operation where you went home on the same day")</f>
        <v>For each of the following types of healthcare you might need to access, would you be more likely to try to use the NHS first, or to turn straight to private healthcare?: Minor operation where you went home on the same day</v>
      </c>
      <c r="E79" s="21" t="str">
        <f>HYPERLINK("#'Full Results'!A637", "637")</f>
        <v>637</v>
      </c>
      <c r="F79" t="s">
        <v>437</v>
      </c>
    </row>
    <row r="80" spans="3:6" x14ac:dyDescent="0.35">
      <c r="C80">
        <v>73</v>
      </c>
      <c r="D80" s="8" t="str">
        <f>HYPERLINK("#'Table 73'!A1", "For each of the following types of healthcare you might need to access, would you be more likely to try to use the NHS first, or to turn straight to private healthcare?: Major operation where you needed to stay overnight")</f>
        <v>For each of the following types of healthcare you might need to access, would you be more likely to try to use the NHS first, or to turn straight to private healthcare?: Major operation where you needed to stay overnight</v>
      </c>
      <c r="E80" s="21" t="str">
        <f>HYPERLINK("#'Full Results'!A643", "643")</f>
        <v>643</v>
      </c>
      <c r="F80" t="s">
        <v>437</v>
      </c>
    </row>
    <row r="81" spans="3:6" x14ac:dyDescent="0.35">
      <c r="C81">
        <v>74</v>
      </c>
      <c r="D81" s="8" t="str">
        <f>HYPERLINK("#'Table 74'!A1", "For each of the following types of healthcare you might need to access, would you be more likely to try to use the NHS first, or to turn straight to private healthcare?: Ongoing treatment for a serious problem (like cancer treatment)")</f>
        <v>For each of the following types of healthcare you might need to access, would you be more likely to try to use the NHS first, or to turn straight to private healthcare?: Ongoing treatment for a serious problem (like cancer treatment)</v>
      </c>
      <c r="E81" s="21" t="str">
        <f>HYPERLINK("#'Full Results'!A649", "649")</f>
        <v>649</v>
      </c>
      <c r="F81" t="s">
        <v>437</v>
      </c>
    </row>
    <row r="82" spans="3:6" x14ac:dyDescent="0.35">
      <c r="C82">
        <v>75</v>
      </c>
      <c r="D82" s="8" t="str">
        <f>HYPERLINK("#'Table 75'!A1", "You said that you would consider private healthcare in the future. Which of the following reasons best explains why?Please select any which apply")</f>
        <v>You said that you would consider private healthcare in the future. Which of the following reasons best explains why?Please select any which apply</v>
      </c>
      <c r="E82" s="21" t="str">
        <f>HYPERLINK("#'Full Results'!A655", "655")</f>
        <v>655</v>
      </c>
      <c r="F82" t="s">
        <v>437</v>
      </c>
    </row>
    <row r="83" spans="3:6" x14ac:dyDescent="0.35">
      <c r="C83">
        <v>76</v>
      </c>
      <c r="D83" s="8" t="str">
        <f>HYPERLINK("#'Table 76'!A1", " Would you be more or less likely to apply for a new job if you knew that job had private health insurance included in your overall package?")</f>
        <v xml:space="preserve"> Would you be more or less likely to apply for a new job if you knew that job had private health insurance included in your overall package?</v>
      </c>
      <c r="E83" s="21" t="str">
        <f>HYPERLINK("#'Full Results'!A669", "669")</f>
        <v>669</v>
      </c>
      <c r="F83" t="s">
        <v>71</v>
      </c>
    </row>
    <row r="84" spans="3:6" x14ac:dyDescent="0.35">
      <c r="C84">
        <v>77</v>
      </c>
      <c r="D84" s="8" t="str">
        <f>HYPERLINK("#'Table 77'!A1", " You said you would be open to using private healthcare but have not used it in the past. Do you know where you would go to receive more information? ")</f>
        <v xml:space="preserve"> You said you would be open to using private healthcare but have not used it in the past. Do you know where you would go to receive more information? </v>
      </c>
      <c r="E84" s="21" t="str">
        <f>HYPERLINK("#'Full Results'!A678", "678")</f>
        <v>678</v>
      </c>
      <c r="F84" t="s">
        <v>604</v>
      </c>
    </row>
    <row r="85" spans="3:6" x14ac:dyDescent="0.35">
      <c r="C85">
        <v>78</v>
      </c>
      <c r="D85" s="8" t="str">
        <f>HYPERLINK("#'Table 78'!A1", "You said that you were open to using private healthcare and that you knew where to go for additional information. Which of the following sources of information would you be most likely to use?Select any which apply")</f>
        <v>You said that you were open to using private healthcare and that you knew where to go for additional information. Which of the following sources of information would you be most likely to use?Select any which apply</v>
      </c>
      <c r="E85" s="21" t="str">
        <f>HYPERLINK("#'Full Results'!A684", "684")</f>
        <v>684</v>
      </c>
      <c r="F85" t="s">
        <v>437</v>
      </c>
    </row>
    <row r="86" spans="3:6" x14ac:dyDescent="0.35">
      <c r="C86">
        <v>79</v>
      </c>
      <c r="D86" s="8" t="str">
        <f>HYPERLINK("#'Table 79'!A1", "You said that you were open to using private healthcare but that you did not know where to go for additional information. Who, if anyone, do you think should provide information on private healthcare?Please select all that apply")</f>
        <v>You said that you were open to using private healthcare but that you did not know where to go for additional information. Who, if anyone, do you think should provide information on private healthcare?Please select all that apply</v>
      </c>
      <c r="E86" s="21" t="str">
        <f>HYPERLINK("#'Full Results'!A693", "693")</f>
        <v>693</v>
      </c>
      <c r="F86" t="s">
        <v>445</v>
      </c>
    </row>
    <row r="87" spans="3:6" x14ac:dyDescent="0.35">
      <c r="C87">
        <v>80</v>
      </c>
      <c r="D87" s="8" t="str">
        <f>HYPERLINK("#'Table 80'!A1", "You said that you have used or would consider using private healthcare in the future. Which of the following expenditures, if any, would you cut back on to ensure that you had enough money to pay for private healthcare if you needed treatment? Pl...")</f>
        <v>You said that you have used or would consider using private healthcare in the future. Which of the following expenditures, if any, would you cut back on to ensure that you had enough money to pay for private healthcare if you needed treatment? Pl...</v>
      </c>
      <c r="E87" s="21" t="str">
        <f>HYPERLINK("#'Full Results'!A703", "703")</f>
        <v>703</v>
      </c>
      <c r="F87" t="s">
        <v>457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N717"/>
  <sheetViews>
    <sheetView showGridLines="0" workbookViewId="0">
      <pane xSplit="2" ySplit="8" topLeftCell="C581" activePane="bottomRight" state="frozen"/>
      <selection pane="topRight"/>
      <selection pane="bottomLeft"/>
      <selection pane="bottomRight" activeCell="B606" sqref="B606"/>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5"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13"/>
      <c r="C5" s="13"/>
      <c r="D5" s="28" t="s">
        <v>49</v>
      </c>
      <c r="E5" s="28"/>
      <c r="F5" s="13"/>
      <c r="G5" s="28" t="s">
        <v>50</v>
      </c>
      <c r="H5" s="28"/>
      <c r="I5" s="28"/>
      <c r="J5" s="28"/>
      <c r="K5" s="28"/>
      <c r="L5" s="28"/>
      <c r="M5" s="13"/>
      <c r="N5" s="28" t="s">
        <v>51</v>
      </c>
      <c r="O5" s="28"/>
      <c r="P5" s="28"/>
      <c r="Q5" s="28"/>
      <c r="R5" s="28"/>
      <c r="S5" s="28"/>
      <c r="T5" s="28"/>
      <c r="U5" s="28"/>
      <c r="V5" s="28"/>
      <c r="W5" s="28"/>
      <c r="X5" s="28"/>
      <c r="Y5" s="28"/>
      <c r="Z5" s="13"/>
      <c r="AA5" s="28" t="s">
        <v>52</v>
      </c>
      <c r="AB5" s="28"/>
      <c r="AC5" s="28"/>
      <c r="AD5" s="28"/>
      <c r="AE5" s="13"/>
      <c r="AF5" s="28" t="s">
        <v>53</v>
      </c>
      <c r="AG5" s="28"/>
      <c r="AH5" s="28"/>
      <c r="AI5" s="28"/>
      <c r="AJ5" s="28"/>
      <c r="AK5" s="13"/>
      <c r="AL5" s="28" t="s">
        <v>54</v>
      </c>
      <c r="AM5" s="28"/>
      <c r="AN5" s="28"/>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2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2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11" spans="2:40" x14ac:dyDescent="0.35">
      <c r="B11" s="6" t="s">
        <v>72</v>
      </c>
    </row>
    <row r="12" spans="2:40" x14ac:dyDescent="0.35">
      <c r="B12" s="24" t="s">
        <v>71</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row>
    <row r="13" spans="2:40" x14ac:dyDescent="0.35">
      <c r="B13" t="s">
        <v>59</v>
      </c>
      <c r="C13" s="14">
        <v>0.336418237760923</v>
      </c>
      <c r="D13" s="14">
        <v>0.40747669547219301</v>
      </c>
      <c r="E13" s="14">
        <v>0.26805842413109698</v>
      </c>
      <c r="F13" s="14"/>
      <c r="G13" s="14">
        <v>0.149702457942163</v>
      </c>
      <c r="H13" s="14">
        <v>0.24025208794233299</v>
      </c>
      <c r="I13" s="14">
        <v>0.21231328425066201</v>
      </c>
      <c r="J13" s="14">
        <v>0.26571401178326998</v>
      </c>
      <c r="K13" s="14">
        <v>0.45069204887464198</v>
      </c>
      <c r="L13" s="14">
        <v>0.62006808177227402</v>
      </c>
      <c r="M13" s="14"/>
      <c r="N13" s="14">
        <v>0.30356584106809198</v>
      </c>
      <c r="O13" s="14">
        <v>0.350478213315144</v>
      </c>
      <c r="P13" s="14">
        <v>0.40665961674044998</v>
      </c>
      <c r="Q13" s="14">
        <v>0.37846441383961499</v>
      </c>
      <c r="R13" s="14">
        <v>0.32301285828277898</v>
      </c>
      <c r="S13" s="14">
        <v>0.356010859010437</v>
      </c>
      <c r="T13" s="14">
        <v>0.29501463955086199</v>
      </c>
      <c r="U13" s="14">
        <v>0.362716276841693</v>
      </c>
      <c r="V13" s="14">
        <v>0.25635377615018701</v>
      </c>
      <c r="W13" s="14">
        <v>0.39039864556503101</v>
      </c>
      <c r="X13" s="14">
        <v>0.356446693255493</v>
      </c>
      <c r="Y13" s="14">
        <v>0.26216574254665997</v>
      </c>
      <c r="Z13" s="14"/>
      <c r="AA13" s="14">
        <v>0.46448698979891201</v>
      </c>
      <c r="AB13" s="14">
        <v>0.31057482571810302</v>
      </c>
      <c r="AC13" s="14">
        <v>0.33148371173057001</v>
      </c>
      <c r="AD13" s="14">
        <v>0.22985543353740601</v>
      </c>
      <c r="AE13" s="14"/>
      <c r="AF13" s="14">
        <v>0.46365620686275699</v>
      </c>
      <c r="AG13" s="14">
        <v>0.27432730732279598</v>
      </c>
      <c r="AH13" s="14">
        <v>0.42699752361902799</v>
      </c>
      <c r="AI13" s="14">
        <v>0.19204397388269501</v>
      </c>
      <c r="AJ13" s="14">
        <v>0.19722631484442099</v>
      </c>
      <c r="AK13" s="14"/>
      <c r="AL13" s="14">
        <v>0.44678432664739198</v>
      </c>
      <c r="AM13" s="14">
        <v>0.29348139541026103</v>
      </c>
      <c r="AN13" s="14">
        <v>0.34896839027701498</v>
      </c>
    </row>
    <row r="14" spans="2:40" x14ac:dyDescent="0.35">
      <c r="B14" t="s">
        <v>60</v>
      </c>
      <c r="C14" s="14">
        <v>0.24933709031883999</v>
      </c>
      <c r="D14" s="14">
        <v>0.22181342226246101</v>
      </c>
      <c r="E14" s="14">
        <v>0.27668808685712498</v>
      </c>
      <c r="F14" s="14"/>
      <c r="G14" s="14">
        <v>0.28854486730246998</v>
      </c>
      <c r="H14" s="14">
        <v>0.28281371519693299</v>
      </c>
      <c r="I14" s="14">
        <v>0.25946645964083898</v>
      </c>
      <c r="J14" s="14">
        <v>0.225101011743293</v>
      </c>
      <c r="K14" s="14">
        <v>0.217486018614923</v>
      </c>
      <c r="L14" s="14">
        <v>0.22899888689680001</v>
      </c>
      <c r="M14" s="14"/>
      <c r="N14" s="14">
        <v>0.20218800150461699</v>
      </c>
      <c r="O14" s="14">
        <v>0.26367689113674703</v>
      </c>
      <c r="P14" s="14">
        <v>0.26624580849295598</v>
      </c>
      <c r="Q14" s="14">
        <v>0.24856634453055099</v>
      </c>
      <c r="R14" s="14">
        <v>0.261567477263559</v>
      </c>
      <c r="S14" s="14">
        <v>0.260772645403543</v>
      </c>
      <c r="T14" s="14">
        <v>0.250234935647142</v>
      </c>
      <c r="U14" s="14">
        <v>0.244496357110635</v>
      </c>
      <c r="V14" s="14">
        <v>0.21817748135968801</v>
      </c>
      <c r="W14" s="14">
        <v>0.26494148778972298</v>
      </c>
      <c r="X14" s="14">
        <v>0.24842962556240999</v>
      </c>
      <c r="Y14" s="14">
        <v>0.37544593125474301</v>
      </c>
      <c r="Z14" s="14"/>
      <c r="AA14" s="14">
        <v>0.25085816880619199</v>
      </c>
      <c r="AB14" s="14">
        <v>0.298473920038136</v>
      </c>
      <c r="AC14" s="14">
        <v>0.24917048460927699</v>
      </c>
      <c r="AD14" s="14">
        <v>0.19683373435062801</v>
      </c>
      <c r="AE14" s="14"/>
      <c r="AF14" s="14">
        <v>0.23885743860095099</v>
      </c>
      <c r="AG14" s="14">
        <v>0.26260902359343402</v>
      </c>
      <c r="AH14" s="14">
        <v>0.229698006324939</v>
      </c>
      <c r="AI14" s="14">
        <v>0.19364427317376601</v>
      </c>
      <c r="AJ14" s="14">
        <v>0.22856692104385601</v>
      </c>
      <c r="AK14" s="14"/>
      <c r="AL14" s="14">
        <v>0.24737373848553099</v>
      </c>
      <c r="AM14" s="14">
        <v>0.26283308728682298</v>
      </c>
      <c r="AN14" s="14">
        <v>0.22028221735443901</v>
      </c>
    </row>
    <row r="15" spans="2:40" x14ac:dyDescent="0.35">
      <c r="B15" t="s">
        <v>61</v>
      </c>
      <c r="C15" s="14">
        <v>0.154284272853383</v>
      </c>
      <c r="D15" s="14">
        <v>0.15074551598682001</v>
      </c>
      <c r="E15" s="14">
        <v>0.15667399177526101</v>
      </c>
      <c r="F15" s="14"/>
      <c r="G15" s="14">
        <v>0.26690164397298799</v>
      </c>
      <c r="H15" s="14">
        <v>0.161576301711369</v>
      </c>
      <c r="I15" s="14">
        <v>0.172473798742524</v>
      </c>
      <c r="J15" s="14">
        <v>0.16978922036653801</v>
      </c>
      <c r="K15" s="14">
        <v>0.102514662531309</v>
      </c>
      <c r="L15" s="14">
        <v>8.0920726187658207E-2</v>
      </c>
      <c r="M15" s="14"/>
      <c r="N15" s="14">
        <v>0.21129403219929899</v>
      </c>
      <c r="O15" s="14">
        <v>0.159366650863112</v>
      </c>
      <c r="P15" s="14">
        <v>0.11196218234477601</v>
      </c>
      <c r="Q15" s="14">
        <v>0.151865439520667</v>
      </c>
      <c r="R15" s="14">
        <v>0.15271972115086499</v>
      </c>
      <c r="S15" s="14">
        <v>0.15421968734852601</v>
      </c>
      <c r="T15" s="14">
        <v>0.13455335685560299</v>
      </c>
      <c r="U15" s="14">
        <v>0.130590651633612</v>
      </c>
      <c r="V15" s="14">
        <v>0.18433068838292099</v>
      </c>
      <c r="W15" s="14">
        <v>0.142102403851775</v>
      </c>
      <c r="X15" s="14">
        <v>7.5815652092661501E-2</v>
      </c>
      <c r="Y15" s="14">
        <v>0.130147370446905</v>
      </c>
      <c r="Z15" s="14"/>
      <c r="AA15" s="14">
        <v>0.108856395399167</v>
      </c>
      <c r="AB15" s="14">
        <v>0.157722215017115</v>
      </c>
      <c r="AC15" s="14">
        <v>0.168235886029761</v>
      </c>
      <c r="AD15" s="14">
        <v>0.18872777524127099</v>
      </c>
      <c r="AE15" s="14"/>
      <c r="AF15" s="14">
        <v>0.13029618769118101</v>
      </c>
      <c r="AG15" s="14">
        <v>0.154422795257808</v>
      </c>
      <c r="AH15" s="14">
        <v>0.18463698357047301</v>
      </c>
      <c r="AI15" s="14">
        <v>7.3450630296829897E-2</v>
      </c>
      <c r="AJ15" s="14">
        <v>0.20030274243985899</v>
      </c>
      <c r="AK15" s="14"/>
      <c r="AL15" s="14">
        <v>0.13796533623860199</v>
      </c>
      <c r="AM15" s="14">
        <v>0.16307380886296099</v>
      </c>
      <c r="AN15" s="14">
        <v>0.193424044155179</v>
      </c>
    </row>
    <row r="16" spans="2:40" x14ac:dyDescent="0.35">
      <c r="B16" t="s">
        <v>62</v>
      </c>
      <c r="C16" s="14">
        <v>0.137740974193023</v>
      </c>
      <c r="D16" s="14">
        <v>0.120399854492778</v>
      </c>
      <c r="E16" s="14">
        <v>0.15351327612326299</v>
      </c>
      <c r="F16" s="14"/>
      <c r="G16" s="14">
        <v>0.15011233821419701</v>
      </c>
      <c r="H16" s="14">
        <v>0.18863529571120499</v>
      </c>
      <c r="I16" s="14">
        <v>0.205113745892057</v>
      </c>
      <c r="J16" s="14">
        <v>0.16723090708579399</v>
      </c>
      <c r="K16" s="14">
        <v>9.0575564690920707E-2</v>
      </c>
      <c r="L16" s="14">
        <v>4.1172798794011603E-2</v>
      </c>
      <c r="M16" s="14"/>
      <c r="N16" s="14">
        <v>0.16194056537910301</v>
      </c>
      <c r="O16" s="14">
        <v>0.118711808106284</v>
      </c>
      <c r="P16" s="14">
        <v>8.4917591635348802E-2</v>
      </c>
      <c r="Q16" s="14">
        <v>0.15056213084092501</v>
      </c>
      <c r="R16" s="14">
        <v>0.14701133305122899</v>
      </c>
      <c r="S16" s="14">
        <v>0.11730345703317301</v>
      </c>
      <c r="T16" s="14">
        <v>0.18951343713086899</v>
      </c>
      <c r="U16" s="14">
        <v>0.136122771363692</v>
      </c>
      <c r="V16" s="14">
        <v>0.17291779042510499</v>
      </c>
      <c r="W16" s="14">
        <v>9.9912999444527403E-2</v>
      </c>
      <c r="X16" s="14">
        <v>0.16413173752200499</v>
      </c>
      <c r="Y16" s="14">
        <v>5.39552824105477E-2</v>
      </c>
      <c r="Z16" s="14"/>
      <c r="AA16" s="14">
        <v>0.10306017475120099</v>
      </c>
      <c r="AB16" s="14">
        <v>0.13141154320880999</v>
      </c>
      <c r="AC16" s="14">
        <v>0.13121869906480599</v>
      </c>
      <c r="AD16" s="14">
        <v>0.184679403116735</v>
      </c>
      <c r="AE16" s="14"/>
      <c r="AF16" s="14">
        <v>8.4737203277216303E-2</v>
      </c>
      <c r="AG16" s="14">
        <v>0.16287204491438501</v>
      </c>
      <c r="AH16" s="14">
        <v>9.5481946055991099E-2</v>
      </c>
      <c r="AI16" s="14">
        <v>0.27124395862859901</v>
      </c>
      <c r="AJ16" s="14">
        <v>0.20825116848779501</v>
      </c>
      <c r="AK16" s="14"/>
      <c r="AL16" s="14">
        <v>0.10050260676306599</v>
      </c>
      <c r="AM16" s="14">
        <v>0.15357526450048301</v>
      </c>
      <c r="AN16" s="14">
        <v>0.15205267875982001</v>
      </c>
    </row>
    <row r="17" spans="2:40" x14ac:dyDescent="0.35">
      <c r="B17" t="s">
        <v>63</v>
      </c>
      <c r="C17" s="14">
        <v>0.111022391558682</v>
      </c>
      <c r="D17" s="14">
        <v>8.7668064574877497E-2</v>
      </c>
      <c r="E17" s="14">
        <v>0.13448566141419399</v>
      </c>
      <c r="F17" s="14"/>
      <c r="G17" s="14">
        <v>0.127972269704826</v>
      </c>
      <c r="H17" s="14">
        <v>0.118520905934924</v>
      </c>
      <c r="I17" s="14">
        <v>0.13325836411512701</v>
      </c>
      <c r="J17" s="14">
        <v>0.15781926637332</v>
      </c>
      <c r="K17" s="14">
        <v>0.135109763372804</v>
      </c>
      <c r="L17" s="14">
        <v>2.14184185044041E-2</v>
      </c>
      <c r="M17" s="14"/>
      <c r="N17" s="14">
        <v>0.1098967326523</v>
      </c>
      <c r="O17" s="14">
        <v>8.57354005045637E-2</v>
      </c>
      <c r="P17" s="14">
        <v>0.111982697342408</v>
      </c>
      <c r="Q17" s="14">
        <v>6.4325080992565106E-2</v>
      </c>
      <c r="R17" s="14">
        <v>0.115688610251567</v>
      </c>
      <c r="S17" s="14">
        <v>0.111693351204322</v>
      </c>
      <c r="T17" s="14">
        <v>0.11089586536180999</v>
      </c>
      <c r="U17" s="14">
        <v>9.1742204442661304E-2</v>
      </c>
      <c r="V17" s="14">
        <v>0.15959750421669899</v>
      </c>
      <c r="W17" s="14">
        <v>0.102644463348944</v>
      </c>
      <c r="X17" s="14">
        <v>0.15517629156743201</v>
      </c>
      <c r="Y17" s="14">
        <v>0.14976410069436999</v>
      </c>
      <c r="Z17" s="14"/>
      <c r="AA17" s="14">
        <v>6.3260366638172097E-2</v>
      </c>
      <c r="AB17" s="14">
        <v>8.7155929025383896E-2</v>
      </c>
      <c r="AC17" s="14">
        <v>0.111250222311504</v>
      </c>
      <c r="AD17" s="14">
        <v>0.18811418757744999</v>
      </c>
      <c r="AE17" s="14"/>
      <c r="AF17" s="14">
        <v>7.5391571308516495E-2</v>
      </c>
      <c r="AG17" s="14">
        <v>0.135386775821006</v>
      </c>
      <c r="AH17" s="14">
        <v>5.5850160502969703E-2</v>
      </c>
      <c r="AI17" s="14">
        <v>0.26961716401810998</v>
      </c>
      <c r="AJ17" s="14">
        <v>0.142772461251888</v>
      </c>
      <c r="AK17" s="14"/>
      <c r="AL17" s="14">
        <v>5.9722122076692599E-2</v>
      </c>
      <c r="AM17" s="14">
        <v>0.12047594092038599</v>
      </c>
      <c r="AN17" s="14">
        <v>7.6379457405625004E-2</v>
      </c>
    </row>
    <row r="18" spans="2:40" x14ac:dyDescent="0.35">
      <c r="B18" t="s">
        <v>64</v>
      </c>
      <c r="C18" s="14">
        <v>1.1197033315148999E-2</v>
      </c>
      <c r="D18" s="14">
        <v>1.1896447210869901E-2</v>
      </c>
      <c r="E18" s="14">
        <v>1.05805596990601E-2</v>
      </c>
      <c r="F18" s="14"/>
      <c r="G18" s="14">
        <v>1.6766422863355598E-2</v>
      </c>
      <c r="H18" s="14">
        <v>8.2016935032354597E-3</v>
      </c>
      <c r="I18" s="14">
        <v>1.73743473587917E-2</v>
      </c>
      <c r="J18" s="14">
        <v>1.4345582647784801E-2</v>
      </c>
      <c r="K18" s="14">
        <v>3.6219419154017202E-3</v>
      </c>
      <c r="L18" s="14">
        <v>7.4210878448515497E-3</v>
      </c>
      <c r="M18" s="14"/>
      <c r="N18" s="14">
        <v>1.11148271965889E-2</v>
      </c>
      <c r="O18" s="14">
        <v>2.20310360741496E-2</v>
      </c>
      <c r="P18" s="14">
        <v>1.8232103444062599E-2</v>
      </c>
      <c r="Q18" s="14">
        <v>6.2165902756763499E-3</v>
      </c>
      <c r="R18" s="14">
        <v>0</v>
      </c>
      <c r="S18" s="14">
        <v>0</v>
      </c>
      <c r="T18" s="14">
        <v>1.9787765453713701E-2</v>
      </c>
      <c r="U18" s="14">
        <v>3.4331738607707302E-2</v>
      </c>
      <c r="V18" s="14">
        <v>8.6227594653995494E-3</v>
      </c>
      <c r="W18" s="14">
        <v>0</v>
      </c>
      <c r="X18" s="14">
        <v>0</v>
      </c>
      <c r="Y18" s="14">
        <v>2.8521572646775298E-2</v>
      </c>
      <c r="Z18" s="14"/>
      <c r="AA18" s="14">
        <v>9.4779046063552495E-3</v>
      </c>
      <c r="AB18" s="14">
        <v>1.4661566992453599E-2</v>
      </c>
      <c r="AC18" s="14">
        <v>8.6409962540820208E-3</v>
      </c>
      <c r="AD18" s="14">
        <v>1.1789466176509699E-2</v>
      </c>
      <c r="AE18" s="14"/>
      <c r="AF18" s="14">
        <v>7.0613922593784498E-3</v>
      </c>
      <c r="AG18" s="14">
        <v>1.0382053090571599E-2</v>
      </c>
      <c r="AH18" s="14">
        <v>7.3353799266000297E-3</v>
      </c>
      <c r="AI18" s="14">
        <v>0</v>
      </c>
      <c r="AJ18" s="14">
        <v>2.2880391932181301E-2</v>
      </c>
      <c r="AK18" s="14"/>
      <c r="AL18" s="14">
        <v>7.6518697887169402E-3</v>
      </c>
      <c r="AM18" s="14">
        <v>6.5605030190859902E-3</v>
      </c>
      <c r="AN18" s="14">
        <v>8.8932120479218602E-3</v>
      </c>
    </row>
    <row r="19" spans="2:40" x14ac:dyDescent="0.35">
      <c r="B19" t="s">
        <v>65</v>
      </c>
      <c r="C19" s="14">
        <v>0.58575532807976205</v>
      </c>
      <c r="D19" s="14">
        <v>0.62929011773465404</v>
      </c>
      <c r="E19" s="14">
        <v>0.54474651098822202</v>
      </c>
      <c r="F19" s="14"/>
      <c r="G19" s="14">
        <v>0.438247325244633</v>
      </c>
      <c r="H19" s="14">
        <v>0.52306580313926598</v>
      </c>
      <c r="I19" s="14">
        <v>0.47177974389150101</v>
      </c>
      <c r="J19" s="14">
        <v>0.49081502352656298</v>
      </c>
      <c r="K19" s="14">
        <v>0.66817806748956499</v>
      </c>
      <c r="L19" s="14">
        <v>0.84906696866907405</v>
      </c>
      <c r="M19" s="14"/>
      <c r="N19" s="14">
        <v>0.50575384257270894</v>
      </c>
      <c r="O19" s="14">
        <v>0.61415510445189103</v>
      </c>
      <c r="P19" s="14">
        <v>0.67290542523340502</v>
      </c>
      <c r="Q19" s="14">
        <v>0.62703075837016597</v>
      </c>
      <c r="R19" s="14">
        <v>0.58458033554633804</v>
      </c>
      <c r="S19" s="14">
        <v>0.616783504413979</v>
      </c>
      <c r="T19" s="14">
        <v>0.54524957519800399</v>
      </c>
      <c r="U19" s="14">
        <v>0.60721263395232805</v>
      </c>
      <c r="V19" s="14">
        <v>0.47453125750987502</v>
      </c>
      <c r="W19" s="14">
        <v>0.65534013335475405</v>
      </c>
      <c r="X19" s="14">
        <v>0.60487631881790205</v>
      </c>
      <c r="Y19" s="14">
        <v>0.63761167380140304</v>
      </c>
      <c r="Z19" s="14"/>
      <c r="AA19" s="14">
        <v>0.71534515860510395</v>
      </c>
      <c r="AB19" s="14">
        <v>0.60904874575623802</v>
      </c>
      <c r="AC19" s="14">
        <v>0.58065419633984705</v>
      </c>
      <c r="AD19" s="14">
        <v>0.42668916788803402</v>
      </c>
      <c r="AE19" s="14"/>
      <c r="AF19" s="14">
        <v>0.70251364546370798</v>
      </c>
      <c r="AG19" s="14">
        <v>0.53693633091622905</v>
      </c>
      <c r="AH19" s="14">
        <v>0.65669552994396596</v>
      </c>
      <c r="AI19" s="14">
        <v>0.38568824705646099</v>
      </c>
      <c r="AJ19" s="14">
        <v>0.425793235888277</v>
      </c>
      <c r="AK19" s="14"/>
      <c r="AL19" s="14">
        <v>0.694158065132923</v>
      </c>
      <c r="AM19" s="14">
        <v>0.55631448269708395</v>
      </c>
      <c r="AN19" s="14">
        <v>0.56925060763145396</v>
      </c>
    </row>
    <row r="20" spans="2:40" x14ac:dyDescent="0.35">
      <c r="B20" t="s">
        <v>66</v>
      </c>
      <c r="C20" s="14">
        <v>0.24876336575170499</v>
      </c>
      <c r="D20" s="14">
        <v>0.20806791906765601</v>
      </c>
      <c r="E20" s="14">
        <v>0.28799893753745698</v>
      </c>
      <c r="F20" s="14"/>
      <c r="G20" s="14">
        <v>0.27808460791902301</v>
      </c>
      <c r="H20" s="14">
        <v>0.307156201646129</v>
      </c>
      <c r="I20" s="14">
        <v>0.33837211000718298</v>
      </c>
      <c r="J20" s="14">
        <v>0.32505017345911402</v>
      </c>
      <c r="K20" s="14">
        <v>0.22568532806372499</v>
      </c>
      <c r="L20" s="14">
        <v>6.2591217298415699E-2</v>
      </c>
      <c r="M20" s="14"/>
      <c r="N20" s="14">
        <v>0.271837298031402</v>
      </c>
      <c r="O20" s="14">
        <v>0.204447208610848</v>
      </c>
      <c r="P20" s="14">
        <v>0.19690028897775599</v>
      </c>
      <c r="Q20" s="14">
        <v>0.21488721183348999</v>
      </c>
      <c r="R20" s="14">
        <v>0.262699943302796</v>
      </c>
      <c r="S20" s="14">
        <v>0.22899680823749499</v>
      </c>
      <c r="T20" s="14">
        <v>0.300409302492679</v>
      </c>
      <c r="U20" s="14">
        <v>0.22786497580635301</v>
      </c>
      <c r="V20" s="14">
        <v>0.33251529464180402</v>
      </c>
      <c r="W20" s="14">
        <v>0.202557462793471</v>
      </c>
      <c r="X20" s="14">
        <v>0.31930802908943601</v>
      </c>
      <c r="Y20" s="14">
        <v>0.203719383104917</v>
      </c>
      <c r="Z20" s="14"/>
      <c r="AA20" s="14">
        <v>0.16632054138937299</v>
      </c>
      <c r="AB20" s="14">
        <v>0.21856747223419401</v>
      </c>
      <c r="AC20" s="14">
        <v>0.24246892137630999</v>
      </c>
      <c r="AD20" s="14">
        <v>0.37279359069418599</v>
      </c>
      <c r="AE20" s="14"/>
      <c r="AF20" s="14">
        <v>0.16012877458573299</v>
      </c>
      <c r="AG20" s="14">
        <v>0.29825882073539101</v>
      </c>
      <c r="AH20" s="14">
        <v>0.15133210655896101</v>
      </c>
      <c r="AI20" s="14">
        <v>0.54086112264670905</v>
      </c>
      <c r="AJ20" s="14">
        <v>0.35102362973968199</v>
      </c>
      <c r="AK20" s="14"/>
      <c r="AL20" s="14">
        <v>0.160224728839758</v>
      </c>
      <c r="AM20" s="14">
        <v>0.27405120542086903</v>
      </c>
      <c r="AN20" s="14">
        <v>0.228432136165445</v>
      </c>
    </row>
    <row r="21" spans="2:40" x14ac:dyDescent="0.35">
      <c r="B21" t="s">
        <v>67</v>
      </c>
      <c r="C21" s="14">
        <v>0.336991962328058</v>
      </c>
      <c r="D21" s="14">
        <v>0.421222198666999</v>
      </c>
      <c r="E21" s="14">
        <v>0.25674757345076499</v>
      </c>
      <c r="F21" s="14"/>
      <c r="G21" s="14">
        <v>0.16016271732560999</v>
      </c>
      <c r="H21" s="14">
        <v>0.21590960149313701</v>
      </c>
      <c r="I21" s="14">
        <v>0.13340763388431801</v>
      </c>
      <c r="J21" s="14">
        <v>0.16576485006744901</v>
      </c>
      <c r="K21" s="14">
        <v>0.44249273942584</v>
      </c>
      <c r="L21" s="14">
        <v>0.78647575137065895</v>
      </c>
      <c r="M21" s="14"/>
      <c r="N21" s="14">
        <v>0.233916544541307</v>
      </c>
      <c r="O21" s="14">
        <v>0.409707895841043</v>
      </c>
      <c r="P21" s="14">
        <v>0.476005136255649</v>
      </c>
      <c r="Q21" s="14">
        <v>0.41214354653667601</v>
      </c>
      <c r="R21" s="14">
        <v>0.32188039224354198</v>
      </c>
      <c r="S21" s="14">
        <v>0.38778669617648398</v>
      </c>
      <c r="T21" s="14">
        <v>0.24484027270532499</v>
      </c>
      <c r="U21" s="14">
        <v>0.37934765814597399</v>
      </c>
      <c r="V21" s="14">
        <v>0.142015962868071</v>
      </c>
      <c r="W21" s="14">
        <v>0.45278267056128302</v>
      </c>
      <c r="X21" s="14">
        <v>0.28556828972846598</v>
      </c>
      <c r="Y21" s="14">
        <v>0.43389229069648499</v>
      </c>
      <c r="Z21" s="14"/>
      <c r="AA21" s="14">
        <v>0.54902461721573104</v>
      </c>
      <c r="AB21" s="14">
        <v>0.39048127352204398</v>
      </c>
      <c r="AC21" s="14">
        <v>0.33818527496353801</v>
      </c>
      <c r="AD21" s="14">
        <v>5.3895577193848E-2</v>
      </c>
      <c r="AE21" s="14"/>
      <c r="AF21" s="14">
        <v>0.54238487087797504</v>
      </c>
      <c r="AG21" s="14">
        <v>0.23867751018083899</v>
      </c>
      <c r="AH21" s="14">
        <v>0.50536342338500595</v>
      </c>
      <c r="AI21" s="14">
        <v>-0.15517287559024801</v>
      </c>
      <c r="AJ21" s="14">
        <v>7.4769606148595E-2</v>
      </c>
      <c r="AK21" s="14"/>
      <c r="AL21" s="14">
        <v>0.53393333629316397</v>
      </c>
      <c r="AM21" s="14">
        <v>0.28226327727621497</v>
      </c>
      <c r="AN21" s="14">
        <v>0.34081847146600902</v>
      </c>
    </row>
    <row r="22" spans="2:40" x14ac:dyDescent="0.35">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row>
    <row r="23" spans="2:40" x14ac:dyDescent="0.35">
      <c r="B23" s="6" t="s">
        <v>73</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row>
    <row r="24" spans="2:40" x14ac:dyDescent="0.35">
      <c r="B24" s="24" t="s">
        <v>71</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row>
    <row r="25" spans="2:40" x14ac:dyDescent="0.35">
      <c r="B25" t="s">
        <v>59</v>
      </c>
      <c r="C25" s="14">
        <v>0.263914713345551</v>
      </c>
      <c r="D25" s="14">
        <v>0.31724912134032501</v>
      </c>
      <c r="E25" s="14">
        <v>0.21243108951467499</v>
      </c>
      <c r="F25" s="14"/>
      <c r="G25" s="14">
        <v>5.67183051657702E-2</v>
      </c>
      <c r="H25" s="14">
        <v>0.16940831894043101</v>
      </c>
      <c r="I25" s="14">
        <v>0.150221806246989</v>
      </c>
      <c r="J25" s="14">
        <v>0.19754623566246099</v>
      </c>
      <c r="K25" s="14">
        <v>0.374348435348551</v>
      </c>
      <c r="L25" s="14">
        <v>0.55040501284016596</v>
      </c>
      <c r="M25" s="14"/>
      <c r="N25" s="14">
        <v>0.25012030600174501</v>
      </c>
      <c r="O25" s="14">
        <v>0.29415071623551597</v>
      </c>
      <c r="P25" s="14">
        <v>0.31957945818196498</v>
      </c>
      <c r="Q25" s="14">
        <v>0.32014762792388102</v>
      </c>
      <c r="R25" s="14">
        <v>0.26478404088373902</v>
      </c>
      <c r="S25" s="14">
        <v>0.27361864360686999</v>
      </c>
      <c r="T25" s="14">
        <v>0.23167038652281899</v>
      </c>
      <c r="U25" s="14">
        <v>0.28329310791651302</v>
      </c>
      <c r="V25" s="14">
        <v>0.172385386001977</v>
      </c>
      <c r="W25" s="14">
        <v>0.287632603403494</v>
      </c>
      <c r="X25" s="14">
        <v>0.242351789466036</v>
      </c>
      <c r="Y25" s="14">
        <v>0.21033650769125001</v>
      </c>
      <c r="Z25" s="14"/>
      <c r="AA25" s="14">
        <v>0.36469688394570798</v>
      </c>
      <c r="AB25" s="14">
        <v>0.22919366168295999</v>
      </c>
      <c r="AC25" s="14">
        <v>0.28955377082247202</v>
      </c>
      <c r="AD25" s="14">
        <v>0.16856938059773</v>
      </c>
      <c r="AE25" s="14"/>
      <c r="AF25" s="14">
        <v>0.387283463261206</v>
      </c>
      <c r="AG25" s="14">
        <v>0.19408643166893799</v>
      </c>
      <c r="AH25" s="14">
        <v>0.338612673943467</v>
      </c>
      <c r="AI25" s="14">
        <v>0.231288914968831</v>
      </c>
      <c r="AJ25" s="14">
        <v>0.150154036552265</v>
      </c>
      <c r="AK25" s="14"/>
      <c r="AL25" s="14">
        <v>0.364203473690283</v>
      </c>
      <c r="AM25" s="14">
        <v>0.21630946858227701</v>
      </c>
      <c r="AN25" s="14">
        <v>0.25816675655030802</v>
      </c>
    </row>
    <row r="26" spans="2:40" x14ac:dyDescent="0.35">
      <c r="B26" t="s">
        <v>60</v>
      </c>
      <c r="C26" s="14">
        <v>0.20261957278976001</v>
      </c>
      <c r="D26" s="14">
        <v>0.20939955408581601</v>
      </c>
      <c r="E26" s="14">
        <v>0.196224130699171</v>
      </c>
      <c r="F26" s="14"/>
      <c r="G26" s="14">
        <v>0.19813389220072</v>
      </c>
      <c r="H26" s="14">
        <v>0.193743303749942</v>
      </c>
      <c r="I26" s="14">
        <v>0.19415054302034701</v>
      </c>
      <c r="J26" s="14">
        <v>0.18162146945163499</v>
      </c>
      <c r="K26" s="14">
        <v>0.22885839608332001</v>
      </c>
      <c r="L26" s="14">
        <v>0.21911819649407199</v>
      </c>
      <c r="M26" s="14"/>
      <c r="N26" s="14">
        <v>0.17355734392650299</v>
      </c>
      <c r="O26" s="14">
        <v>0.215886189534892</v>
      </c>
      <c r="P26" s="14">
        <v>0.25545173593329601</v>
      </c>
      <c r="Q26" s="14">
        <v>0.20849037787893601</v>
      </c>
      <c r="R26" s="14">
        <v>0.19149386656609599</v>
      </c>
      <c r="S26" s="14">
        <v>0.21221134544744899</v>
      </c>
      <c r="T26" s="14">
        <v>0.16653040885340101</v>
      </c>
      <c r="U26" s="14">
        <v>0.18435773337599001</v>
      </c>
      <c r="V26" s="14">
        <v>0.19446321074683201</v>
      </c>
      <c r="W26" s="14">
        <v>0.21066789216934401</v>
      </c>
      <c r="X26" s="14">
        <v>0.23291226034537099</v>
      </c>
      <c r="Y26" s="14">
        <v>0.195575262252799</v>
      </c>
      <c r="Z26" s="14"/>
      <c r="AA26" s="14">
        <v>0.24775506162018399</v>
      </c>
      <c r="AB26" s="14">
        <v>0.22349609902026901</v>
      </c>
      <c r="AC26" s="14">
        <v>0.18054921356362899</v>
      </c>
      <c r="AD26" s="14">
        <v>0.15320453027448699</v>
      </c>
      <c r="AE26" s="14"/>
      <c r="AF26" s="14">
        <v>0.226830055259857</v>
      </c>
      <c r="AG26" s="14">
        <v>0.203873095069736</v>
      </c>
      <c r="AH26" s="14">
        <v>0.22690503741330101</v>
      </c>
      <c r="AI26" s="14">
        <v>0.114193047056737</v>
      </c>
      <c r="AJ26" s="14">
        <v>0.16285593632082301</v>
      </c>
      <c r="AK26" s="14"/>
      <c r="AL26" s="14">
        <v>0.24128279073335299</v>
      </c>
      <c r="AM26" s="14">
        <v>0.18730334368392801</v>
      </c>
      <c r="AN26" s="14">
        <v>0.23482549478428999</v>
      </c>
    </row>
    <row r="27" spans="2:40" x14ac:dyDescent="0.35">
      <c r="B27" t="s">
        <v>61</v>
      </c>
      <c r="C27" s="14">
        <v>0.14292065889254801</v>
      </c>
      <c r="D27" s="14">
        <v>0.123869702895354</v>
      </c>
      <c r="E27" s="14">
        <v>0.16237126984686001</v>
      </c>
      <c r="F27" s="14"/>
      <c r="G27" s="14">
        <v>0.192689157278848</v>
      </c>
      <c r="H27" s="14">
        <v>0.16557328506296601</v>
      </c>
      <c r="I27" s="14">
        <v>0.14635629294597799</v>
      </c>
      <c r="J27" s="14">
        <v>0.14411688505926801</v>
      </c>
      <c r="K27" s="14">
        <v>9.8662353641071496E-2</v>
      </c>
      <c r="L27" s="14">
        <v>0.117459936077775</v>
      </c>
      <c r="M27" s="14"/>
      <c r="N27" s="14">
        <v>0.153989183469462</v>
      </c>
      <c r="O27" s="14">
        <v>0.12986848202613699</v>
      </c>
      <c r="P27" s="14">
        <v>0.10805663194234499</v>
      </c>
      <c r="Q27" s="14">
        <v>0.13533855541364301</v>
      </c>
      <c r="R27" s="14">
        <v>0.153872069356421</v>
      </c>
      <c r="S27" s="14">
        <v>0.14248127956558301</v>
      </c>
      <c r="T27" s="14">
        <v>0.147681476006815</v>
      </c>
      <c r="U27" s="14">
        <v>0.14037293191434899</v>
      </c>
      <c r="V27" s="14">
        <v>0.13769941274776801</v>
      </c>
      <c r="W27" s="14">
        <v>0.18492642574607901</v>
      </c>
      <c r="X27" s="14">
        <v>9.4914131341510305E-2</v>
      </c>
      <c r="Y27" s="14">
        <v>0.202533560452058</v>
      </c>
      <c r="Z27" s="14"/>
      <c r="AA27" s="14">
        <v>0.12616824266755799</v>
      </c>
      <c r="AB27" s="14">
        <v>0.18421448093843201</v>
      </c>
      <c r="AC27" s="14">
        <v>0.122227012662616</v>
      </c>
      <c r="AD27" s="14">
        <v>0.13742146744129999</v>
      </c>
      <c r="AE27" s="14"/>
      <c r="AF27" s="14">
        <v>0.13201549893199899</v>
      </c>
      <c r="AG27" s="14">
        <v>0.12707071196481001</v>
      </c>
      <c r="AH27" s="14">
        <v>0.15911599286306699</v>
      </c>
      <c r="AI27" s="14">
        <v>7.5696798930029105E-2</v>
      </c>
      <c r="AJ27" s="14">
        <v>0.14575906803941699</v>
      </c>
      <c r="AK27" s="14"/>
      <c r="AL27" s="14">
        <v>0.107951445720461</v>
      </c>
      <c r="AM27" s="14">
        <v>0.146974317707601</v>
      </c>
      <c r="AN27" s="14">
        <v>0.14978330059530401</v>
      </c>
    </row>
    <row r="28" spans="2:40" x14ac:dyDescent="0.35">
      <c r="B28" t="s">
        <v>62</v>
      </c>
      <c r="C28" s="14">
        <v>0.15715408875718001</v>
      </c>
      <c r="D28" s="14">
        <v>0.161384272221129</v>
      </c>
      <c r="E28" s="14">
        <v>0.15295281149806</v>
      </c>
      <c r="F28" s="14"/>
      <c r="G28" s="14">
        <v>0.288588513973774</v>
      </c>
      <c r="H28" s="14">
        <v>0.201918970148594</v>
      </c>
      <c r="I28" s="14">
        <v>0.18062796072697099</v>
      </c>
      <c r="J28" s="14">
        <v>0.189679038507651</v>
      </c>
      <c r="K28" s="14">
        <v>7.4926550888880103E-2</v>
      </c>
      <c r="L28" s="14">
        <v>4.3273601067067499E-2</v>
      </c>
      <c r="M28" s="14"/>
      <c r="N28" s="14">
        <v>0.201989768305749</v>
      </c>
      <c r="O28" s="14">
        <v>0.13817219327233099</v>
      </c>
      <c r="P28" s="14">
        <v>0.12617706267083001</v>
      </c>
      <c r="Q28" s="14">
        <v>0.131359353458881</v>
      </c>
      <c r="R28" s="14">
        <v>0.16818929793333101</v>
      </c>
      <c r="S28" s="14">
        <v>0.14305243487416699</v>
      </c>
      <c r="T28" s="14">
        <v>0.185002816138301</v>
      </c>
      <c r="U28" s="14">
        <v>0.163978657734792</v>
      </c>
      <c r="V28" s="14">
        <v>0.185396287392771</v>
      </c>
      <c r="W28" s="14">
        <v>0.11688905205008</v>
      </c>
      <c r="X28" s="14">
        <v>0.128668133425761</v>
      </c>
      <c r="Y28" s="14">
        <v>0.18783528649897499</v>
      </c>
      <c r="Z28" s="14"/>
      <c r="AA28" s="14">
        <v>0.116208411648486</v>
      </c>
      <c r="AB28" s="14">
        <v>0.155924724336168</v>
      </c>
      <c r="AC28" s="14">
        <v>0.182222420450874</v>
      </c>
      <c r="AD28" s="14">
        <v>0.17800947338727999</v>
      </c>
      <c r="AE28" s="14"/>
      <c r="AF28" s="14">
        <v>0.10273362836727</v>
      </c>
      <c r="AG28" s="14">
        <v>0.187502786245998</v>
      </c>
      <c r="AH28" s="14">
        <v>0.13702452547740901</v>
      </c>
      <c r="AI28" s="14">
        <v>3.7926290097673399E-2</v>
      </c>
      <c r="AJ28" s="14">
        <v>0.22299074268698099</v>
      </c>
      <c r="AK28" s="14"/>
      <c r="AL28" s="14">
        <v>0.15163465352271299</v>
      </c>
      <c r="AM28" s="14">
        <v>0.18645645575492401</v>
      </c>
      <c r="AN28" s="14">
        <v>0.172263968104829</v>
      </c>
    </row>
    <row r="29" spans="2:40" x14ac:dyDescent="0.35">
      <c r="B29" t="s">
        <v>63</v>
      </c>
      <c r="C29" s="14">
        <v>0.221381763411336</v>
      </c>
      <c r="D29" s="14">
        <v>0.17597558428847601</v>
      </c>
      <c r="E29" s="14">
        <v>0.26405011944343498</v>
      </c>
      <c r="F29" s="14"/>
      <c r="G29" s="14">
        <v>0.247119537415808</v>
      </c>
      <c r="H29" s="14">
        <v>0.25764778989464798</v>
      </c>
      <c r="I29" s="14">
        <v>0.31326588860403698</v>
      </c>
      <c r="J29" s="14">
        <v>0.2726907886712</v>
      </c>
      <c r="K29" s="14">
        <v>0.21958232212277601</v>
      </c>
      <c r="L29" s="14">
        <v>5.9649635103586798E-2</v>
      </c>
      <c r="M29" s="14"/>
      <c r="N29" s="14">
        <v>0.194360306560459</v>
      </c>
      <c r="O29" s="14">
        <v>0.207021755922255</v>
      </c>
      <c r="P29" s="14">
        <v>0.178296176166507</v>
      </c>
      <c r="Q29" s="14">
        <v>0.192728978397079</v>
      </c>
      <c r="R29" s="14">
        <v>0.221660725260412</v>
      </c>
      <c r="S29" s="14">
        <v>0.223508067110992</v>
      </c>
      <c r="T29" s="14">
        <v>0.24950523655436399</v>
      </c>
      <c r="U29" s="14">
        <v>0.21689783541730201</v>
      </c>
      <c r="V29" s="14">
        <v>0.30569728058785001</v>
      </c>
      <c r="W29" s="14">
        <v>0.19373078261000601</v>
      </c>
      <c r="X29" s="14">
        <v>0.30115368542132198</v>
      </c>
      <c r="Y29" s="14">
        <v>0.17519781045814201</v>
      </c>
      <c r="Z29" s="14"/>
      <c r="AA29" s="14">
        <v>0.137690636997123</v>
      </c>
      <c r="AB29" s="14">
        <v>0.18626259349916199</v>
      </c>
      <c r="AC29" s="14">
        <v>0.223079172039335</v>
      </c>
      <c r="AD29" s="14">
        <v>0.346570466982565</v>
      </c>
      <c r="AE29" s="14"/>
      <c r="AF29" s="14">
        <v>0.145367978252539</v>
      </c>
      <c r="AG29" s="14">
        <v>0.27300362963298203</v>
      </c>
      <c r="AH29" s="14">
        <v>0.131006390376156</v>
      </c>
      <c r="AI29" s="14">
        <v>0.54089494894672996</v>
      </c>
      <c r="AJ29" s="14">
        <v>0.29498128761522502</v>
      </c>
      <c r="AK29" s="14"/>
      <c r="AL29" s="14">
        <v>0.12497024776272</v>
      </c>
      <c r="AM29" s="14">
        <v>0.251865620472845</v>
      </c>
      <c r="AN29" s="14">
        <v>0.176067267917348</v>
      </c>
    </row>
    <row r="30" spans="2:40" x14ac:dyDescent="0.35">
      <c r="B30" t="s">
        <v>64</v>
      </c>
      <c r="C30" s="14">
        <v>1.20092028036248E-2</v>
      </c>
      <c r="D30" s="14">
        <v>1.21217651689E-2</v>
      </c>
      <c r="E30" s="14">
        <v>1.1970578997799601E-2</v>
      </c>
      <c r="F30" s="14"/>
      <c r="G30" s="14">
        <v>1.6750593965080399E-2</v>
      </c>
      <c r="H30" s="14">
        <v>1.1708332203418499E-2</v>
      </c>
      <c r="I30" s="14">
        <v>1.53775084556773E-2</v>
      </c>
      <c r="J30" s="14">
        <v>1.4345582647784801E-2</v>
      </c>
      <c r="K30" s="14">
        <v>3.6219419154017202E-3</v>
      </c>
      <c r="L30" s="14">
        <v>1.00936184173335E-2</v>
      </c>
      <c r="M30" s="14"/>
      <c r="N30" s="14">
        <v>2.5983091736082299E-2</v>
      </c>
      <c r="O30" s="14">
        <v>1.49006630088686E-2</v>
      </c>
      <c r="P30" s="14">
        <v>1.2438935105056399E-2</v>
      </c>
      <c r="Q30" s="14">
        <v>1.1935106927580401E-2</v>
      </c>
      <c r="R30" s="14">
        <v>0</v>
      </c>
      <c r="S30" s="14">
        <v>5.1282293949388297E-3</v>
      </c>
      <c r="T30" s="14">
        <v>1.9609675924300699E-2</v>
      </c>
      <c r="U30" s="14">
        <v>1.10997336410537E-2</v>
      </c>
      <c r="V30" s="14">
        <v>4.3584225228017904E-3</v>
      </c>
      <c r="W30" s="14">
        <v>6.1532440209966597E-3</v>
      </c>
      <c r="X30" s="14">
        <v>0</v>
      </c>
      <c r="Y30" s="14">
        <v>2.8521572646775298E-2</v>
      </c>
      <c r="Z30" s="14"/>
      <c r="AA30" s="14">
        <v>7.4807631209405602E-3</v>
      </c>
      <c r="AB30" s="14">
        <v>2.0908440523009199E-2</v>
      </c>
      <c r="AC30" s="14">
        <v>2.3684104610750198E-3</v>
      </c>
      <c r="AD30" s="14">
        <v>1.62246813166366E-2</v>
      </c>
      <c r="AE30" s="14"/>
      <c r="AF30" s="14">
        <v>5.7693759271284896E-3</v>
      </c>
      <c r="AG30" s="14">
        <v>1.44633454175352E-2</v>
      </c>
      <c r="AH30" s="14">
        <v>7.3353799266000297E-3</v>
      </c>
      <c r="AI30" s="14">
        <v>0</v>
      </c>
      <c r="AJ30" s="14">
        <v>2.3258928785289699E-2</v>
      </c>
      <c r="AK30" s="14"/>
      <c r="AL30" s="14">
        <v>9.9573885704692805E-3</v>
      </c>
      <c r="AM30" s="14">
        <v>1.1090793798425201E-2</v>
      </c>
      <c r="AN30" s="14">
        <v>8.8932120479218602E-3</v>
      </c>
    </row>
    <row r="31" spans="2:40" x14ac:dyDescent="0.35">
      <c r="B31" t="s">
        <v>65</v>
      </c>
      <c r="C31" s="14">
        <v>0.466534286135311</v>
      </c>
      <c r="D31" s="14">
        <v>0.52664867542614102</v>
      </c>
      <c r="E31" s="14">
        <v>0.40865522021384598</v>
      </c>
      <c r="F31" s="14"/>
      <c r="G31" s="14">
        <v>0.25485219736649001</v>
      </c>
      <c r="H31" s="14">
        <v>0.36315162269037299</v>
      </c>
      <c r="I31" s="14">
        <v>0.34437234926733601</v>
      </c>
      <c r="J31" s="14">
        <v>0.37916770511409598</v>
      </c>
      <c r="K31" s="14">
        <v>0.60320683143187104</v>
      </c>
      <c r="L31" s="14">
        <v>0.76952320933423801</v>
      </c>
      <c r="M31" s="14"/>
      <c r="N31" s="14">
        <v>0.42367764992824802</v>
      </c>
      <c r="O31" s="14">
        <v>0.51003690577040794</v>
      </c>
      <c r="P31" s="14">
        <v>0.57503119411526105</v>
      </c>
      <c r="Q31" s="14">
        <v>0.52863800580281695</v>
      </c>
      <c r="R31" s="14">
        <v>0.45627790744983499</v>
      </c>
      <c r="S31" s="14">
        <v>0.48582998905432001</v>
      </c>
      <c r="T31" s="14">
        <v>0.39820079537622</v>
      </c>
      <c r="U31" s="14">
        <v>0.46765084129250301</v>
      </c>
      <c r="V31" s="14">
        <v>0.36684859674880899</v>
      </c>
      <c r="W31" s="14">
        <v>0.49830049557283801</v>
      </c>
      <c r="X31" s="14">
        <v>0.47526404981140702</v>
      </c>
      <c r="Y31" s="14">
        <v>0.40591176994404898</v>
      </c>
      <c r="Z31" s="14"/>
      <c r="AA31" s="14">
        <v>0.612451945565893</v>
      </c>
      <c r="AB31" s="14">
        <v>0.45268976070322797</v>
      </c>
      <c r="AC31" s="14">
        <v>0.47010298438610099</v>
      </c>
      <c r="AD31" s="14">
        <v>0.32177391087221702</v>
      </c>
      <c r="AE31" s="14"/>
      <c r="AF31" s="14">
        <v>0.614113518521063</v>
      </c>
      <c r="AG31" s="14">
        <v>0.39795952673867402</v>
      </c>
      <c r="AH31" s="14">
        <v>0.56551771135676798</v>
      </c>
      <c r="AI31" s="14">
        <v>0.34548196202556802</v>
      </c>
      <c r="AJ31" s="14">
        <v>0.31300997287308702</v>
      </c>
      <c r="AK31" s="14"/>
      <c r="AL31" s="14">
        <v>0.60548626442363596</v>
      </c>
      <c r="AM31" s="14">
        <v>0.40361281226620399</v>
      </c>
      <c r="AN31" s="14">
        <v>0.49299225133459701</v>
      </c>
    </row>
    <row r="32" spans="2:40" x14ac:dyDescent="0.35">
      <c r="B32" t="s">
        <v>66</v>
      </c>
      <c r="C32" s="14">
        <v>0.37853585216851598</v>
      </c>
      <c r="D32" s="14">
        <v>0.33735985650960498</v>
      </c>
      <c r="E32" s="14">
        <v>0.41700293094149499</v>
      </c>
      <c r="F32" s="14"/>
      <c r="G32" s="14">
        <v>0.535708051389582</v>
      </c>
      <c r="H32" s="14">
        <v>0.45956676004324198</v>
      </c>
      <c r="I32" s="14">
        <v>0.49389384933100799</v>
      </c>
      <c r="J32" s="14">
        <v>0.462369827178851</v>
      </c>
      <c r="K32" s="14">
        <v>0.29450887301165601</v>
      </c>
      <c r="L32" s="14">
        <v>0.10292323617065401</v>
      </c>
      <c r="M32" s="14"/>
      <c r="N32" s="14">
        <v>0.39635007486620899</v>
      </c>
      <c r="O32" s="14">
        <v>0.34519394919458601</v>
      </c>
      <c r="P32" s="14">
        <v>0.30447323883733801</v>
      </c>
      <c r="Q32" s="14">
        <v>0.32408833185595998</v>
      </c>
      <c r="R32" s="14">
        <v>0.38985002319374401</v>
      </c>
      <c r="S32" s="14">
        <v>0.36656050198515799</v>
      </c>
      <c r="T32" s="14">
        <v>0.43450805269266402</v>
      </c>
      <c r="U32" s="14">
        <v>0.38087649315209399</v>
      </c>
      <c r="V32" s="14">
        <v>0.49109356798062098</v>
      </c>
      <c r="W32" s="14">
        <v>0.31061983466008602</v>
      </c>
      <c r="X32" s="14">
        <v>0.42982181884708298</v>
      </c>
      <c r="Y32" s="14">
        <v>0.363033096957117</v>
      </c>
      <c r="Z32" s="14"/>
      <c r="AA32" s="14">
        <v>0.25389904864560903</v>
      </c>
      <c r="AB32" s="14">
        <v>0.34218731783533002</v>
      </c>
      <c r="AC32" s="14">
        <v>0.40530159249020797</v>
      </c>
      <c r="AD32" s="14">
        <v>0.52457994036984601</v>
      </c>
      <c r="AE32" s="14"/>
      <c r="AF32" s="14">
        <v>0.24810160661981001</v>
      </c>
      <c r="AG32" s="14">
        <v>0.46050641587898</v>
      </c>
      <c r="AH32" s="14">
        <v>0.26803091585356498</v>
      </c>
      <c r="AI32" s="14">
        <v>0.57882123904440297</v>
      </c>
      <c r="AJ32" s="14">
        <v>0.51797203030220595</v>
      </c>
      <c r="AK32" s="14"/>
      <c r="AL32" s="14">
        <v>0.27660490128543302</v>
      </c>
      <c r="AM32" s="14">
        <v>0.43832207622776898</v>
      </c>
      <c r="AN32" s="14">
        <v>0.34833123602217703</v>
      </c>
    </row>
    <row r="33" spans="2:40" x14ac:dyDescent="0.35">
      <c r="B33" t="s">
        <v>67</v>
      </c>
      <c r="C33" s="14">
        <v>8.7998433966795395E-2</v>
      </c>
      <c r="D33" s="14">
        <v>0.18928881891653601</v>
      </c>
      <c r="E33" s="14">
        <v>-8.3477107276492303E-3</v>
      </c>
      <c r="F33" s="14"/>
      <c r="G33" s="14">
        <v>-0.28085585402309199</v>
      </c>
      <c r="H33" s="14">
        <v>-9.6415137352869107E-2</v>
      </c>
      <c r="I33" s="14">
        <v>-0.14952150006367201</v>
      </c>
      <c r="J33" s="14">
        <v>-8.32021220647544E-2</v>
      </c>
      <c r="K33" s="14">
        <v>0.30869795842021402</v>
      </c>
      <c r="L33" s="14">
        <v>0.66659997316358299</v>
      </c>
      <c r="M33" s="14"/>
      <c r="N33" s="14">
        <v>2.7327575062038999E-2</v>
      </c>
      <c r="O33" s="14">
        <v>0.16484295657582199</v>
      </c>
      <c r="P33" s="14">
        <v>0.27055795527792298</v>
      </c>
      <c r="Q33" s="14">
        <v>0.204549673946857</v>
      </c>
      <c r="R33" s="14">
        <v>6.6427884256091599E-2</v>
      </c>
      <c r="S33" s="14">
        <v>0.119269487069161</v>
      </c>
      <c r="T33" s="14">
        <v>-3.6307257316444103E-2</v>
      </c>
      <c r="U33" s="14">
        <v>8.6774348140409199E-2</v>
      </c>
      <c r="V33" s="14">
        <v>-0.124244971231812</v>
      </c>
      <c r="W33" s="14">
        <v>0.18768066091275201</v>
      </c>
      <c r="X33" s="14">
        <v>4.54422309643236E-2</v>
      </c>
      <c r="Y33" s="14">
        <v>4.2878672986931897E-2</v>
      </c>
      <c r="Z33" s="14"/>
      <c r="AA33" s="14">
        <v>0.35855289692028403</v>
      </c>
      <c r="AB33" s="14">
        <v>0.110502442867898</v>
      </c>
      <c r="AC33" s="14">
        <v>6.4801391895892499E-2</v>
      </c>
      <c r="AD33" s="14">
        <v>-0.20280602949762799</v>
      </c>
      <c r="AE33" s="14"/>
      <c r="AF33" s="14">
        <v>0.36601191190125298</v>
      </c>
      <c r="AG33" s="14">
        <v>-6.25468891403059E-2</v>
      </c>
      <c r="AH33" s="14">
        <v>0.29748679550320301</v>
      </c>
      <c r="AI33" s="14">
        <v>-0.233339277018836</v>
      </c>
      <c r="AJ33" s="14">
        <v>-0.20496205742911799</v>
      </c>
      <c r="AK33" s="14"/>
      <c r="AL33" s="14">
        <v>0.32888136313820299</v>
      </c>
      <c r="AM33" s="14">
        <v>-3.4709263961564998E-2</v>
      </c>
      <c r="AN33" s="14">
        <v>0.14466101531242101</v>
      </c>
    </row>
    <row r="34" spans="2:40" x14ac:dyDescent="0.35">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row>
    <row r="35" spans="2:40" x14ac:dyDescent="0.35">
      <c r="B35" s="6" t="s">
        <v>74</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row>
    <row r="36" spans="2:40" x14ac:dyDescent="0.35">
      <c r="B36" s="24" t="s">
        <v>71</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row>
    <row r="37" spans="2:40" x14ac:dyDescent="0.35">
      <c r="B37" t="s">
        <v>59</v>
      </c>
      <c r="C37" s="14">
        <v>0.19376011988632499</v>
      </c>
      <c r="D37" s="14">
        <v>0.240405814773934</v>
      </c>
      <c r="E37" s="14">
        <v>0.14741330296198499</v>
      </c>
      <c r="F37" s="14"/>
      <c r="G37" s="14">
        <v>5.4180808276876699E-2</v>
      </c>
      <c r="H37" s="14">
        <v>8.7047553094884794E-2</v>
      </c>
      <c r="I37" s="14">
        <v>9.7064204233884899E-2</v>
      </c>
      <c r="J37" s="14">
        <v>0.14854155640643499</v>
      </c>
      <c r="K37" s="14">
        <v>0.25960168516145699</v>
      </c>
      <c r="L37" s="14">
        <v>0.444136640406327</v>
      </c>
      <c r="M37" s="14"/>
      <c r="N37" s="14">
        <v>0.19154089240241401</v>
      </c>
      <c r="O37" s="14">
        <v>0.20701610702575701</v>
      </c>
      <c r="P37" s="14">
        <v>0.27684200973360401</v>
      </c>
      <c r="Q37" s="14">
        <v>0.26166626701571599</v>
      </c>
      <c r="R37" s="14">
        <v>0.19352332114733201</v>
      </c>
      <c r="S37" s="14">
        <v>0.16732219641415499</v>
      </c>
      <c r="T37" s="14">
        <v>0.156702420501208</v>
      </c>
      <c r="U37" s="14">
        <v>0.24905013049168001</v>
      </c>
      <c r="V37" s="14">
        <v>0.107741180503148</v>
      </c>
      <c r="W37" s="14">
        <v>0.19119746748306601</v>
      </c>
      <c r="X37" s="14">
        <v>0.20458817896562101</v>
      </c>
      <c r="Y37" s="14">
        <v>0.132651227700293</v>
      </c>
      <c r="Z37" s="14"/>
      <c r="AA37" s="14">
        <v>0.27201576264765198</v>
      </c>
      <c r="AB37" s="14">
        <v>0.167482061027628</v>
      </c>
      <c r="AC37" s="14">
        <v>0.213591686890445</v>
      </c>
      <c r="AD37" s="14">
        <v>0.12067150891260101</v>
      </c>
      <c r="AE37" s="14"/>
      <c r="AF37" s="14">
        <v>0.29172053999111702</v>
      </c>
      <c r="AG37" s="14">
        <v>0.140863715342992</v>
      </c>
      <c r="AH37" s="14">
        <v>0.24341934492482101</v>
      </c>
      <c r="AI37" s="14">
        <v>0.186419027801736</v>
      </c>
      <c r="AJ37" s="14">
        <v>0.10694810858062199</v>
      </c>
      <c r="AK37" s="14"/>
      <c r="AL37" s="14">
        <v>0.27363439715504601</v>
      </c>
      <c r="AM37" s="14">
        <v>0.16363403320971501</v>
      </c>
      <c r="AN37" s="14">
        <v>0.169849592074515</v>
      </c>
    </row>
    <row r="38" spans="2:40" x14ac:dyDescent="0.35">
      <c r="B38" t="s">
        <v>60</v>
      </c>
      <c r="C38" s="14">
        <v>0.15518976960751399</v>
      </c>
      <c r="D38" s="14">
        <v>0.16857680058413499</v>
      </c>
      <c r="E38" s="14">
        <v>0.14303927348718101</v>
      </c>
      <c r="F38" s="14"/>
      <c r="G38" s="14">
        <v>9.1532660866199503E-2</v>
      </c>
      <c r="H38" s="14">
        <v>0.12966483874492599</v>
      </c>
      <c r="I38" s="14">
        <v>0.14366222572394699</v>
      </c>
      <c r="J38" s="14">
        <v>0.12056660701835301</v>
      </c>
      <c r="K38" s="14">
        <v>0.241962578321159</v>
      </c>
      <c r="L38" s="14">
        <v>0.19739332082581601</v>
      </c>
      <c r="M38" s="14"/>
      <c r="N38" s="14">
        <v>9.7898057509271996E-2</v>
      </c>
      <c r="O38" s="14">
        <v>0.183734580997436</v>
      </c>
      <c r="P38" s="14">
        <v>0.14660590789931599</v>
      </c>
      <c r="Q38" s="14">
        <v>0.164965609373602</v>
      </c>
      <c r="R38" s="14">
        <v>0.150031093235033</v>
      </c>
      <c r="S38" s="14">
        <v>0.21371223990826199</v>
      </c>
      <c r="T38" s="14">
        <v>0.114873426972127</v>
      </c>
      <c r="U38" s="14">
        <v>0.145061792907695</v>
      </c>
      <c r="V38" s="14">
        <v>0.15640992348626001</v>
      </c>
      <c r="W38" s="14">
        <v>0.173386681347833</v>
      </c>
      <c r="X38" s="14">
        <v>0.134331709008877</v>
      </c>
      <c r="Y38" s="14">
        <v>0.22578272165381899</v>
      </c>
      <c r="Z38" s="14"/>
      <c r="AA38" s="14">
        <v>0.197343096411148</v>
      </c>
      <c r="AB38" s="14">
        <v>0.15291196191171599</v>
      </c>
      <c r="AC38" s="14">
        <v>0.14798841549594499</v>
      </c>
      <c r="AD38" s="14">
        <v>0.11745237708244299</v>
      </c>
      <c r="AE38" s="14"/>
      <c r="AF38" s="14">
        <v>0.19090866074516499</v>
      </c>
      <c r="AG38" s="14">
        <v>0.12636784710551399</v>
      </c>
      <c r="AH38" s="14">
        <v>0.189860589265237</v>
      </c>
      <c r="AI38" s="14">
        <v>0.120519384587999</v>
      </c>
      <c r="AJ38" s="14">
        <v>0.14003234988275601</v>
      </c>
      <c r="AK38" s="14"/>
      <c r="AL38" s="14">
        <v>0.19528445195747099</v>
      </c>
      <c r="AM38" s="14">
        <v>0.12746127133509699</v>
      </c>
      <c r="AN38" s="14">
        <v>0.20831011221748799</v>
      </c>
    </row>
    <row r="39" spans="2:40" x14ac:dyDescent="0.35">
      <c r="B39" t="s">
        <v>61</v>
      </c>
      <c r="C39" s="14">
        <v>0.13246015072122599</v>
      </c>
      <c r="D39" s="14">
        <v>0.14215275709539599</v>
      </c>
      <c r="E39" s="14">
        <v>0.123782135913448</v>
      </c>
      <c r="F39" s="14"/>
      <c r="G39" s="14">
        <v>0.16728323608822199</v>
      </c>
      <c r="H39" s="14">
        <v>0.14721817856614799</v>
      </c>
      <c r="I39" s="14">
        <v>0.11684133125221099</v>
      </c>
      <c r="J39" s="14">
        <v>0.113547000918122</v>
      </c>
      <c r="K39" s="14">
        <v>0.10420840815676401</v>
      </c>
      <c r="L39" s="14">
        <v>0.14441809173067899</v>
      </c>
      <c r="M39" s="14"/>
      <c r="N39" s="14">
        <v>0.16633793480423201</v>
      </c>
      <c r="O39" s="14">
        <v>0.129784540000462</v>
      </c>
      <c r="P39" s="14">
        <v>0.12838621550617799</v>
      </c>
      <c r="Q39" s="14">
        <v>0.13497454270223999</v>
      </c>
      <c r="R39" s="14">
        <v>0.11378677356304299</v>
      </c>
      <c r="S39" s="14">
        <v>0.107301770941804</v>
      </c>
      <c r="T39" s="14">
        <v>0.10356096042908899</v>
      </c>
      <c r="U39" s="14">
        <v>0.13147348483304699</v>
      </c>
      <c r="V39" s="14">
        <v>0.147393544106766</v>
      </c>
      <c r="W39" s="14">
        <v>0.14574885948998101</v>
      </c>
      <c r="X39" s="14">
        <v>9.7750461069315203E-2</v>
      </c>
      <c r="Y39" s="14">
        <v>0.148884452282291</v>
      </c>
      <c r="Z39" s="14"/>
      <c r="AA39" s="14">
        <v>0.15569940315411901</v>
      </c>
      <c r="AB39" s="14">
        <v>0.16306017668227199</v>
      </c>
      <c r="AC39" s="14">
        <v>0.119310777045</v>
      </c>
      <c r="AD39" s="14">
        <v>8.8168861135061297E-2</v>
      </c>
      <c r="AE39" s="14"/>
      <c r="AF39" s="14">
        <v>0.13861079779239399</v>
      </c>
      <c r="AG39" s="14">
        <v>0.14316335085064799</v>
      </c>
      <c r="AH39" s="14">
        <v>0.169063197697297</v>
      </c>
      <c r="AI39" s="14">
        <v>7.7832291167337295E-2</v>
      </c>
      <c r="AJ39" s="14">
        <v>8.3391752015998799E-2</v>
      </c>
      <c r="AK39" s="14"/>
      <c r="AL39" s="14">
        <v>0.146532278632377</v>
      </c>
      <c r="AM39" s="14">
        <v>0.127532320635973</v>
      </c>
      <c r="AN39" s="14">
        <v>0.16545048738822299</v>
      </c>
    </row>
    <row r="40" spans="2:40" x14ac:dyDescent="0.35">
      <c r="B40" t="s">
        <v>62</v>
      </c>
      <c r="C40" s="14">
        <v>0.14975984990010599</v>
      </c>
      <c r="D40" s="14">
        <v>0.12852119326289499</v>
      </c>
      <c r="E40" s="14">
        <v>0.17038362279640001</v>
      </c>
      <c r="F40" s="14"/>
      <c r="G40" s="14">
        <v>0.21086756419671199</v>
      </c>
      <c r="H40" s="14">
        <v>0.19245238063891601</v>
      </c>
      <c r="I40" s="14">
        <v>0.16411708253629201</v>
      </c>
      <c r="J40" s="14">
        <v>0.14909090529021399</v>
      </c>
      <c r="K40" s="14">
        <v>9.2647618266184506E-2</v>
      </c>
      <c r="L40" s="14">
        <v>0.101791026358905</v>
      </c>
      <c r="M40" s="14"/>
      <c r="N40" s="14">
        <v>0.15868947107120801</v>
      </c>
      <c r="O40" s="14">
        <v>0.15362810367190799</v>
      </c>
      <c r="P40" s="14">
        <v>0.13023299928367801</v>
      </c>
      <c r="Q40" s="14">
        <v>9.7321443203753896E-2</v>
      </c>
      <c r="R40" s="14">
        <v>0.16082990460697699</v>
      </c>
      <c r="S40" s="14">
        <v>0.17814254189248599</v>
      </c>
      <c r="T40" s="14">
        <v>0.19186018120523801</v>
      </c>
      <c r="U40" s="14">
        <v>8.4139651571501203E-2</v>
      </c>
      <c r="V40" s="14">
        <v>0.118889760916879</v>
      </c>
      <c r="W40" s="14">
        <v>0.20226466283052699</v>
      </c>
      <c r="X40" s="14">
        <v>0.14270982265166199</v>
      </c>
      <c r="Y40" s="14">
        <v>0.13182666950840899</v>
      </c>
      <c r="Z40" s="14"/>
      <c r="AA40" s="14">
        <v>0.127799736341623</v>
      </c>
      <c r="AB40" s="14">
        <v>0.163083811437674</v>
      </c>
      <c r="AC40" s="14">
        <v>0.14402016661801101</v>
      </c>
      <c r="AD40" s="14">
        <v>0.162027266166895</v>
      </c>
      <c r="AE40" s="14"/>
      <c r="AF40" s="14">
        <v>0.128914984590421</v>
      </c>
      <c r="AG40" s="14">
        <v>0.152531935901173</v>
      </c>
      <c r="AH40" s="14">
        <v>0.17399927232759901</v>
      </c>
      <c r="AI40" s="14">
        <v>0.113623089027702</v>
      </c>
      <c r="AJ40" s="14">
        <v>0.15992813160747801</v>
      </c>
      <c r="AK40" s="14"/>
      <c r="AL40" s="14">
        <v>0.118745780010776</v>
      </c>
      <c r="AM40" s="14">
        <v>0.15932377287999799</v>
      </c>
      <c r="AN40" s="14">
        <v>0.16906721900985799</v>
      </c>
    </row>
    <row r="41" spans="2:40" x14ac:dyDescent="0.35">
      <c r="B41" t="s">
        <v>63</v>
      </c>
      <c r="C41" s="14">
        <v>0.35659898555106101</v>
      </c>
      <c r="D41" s="14">
        <v>0.31085150316959598</v>
      </c>
      <c r="E41" s="14">
        <v>0.40040326212329502</v>
      </c>
      <c r="F41" s="14"/>
      <c r="G41" s="14">
        <v>0.46600740080899999</v>
      </c>
      <c r="H41" s="14">
        <v>0.43472927250966198</v>
      </c>
      <c r="I41" s="14">
        <v>0.45728406817213302</v>
      </c>
      <c r="J41" s="14">
        <v>0.45615720325403702</v>
      </c>
      <c r="K41" s="14">
        <v>0.29454393246628902</v>
      </c>
      <c r="L41" s="14">
        <v>9.9494771688457898E-2</v>
      </c>
      <c r="M41" s="14"/>
      <c r="N41" s="14">
        <v>0.36251090702663402</v>
      </c>
      <c r="O41" s="14">
        <v>0.30334675233087299</v>
      </c>
      <c r="P41" s="14">
        <v>0.29959136986887802</v>
      </c>
      <c r="Q41" s="14">
        <v>0.32913703077710799</v>
      </c>
      <c r="R41" s="14">
        <v>0.37495386500355998</v>
      </c>
      <c r="S41" s="14">
        <v>0.33352125084329198</v>
      </c>
      <c r="T41" s="14">
        <v>0.41339333496803699</v>
      </c>
      <c r="U41" s="14">
        <v>0.37917520655502301</v>
      </c>
      <c r="V41" s="14">
        <v>0.46510086481072599</v>
      </c>
      <c r="W41" s="14">
        <v>0.28124908482759697</v>
      </c>
      <c r="X41" s="14">
        <v>0.42061982830452399</v>
      </c>
      <c r="Y41" s="14">
        <v>0.360854928855188</v>
      </c>
      <c r="Z41" s="14"/>
      <c r="AA41" s="14">
        <v>0.23599082036805899</v>
      </c>
      <c r="AB41" s="14">
        <v>0.33745554626803598</v>
      </c>
      <c r="AC41" s="14">
        <v>0.37272054348952399</v>
      </c>
      <c r="AD41" s="14">
        <v>0.49343181752217702</v>
      </c>
      <c r="AE41" s="14"/>
      <c r="AF41" s="14">
        <v>0.239931090057351</v>
      </c>
      <c r="AG41" s="14">
        <v>0.42396634938779698</v>
      </c>
      <c r="AH41" s="14">
        <v>0.21632221585844599</v>
      </c>
      <c r="AI41" s="14">
        <v>0.50160620741522499</v>
      </c>
      <c r="AJ41" s="14">
        <v>0.48635325064155599</v>
      </c>
      <c r="AK41" s="14"/>
      <c r="AL41" s="14">
        <v>0.25584721367837998</v>
      </c>
      <c r="AM41" s="14">
        <v>0.409379087298612</v>
      </c>
      <c r="AN41" s="14">
        <v>0.27842937726199302</v>
      </c>
    </row>
    <row r="42" spans="2:40" x14ac:dyDescent="0.35">
      <c r="B42" t="s">
        <v>64</v>
      </c>
      <c r="C42" s="14">
        <v>1.2231124333767499E-2</v>
      </c>
      <c r="D42" s="14">
        <v>9.4919311140435701E-3</v>
      </c>
      <c r="E42" s="14">
        <v>1.49784027176915E-2</v>
      </c>
      <c r="F42" s="14"/>
      <c r="G42" s="14">
        <v>1.01283297629909E-2</v>
      </c>
      <c r="H42" s="14">
        <v>8.8877764454634405E-3</v>
      </c>
      <c r="I42" s="14">
        <v>2.1031088081531701E-2</v>
      </c>
      <c r="J42" s="14">
        <v>1.20967271128392E-2</v>
      </c>
      <c r="K42" s="14">
        <v>7.0357776281466796E-3</v>
      </c>
      <c r="L42" s="14">
        <v>1.2766148989815601E-2</v>
      </c>
      <c r="M42" s="14"/>
      <c r="N42" s="14">
        <v>2.30227371862393E-2</v>
      </c>
      <c r="O42" s="14">
        <v>2.2489915973563802E-2</v>
      </c>
      <c r="P42" s="14">
        <v>1.8341497708346099E-2</v>
      </c>
      <c r="Q42" s="14">
        <v>1.1935106927580401E-2</v>
      </c>
      <c r="R42" s="14">
        <v>6.8750424440549296E-3</v>
      </c>
      <c r="S42" s="14">
        <v>0</v>
      </c>
      <c r="T42" s="14">
        <v>1.9609675924300699E-2</v>
      </c>
      <c r="U42" s="14">
        <v>1.10997336410537E-2</v>
      </c>
      <c r="V42" s="14">
        <v>4.4647261762205803E-3</v>
      </c>
      <c r="W42" s="14">
        <v>6.1532440209966597E-3</v>
      </c>
      <c r="X42" s="14">
        <v>0</v>
      </c>
      <c r="Y42" s="14">
        <v>0</v>
      </c>
      <c r="Z42" s="14"/>
      <c r="AA42" s="14">
        <v>1.1151181077398001E-2</v>
      </c>
      <c r="AB42" s="14">
        <v>1.60064426726742E-2</v>
      </c>
      <c r="AC42" s="14">
        <v>2.3684104610750198E-3</v>
      </c>
      <c r="AD42" s="14">
        <v>1.8248169180823101E-2</v>
      </c>
      <c r="AE42" s="14"/>
      <c r="AF42" s="14">
        <v>9.9139268235531302E-3</v>
      </c>
      <c r="AG42" s="14">
        <v>1.3106801411875899E-2</v>
      </c>
      <c r="AH42" s="14">
        <v>7.3353799266000297E-3</v>
      </c>
      <c r="AI42" s="14">
        <v>0</v>
      </c>
      <c r="AJ42" s="14">
        <v>2.3346407271589199E-2</v>
      </c>
      <c r="AK42" s="14"/>
      <c r="AL42" s="14">
        <v>9.9558785659505499E-3</v>
      </c>
      <c r="AM42" s="14">
        <v>1.26695146406045E-2</v>
      </c>
      <c r="AN42" s="14">
        <v>8.8932120479218602E-3</v>
      </c>
    </row>
    <row r="43" spans="2:40" x14ac:dyDescent="0.35">
      <c r="B43" t="s">
        <v>65</v>
      </c>
      <c r="C43" s="14">
        <v>0.34894988949383898</v>
      </c>
      <c r="D43" s="14">
        <v>0.40898261535806901</v>
      </c>
      <c r="E43" s="14">
        <v>0.290452576449165</v>
      </c>
      <c r="F43" s="14"/>
      <c r="G43" s="14">
        <v>0.14571346914307601</v>
      </c>
      <c r="H43" s="14">
        <v>0.216712391839811</v>
      </c>
      <c r="I43" s="14">
        <v>0.240726429957832</v>
      </c>
      <c r="J43" s="14">
        <v>0.26910816342478699</v>
      </c>
      <c r="K43" s="14">
        <v>0.50156426348261596</v>
      </c>
      <c r="L43" s="14">
        <v>0.64152996123214201</v>
      </c>
      <c r="M43" s="14"/>
      <c r="N43" s="14">
        <v>0.28943894991168601</v>
      </c>
      <c r="O43" s="14">
        <v>0.39075068802319302</v>
      </c>
      <c r="P43" s="14">
        <v>0.42344791763292</v>
      </c>
      <c r="Q43" s="14">
        <v>0.42663187638931799</v>
      </c>
      <c r="R43" s="14">
        <v>0.343554414382365</v>
      </c>
      <c r="S43" s="14">
        <v>0.38103443632241701</v>
      </c>
      <c r="T43" s="14">
        <v>0.27157584747333502</v>
      </c>
      <c r="U43" s="14">
        <v>0.39411192339937501</v>
      </c>
      <c r="V43" s="14">
        <v>0.264151103989408</v>
      </c>
      <c r="W43" s="14">
        <v>0.36458414883089901</v>
      </c>
      <c r="X43" s="14">
        <v>0.33891988797449901</v>
      </c>
      <c r="Y43" s="14">
        <v>0.35843394935411199</v>
      </c>
      <c r="Z43" s="14"/>
      <c r="AA43" s="14">
        <v>0.46935885905880098</v>
      </c>
      <c r="AB43" s="14">
        <v>0.32039402293934399</v>
      </c>
      <c r="AC43" s="14">
        <v>0.36158010238638999</v>
      </c>
      <c r="AD43" s="14">
        <v>0.238123885995044</v>
      </c>
      <c r="AE43" s="14"/>
      <c r="AF43" s="14">
        <v>0.48262920073628202</v>
      </c>
      <c r="AG43" s="14">
        <v>0.26723156244850599</v>
      </c>
      <c r="AH43" s="14">
        <v>0.433279934190058</v>
      </c>
      <c r="AI43" s="14">
        <v>0.30693841238973502</v>
      </c>
      <c r="AJ43" s="14">
        <v>0.24698045846337699</v>
      </c>
      <c r="AK43" s="14"/>
      <c r="AL43" s="14">
        <v>0.46891884911251702</v>
      </c>
      <c r="AM43" s="14">
        <v>0.29109530454481197</v>
      </c>
      <c r="AN43" s="14">
        <v>0.37815970429200402</v>
      </c>
    </row>
    <row r="44" spans="2:40" x14ac:dyDescent="0.35">
      <c r="B44" t="s">
        <v>66</v>
      </c>
      <c r="C44" s="14">
        <v>0.506358835451167</v>
      </c>
      <c r="D44" s="14">
        <v>0.43937269643249099</v>
      </c>
      <c r="E44" s="14">
        <v>0.57078688491969498</v>
      </c>
      <c r="F44" s="14"/>
      <c r="G44" s="14">
        <v>0.67687496500571098</v>
      </c>
      <c r="H44" s="14">
        <v>0.62718165314857799</v>
      </c>
      <c r="I44" s="14">
        <v>0.62140115070842505</v>
      </c>
      <c r="J44" s="14">
        <v>0.60524810854425104</v>
      </c>
      <c r="K44" s="14">
        <v>0.38719155073247402</v>
      </c>
      <c r="L44" s="14">
        <v>0.20128579804736299</v>
      </c>
      <c r="M44" s="14"/>
      <c r="N44" s="14">
        <v>0.52120037809784303</v>
      </c>
      <c r="O44" s="14">
        <v>0.45697485600278198</v>
      </c>
      <c r="P44" s="14">
        <v>0.42982436915255601</v>
      </c>
      <c r="Q44" s="14">
        <v>0.42645847398086201</v>
      </c>
      <c r="R44" s="14">
        <v>0.53578376961053698</v>
      </c>
      <c r="S44" s="14">
        <v>0.511663792735778</v>
      </c>
      <c r="T44" s="14">
        <v>0.60525351617327505</v>
      </c>
      <c r="U44" s="14">
        <v>0.46331485812652401</v>
      </c>
      <c r="V44" s="14">
        <v>0.58399062572760496</v>
      </c>
      <c r="W44" s="14">
        <v>0.48351374765812399</v>
      </c>
      <c r="X44" s="14">
        <v>0.56332965095618603</v>
      </c>
      <c r="Y44" s="14">
        <v>0.49268159836359599</v>
      </c>
      <c r="Z44" s="14"/>
      <c r="AA44" s="14">
        <v>0.36379055670968202</v>
      </c>
      <c r="AB44" s="14">
        <v>0.50053935770571001</v>
      </c>
      <c r="AC44" s="14">
        <v>0.51674071010753497</v>
      </c>
      <c r="AD44" s="14">
        <v>0.65545908368907202</v>
      </c>
      <c r="AE44" s="14"/>
      <c r="AF44" s="14">
        <v>0.36884607464777203</v>
      </c>
      <c r="AG44" s="14">
        <v>0.57649828528896996</v>
      </c>
      <c r="AH44" s="14">
        <v>0.39032148818604401</v>
      </c>
      <c r="AI44" s="14">
        <v>0.61522929644292801</v>
      </c>
      <c r="AJ44" s="14">
        <v>0.64628138224903497</v>
      </c>
      <c r="AK44" s="14"/>
      <c r="AL44" s="14">
        <v>0.374592993689155</v>
      </c>
      <c r="AM44" s="14">
        <v>0.56870286017861005</v>
      </c>
      <c r="AN44" s="14">
        <v>0.44749659627185201</v>
      </c>
    </row>
    <row r="45" spans="2:40" x14ac:dyDescent="0.35">
      <c r="B45" t="s">
        <v>67</v>
      </c>
      <c r="C45" s="14">
        <v>-0.15740894595732799</v>
      </c>
      <c r="D45" s="14">
        <v>-3.0390081074422301E-2</v>
      </c>
      <c r="E45" s="14">
        <v>-0.28033430847052898</v>
      </c>
      <c r="F45" s="14"/>
      <c r="G45" s="14">
        <v>-0.53116149586263495</v>
      </c>
      <c r="H45" s="14">
        <v>-0.41046926130876799</v>
      </c>
      <c r="I45" s="14">
        <v>-0.380674720750593</v>
      </c>
      <c r="J45" s="14">
        <v>-0.33613994511946399</v>
      </c>
      <c r="K45" s="14">
        <v>0.11437271275014201</v>
      </c>
      <c r="L45" s="14">
        <v>0.44024416318477899</v>
      </c>
      <c r="M45" s="14"/>
      <c r="N45" s="14">
        <v>-0.231761428186157</v>
      </c>
      <c r="O45" s="14">
        <v>-6.6224167979588897E-2</v>
      </c>
      <c r="P45" s="14">
        <v>-6.37645151963634E-3</v>
      </c>
      <c r="Q45" s="14">
        <v>1.73402408455758E-4</v>
      </c>
      <c r="R45" s="14">
        <v>-0.192229355228172</v>
      </c>
      <c r="S45" s="14">
        <v>-0.13062935641336099</v>
      </c>
      <c r="T45" s="14">
        <v>-0.33367766869993998</v>
      </c>
      <c r="U45" s="14">
        <v>-6.9202934727149099E-2</v>
      </c>
      <c r="V45" s="14">
        <v>-0.31983952173819702</v>
      </c>
      <c r="W45" s="14">
        <v>-0.11892959882722499</v>
      </c>
      <c r="X45" s="14">
        <v>-0.22440976298168699</v>
      </c>
      <c r="Y45" s="14">
        <v>-0.13424764900948399</v>
      </c>
      <c r="Z45" s="14"/>
      <c r="AA45" s="14">
        <v>0.105568302349119</v>
      </c>
      <c r="AB45" s="14">
        <v>-0.18014533476636699</v>
      </c>
      <c r="AC45" s="14">
        <v>-0.15516060772114501</v>
      </c>
      <c r="AD45" s="14">
        <v>-0.41733519769402799</v>
      </c>
      <c r="AE45" s="14"/>
      <c r="AF45" s="14">
        <v>0.11378312608851</v>
      </c>
      <c r="AG45" s="14">
        <v>-0.30926672284046303</v>
      </c>
      <c r="AH45" s="14">
        <v>4.2958446004013801E-2</v>
      </c>
      <c r="AI45" s="14">
        <v>-0.30829088405319199</v>
      </c>
      <c r="AJ45" s="14">
        <v>-0.39930092378565701</v>
      </c>
      <c r="AK45" s="14"/>
      <c r="AL45" s="14">
        <v>9.4325855423361901E-2</v>
      </c>
      <c r="AM45" s="14">
        <v>-0.27760755563379702</v>
      </c>
      <c r="AN45" s="14">
        <v>-6.9336891979848103E-2</v>
      </c>
    </row>
    <row r="46" spans="2:40" x14ac:dyDescent="0.35">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row r="47" spans="2:40" x14ac:dyDescent="0.35">
      <c r="B47" s="6" t="s">
        <v>75</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row>
    <row r="48" spans="2:40" x14ac:dyDescent="0.35">
      <c r="B48" s="24" t="s">
        <v>71</v>
      </c>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row>
    <row r="49" spans="2:40" x14ac:dyDescent="0.35">
      <c r="B49" t="s">
        <v>59</v>
      </c>
      <c r="C49" s="14">
        <v>0.123940943970734</v>
      </c>
      <c r="D49" s="14">
        <v>0.15104098566723001</v>
      </c>
      <c r="E49" s="14">
        <v>9.7237023221984797E-2</v>
      </c>
      <c r="F49" s="14"/>
      <c r="G49" s="14">
        <v>2.6585383179935199E-2</v>
      </c>
      <c r="H49" s="14">
        <v>4.2715625674611797E-2</v>
      </c>
      <c r="I49" s="14">
        <v>7.5754226481497905E-2</v>
      </c>
      <c r="J49" s="14">
        <v>8.9711935613520297E-2</v>
      </c>
      <c r="K49" s="14">
        <v>0.16115266032167799</v>
      </c>
      <c r="L49" s="14">
        <v>0.29642865264006801</v>
      </c>
      <c r="M49" s="14"/>
      <c r="N49" s="14">
        <v>0.15188962968574801</v>
      </c>
      <c r="O49" s="14">
        <v>0.13324865414300799</v>
      </c>
      <c r="P49" s="14">
        <v>0.15335671263935</v>
      </c>
      <c r="Q49" s="14">
        <v>0.14848904373894101</v>
      </c>
      <c r="R49" s="14">
        <v>0.11851329809830501</v>
      </c>
      <c r="S49" s="14">
        <v>9.6403036274495396E-2</v>
      </c>
      <c r="T49" s="14">
        <v>0.105593848511921</v>
      </c>
      <c r="U49" s="14">
        <v>0.16579474310151901</v>
      </c>
      <c r="V49" s="14">
        <v>6.2696149266502799E-2</v>
      </c>
      <c r="W49" s="14">
        <v>0.11859265692410099</v>
      </c>
      <c r="X49" s="14">
        <v>0.140120217238485</v>
      </c>
      <c r="Y49" s="14">
        <v>0.10357822569662101</v>
      </c>
      <c r="Z49" s="14"/>
      <c r="AA49" s="14">
        <v>0.184351357210534</v>
      </c>
      <c r="AB49" s="14">
        <v>0.105264459033815</v>
      </c>
      <c r="AC49" s="14">
        <v>0.14135792803651301</v>
      </c>
      <c r="AD49" s="14">
        <v>6.3785823580023895E-2</v>
      </c>
      <c r="AE49" s="14"/>
      <c r="AF49" s="14">
        <v>0.18585619314472701</v>
      </c>
      <c r="AG49" s="14">
        <v>8.9439392071899604E-2</v>
      </c>
      <c r="AH49" s="14">
        <v>0.18153738653138801</v>
      </c>
      <c r="AI49" s="14">
        <v>0</v>
      </c>
      <c r="AJ49" s="14">
        <v>8.4431145756466902E-2</v>
      </c>
      <c r="AK49" s="14"/>
      <c r="AL49" s="14">
        <v>0.16973916933614</v>
      </c>
      <c r="AM49" s="14">
        <v>9.8095222416274996E-2</v>
      </c>
      <c r="AN49" s="14">
        <v>0.10283993186136201</v>
      </c>
    </row>
    <row r="50" spans="2:40" x14ac:dyDescent="0.35">
      <c r="B50" t="s">
        <v>60</v>
      </c>
      <c r="C50" s="14">
        <v>0.112947198096297</v>
      </c>
      <c r="D50" s="14">
        <v>0.138300727874862</v>
      </c>
      <c r="E50" s="14">
        <v>8.7889235201042901E-2</v>
      </c>
      <c r="F50" s="14"/>
      <c r="G50" s="14">
        <v>3.7709659374154901E-2</v>
      </c>
      <c r="H50" s="14">
        <v>9.0490770243567595E-2</v>
      </c>
      <c r="I50" s="14">
        <v>7.6471009520181696E-2</v>
      </c>
      <c r="J50" s="14">
        <v>8.3120228459113807E-2</v>
      </c>
      <c r="K50" s="14">
        <v>0.17289226248796899</v>
      </c>
      <c r="L50" s="14">
        <v>0.194788722553456</v>
      </c>
      <c r="M50" s="14"/>
      <c r="N50" s="14">
        <v>8.9123445091785505E-2</v>
      </c>
      <c r="O50" s="14">
        <v>0.102678572465322</v>
      </c>
      <c r="P50" s="14">
        <v>0.15973854196902601</v>
      </c>
      <c r="Q50" s="14">
        <v>0.157024303007675</v>
      </c>
      <c r="R50" s="14">
        <v>6.2088039339923198E-2</v>
      </c>
      <c r="S50" s="14">
        <v>0.139385028784865</v>
      </c>
      <c r="T50" s="14">
        <v>9.3037212420253104E-2</v>
      </c>
      <c r="U50" s="14">
        <v>0.134313045753815</v>
      </c>
      <c r="V50" s="14">
        <v>7.7443582357687904E-2</v>
      </c>
      <c r="W50" s="14">
        <v>0.14273125294785799</v>
      </c>
      <c r="X50" s="14">
        <v>9.15312388781825E-2</v>
      </c>
      <c r="Y50" s="14">
        <v>0.15272790136227599</v>
      </c>
      <c r="Z50" s="14"/>
      <c r="AA50" s="14">
        <v>0.146253034743306</v>
      </c>
      <c r="AB50" s="14">
        <v>0.106380957301955</v>
      </c>
      <c r="AC50" s="14">
        <v>0.119207908438763</v>
      </c>
      <c r="AD50" s="14">
        <v>7.9199937427041997E-2</v>
      </c>
      <c r="AE50" s="14"/>
      <c r="AF50" s="14">
        <v>0.152483373997158</v>
      </c>
      <c r="AG50" s="14">
        <v>9.1787915040614607E-2</v>
      </c>
      <c r="AH50" s="14">
        <v>0.13459368064864799</v>
      </c>
      <c r="AI50" s="14">
        <v>0.15655544696952001</v>
      </c>
      <c r="AJ50" s="14">
        <v>5.9947705328621197E-2</v>
      </c>
      <c r="AK50" s="14"/>
      <c r="AL50" s="14">
        <v>0.15035536227000901</v>
      </c>
      <c r="AM50" s="14">
        <v>9.7549710571255194E-2</v>
      </c>
      <c r="AN50" s="14">
        <v>0.118496010088875</v>
      </c>
    </row>
    <row r="51" spans="2:40" x14ac:dyDescent="0.35">
      <c r="B51" t="s">
        <v>61</v>
      </c>
      <c r="C51" s="14">
        <v>0.12565371400691</v>
      </c>
      <c r="D51" s="14">
        <v>0.13223137644970301</v>
      </c>
      <c r="E51" s="14">
        <v>0.119976869855885</v>
      </c>
      <c r="F51" s="14"/>
      <c r="G51" s="14">
        <v>9.8780043986848004E-2</v>
      </c>
      <c r="H51" s="14">
        <v>0.118133983543162</v>
      </c>
      <c r="I51" s="14">
        <v>0.10858576073562</v>
      </c>
      <c r="J51" s="14">
        <v>8.4613759744268505E-2</v>
      </c>
      <c r="K51" s="14">
        <v>0.17082654415587201</v>
      </c>
      <c r="L51" s="14">
        <v>0.16649119550710001</v>
      </c>
      <c r="M51" s="14"/>
      <c r="N51" s="14">
        <v>0.126809818467468</v>
      </c>
      <c r="O51" s="14">
        <v>0.17035041072790999</v>
      </c>
      <c r="P51" s="14">
        <v>0.15363203344700099</v>
      </c>
      <c r="Q51" s="14">
        <v>0.105917569626301</v>
      </c>
      <c r="R51" s="14">
        <v>0.113326958604535</v>
      </c>
      <c r="S51" s="14">
        <v>0.128072010509896</v>
      </c>
      <c r="T51" s="14">
        <v>9.2929000298765593E-2</v>
      </c>
      <c r="U51" s="14">
        <v>7.8551764827116496E-2</v>
      </c>
      <c r="V51" s="14">
        <v>0.113150140612405</v>
      </c>
      <c r="W51" s="14">
        <v>0.14089507506433199</v>
      </c>
      <c r="X51" s="14">
        <v>0.11641264657490299</v>
      </c>
      <c r="Y51" s="14">
        <v>9.7452563362908695E-2</v>
      </c>
      <c r="Z51" s="14"/>
      <c r="AA51" s="14">
        <v>0.15553711588983099</v>
      </c>
      <c r="AB51" s="14">
        <v>0.136603483372395</v>
      </c>
      <c r="AC51" s="14">
        <v>0.115926781985719</v>
      </c>
      <c r="AD51" s="14">
        <v>8.9397380368136201E-2</v>
      </c>
      <c r="AE51" s="14"/>
      <c r="AF51" s="14">
        <v>0.166539929946705</v>
      </c>
      <c r="AG51" s="14">
        <v>0.10724501961057099</v>
      </c>
      <c r="AH51" s="14">
        <v>0.146171747177923</v>
      </c>
      <c r="AI51" s="14">
        <v>0.11550424488201</v>
      </c>
      <c r="AJ51" s="14">
        <v>8.6743008432199106E-2</v>
      </c>
      <c r="AK51" s="14"/>
      <c r="AL51" s="14">
        <v>0.162955051021935</v>
      </c>
      <c r="AM51" s="14">
        <v>0.108208904318553</v>
      </c>
      <c r="AN51" s="14">
        <v>0.19478442361486001</v>
      </c>
    </row>
    <row r="52" spans="2:40" x14ac:dyDescent="0.35">
      <c r="B52" t="s">
        <v>62</v>
      </c>
      <c r="C52" s="14">
        <v>0.14023403558068401</v>
      </c>
      <c r="D52" s="14">
        <v>0.13325318101719499</v>
      </c>
      <c r="E52" s="14">
        <v>0.14788289837546101</v>
      </c>
      <c r="F52" s="14"/>
      <c r="G52" s="14">
        <v>0.16973919585811001</v>
      </c>
      <c r="H52" s="14">
        <v>0.14798597982879</v>
      </c>
      <c r="I52" s="14">
        <v>0.13099777127859399</v>
      </c>
      <c r="J52" s="14">
        <v>0.13863025918101499</v>
      </c>
      <c r="K52" s="14">
        <v>0.12440062479285199</v>
      </c>
      <c r="L52" s="14">
        <v>0.133809221989587</v>
      </c>
      <c r="M52" s="14"/>
      <c r="N52" s="14">
        <v>0.11409232648225399</v>
      </c>
      <c r="O52" s="14">
        <v>0.15018645442533901</v>
      </c>
      <c r="P52" s="14">
        <v>0.102877496171365</v>
      </c>
      <c r="Q52" s="14">
        <v>0.14506562037880599</v>
      </c>
      <c r="R52" s="14">
        <v>0.19135226079295301</v>
      </c>
      <c r="S52" s="14">
        <v>0.155177944132212</v>
      </c>
      <c r="T52" s="14">
        <v>0.12598482263387001</v>
      </c>
      <c r="U52" s="14">
        <v>0.14674317006010301</v>
      </c>
      <c r="V52" s="14">
        <v>0.18491848130511601</v>
      </c>
      <c r="W52" s="14">
        <v>0.127138070280473</v>
      </c>
      <c r="X52" s="14">
        <v>0.10859826154793301</v>
      </c>
      <c r="Y52" s="14">
        <v>9.73771847066046E-2</v>
      </c>
      <c r="Z52" s="14"/>
      <c r="AA52" s="14">
        <v>0.16403637844194899</v>
      </c>
      <c r="AB52" s="14">
        <v>0.15203426779471499</v>
      </c>
      <c r="AC52" s="14">
        <v>0.11963005842325899</v>
      </c>
      <c r="AD52" s="14">
        <v>0.119566647547126</v>
      </c>
      <c r="AE52" s="14"/>
      <c r="AF52" s="14">
        <v>0.15390054002199499</v>
      </c>
      <c r="AG52" s="14">
        <v>0.133797381171019</v>
      </c>
      <c r="AH52" s="14">
        <v>0.16059472086120499</v>
      </c>
      <c r="AI52" s="14">
        <v>0.18840781063557099</v>
      </c>
      <c r="AJ52" s="14">
        <v>0.12978349114803001</v>
      </c>
      <c r="AK52" s="14"/>
      <c r="AL52" s="14">
        <v>0.16446585608602901</v>
      </c>
      <c r="AM52" s="14">
        <v>0.136675228763944</v>
      </c>
      <c r="AN52" s="14">
        <v>0.13685606728473601</v>
      </c>
    </row>
    <row r="53" spans="2:40" x14ac:dyDescent="0.35">
      <c r="B53" t="s">
        <v>63</v>
      </c>
      <c r="C53" s="14">
        <v>0.47987493040134999</v>
      </c>
      <c r="D53" s="14">
        <v>0.42950107974261598</v>
      </c>
      <c r="E53" s="14">
        <v>0.52792477033213903</v>
      </c>
      <c r="F53" s="14"/>
      <c r="G53" s="14">
        <v>0.63703634367820305</v>
      </c>
      <c r="H53" s="14">
        <v>0.58713096763833394</v>
      </c>
      <c r="I53" s="14">
        <v>0.596251621055365</v>
      </c>
      <c r="J53" s="14">
        <v>0.573784565498758</v>
      </c>
      <c r="K53" s="14">
        <v>0.36735381744207002</v>
      </c>
      <c r="L53" s="14">
        <v>0.19315313251473801</v>
      </c>
      <c r="M53" s="14"/>
      <c r="N53" s="14">
        <v>0.48798391292116899</v>
      </c>
      <c r="O53" s="14">
        <v>0.420590242332542</v>
      </c>
      <c r="P53" s="14">
        <v>0.41205371806491198</v>
      </c>
      <c r="Q53" s="14">
        <v>0.41650747814606498</v>
      </c>
      <c r="R53" s="14">
        <v>0.51471944316428397</v>
      </c>
      <c r="S53" s="14">
        <v>0.47488675831069499</v>
      </c>
      <c r="T53" s="14">
        <v>0.56398135505609603</v>
      </c>
      <c r="U53" s="14">
        <v>0.46349754261639298</v>
      </c>
      <c r="V53" s="14">
        <v>0.54910707717166596</v>
      </c>
      <c r="W53" s="14">
        <v>0.46323233665239799</v>
      </c>
      <c r="X53" s="14">
        <v>0.52346571976824996</v>
      </c>
      <c r="Y53" s="14">
        <v>0.52458127381000996</v>
      </c>
      <c r="Z53" s="14"/>
      <c r="AA53" s="14">
        <v>0.340521802874443</v>
      </c>
      <c r="AB53" s="14">
        <v>0.474736066536046</v>
      </c>
      <c r="AC53" s="14">
        <v>0.49305897026346301</v>
      </c>
      <c r="AD53" s="14">
        <v>0.62405918869467403</v>
      </c>
      <c r="AE53" s="14"/>
      <c r="AF53" s="14">
        <v>0.33408712354162801</v>
      </c>
      <c r="AG53" s="14">
        <v>0.55969619482518895</v>
      </c>
      <c r="AH53" s="14">
        <v>0.36082111330540101</v>
      </c>
      <c r="AI53" s="14">
        <v>0.539532497512899</v>
      </c>
      <c r="AJ53" s="14">
        <v>0.59580335877369295</v>
      </c>
      <c r="AK53" s="14"/>
      <c r="AL53" s="14">
        <v>0.34220677894573698</v>
      </c>
      <c r="AM53" s="14">
        <v>0.54426964677291501</v>
      </c>
      <c r="AN53" s="14">
        <v>0.43534093091029402</v>
      </c>
    </row>
    <row r="54" spans="2:40" x14ac:dyDescent="0.35">
      <c r="B54" t="s">
        <v>64</v>
      </c>
      <c r="C54" s="14">
        <v>1.73491779440255E-2</v>
      </c>
      <c r="D54" s="14">
        <v>1.5672649248393698E-2</v>
      </c>
      <c r="E54" s="14">
        <v>1.9089203013486801E-2</v>
      </c>
      <c r="F54" s="14"/>
      <c r="G54" s="14">
        <v>3.0149373922748701E-2</v>
      </c>
      <c r="H54" s="14">
        <v>1.35426730715347E-2</v>
      </c>
      <c r="I54" s="14">
        <v>1.19396109287421E-2</v>
      </c>
      <c r="J54" s="14">
        <v>3.01392515033246E-2</v>
      </c>
      <c r="K54" s="14">
        <v>3.3740907995591998E-3</v>
      </c>
      <c r="L54" s="14">
        <v>1.5329074795050499E-2</v>
      </c>
      <c r="M54" s="14"/>
      <c r="N54" s="14">
        <v>3.0100867351575699E-2</v>
      </c>
      <c r="O54" s="14">
        <v>2.29456659058789E-2</v>
      </c>
      <c r="P54" s="14">
        <v>1.8341497708346099E-2</v>
      </c>
      <c r="Q54" s="14">
        <v>2.6995985102211802E-2</v>
      </c>
      <c r="R54" s="14">
        <v>0</v>
      </c>
      <c r="S54" s="14">
        <v>6.0752219878370799E-3</v>
      </c>
      <c r="T54" s="14">
        <v>1.8473761079094701E-2</v>
      </c>
      <c r="U54" s="14">
        <v>1.10997336410537E-2</v>
      </c>
      <c r="V54" s="14">
        <v>1.26845692866226E-2</v>
      </c>
      <c r="W54" s="14">
        <v>7.4106081308376003E-3</v>
      </c>
      <c r="X54" s="14">
        <v>1.9871915992246799E-2</v>
      </c>
      <c r="Y54" s="14">
        <v>2.4282851061579899E-2</v>
      </c>
      <c r="Z54" s="14"/>
      <c r="AA54" s="14">
        <v>9.3003108399364598E-3</v>
      </c>
      <c r="AB54" s="14">
        <v>2.4980765961073501E-2</v>
      </c>
      <c r="AC54" s="14">
        <v>1.08183528522829E-2</v>
      </c>
      <c r="AD54" s="14">
        <v>2.39910223829976E-2</v>
      </c>
      <c r="AE54" s="14"/>
      <c r="AF54" s="14">
        <v>7.1328393477856199E-3</v>
      </c>
      <c r="AG54" s="14">
        <v>1.8034097280705999E-2</v>
      </c>
      <c r="AH54" s="14">
        <v>1.6281351475436301E-2</v>
      </c>
      <c r="AI54" s="14">
        <v>0</v>
      </c>
      <c r="AJ54" s="14">
        <v>4.3291290560989501E-2</v>
      </c>
      <c r="AK54" s="14"/>
      <c r="AL54" s="14">
        <v>1.02777823401507E-2</v>
      </c>
      <c r="AM54" s="14">
        <v>1.52012871570579E-2</v>
      </c>
      <c r="AN54" s="14">
        <v>1.1682636239873199E-2</v>
      </c>
    </row>
    <row r="55" spans="2:40" x14ac:dyDescent="0.35">
      <c r="B55" t="s">
        <v>65</v>
      </c>
      <c r="C55" s="14">
        <v>0.23688814206702999</v>
      </c>
      <c r="D55" s="14">
        <v>0.28934171354209298</v>
      </c>
      <c r="E55" s="14">
        <v>0.18512625842302799</v>
      </c>
      <c r="F55" s="14"/>
      <c r="G55" s="14">
        <v>6.4295042554090104E-2</v>
      </c>
      <c r="H55" s="14">
        <v>0.13320639591817901</v>
      </c>
      <c r="I55" s="14">
        <v>0.15222523600168</v>
      </c>
      <c r="J55" s="14">
        <v>0.17283216407263399</v>
      </c>
      <c r="K55" s="14">
        <v>0.33404492280964698</v>
      </c>
      <c r="L55" s="14">
        <v>0.49121737519352399</v>
      </c>
      <c r="M55" s="14"/>
      <c r="N55" s="14">
        <v>0.241013074777534</v>
      </c>
      <c r="O55" s="14">
        <v>0.23592722660832999</v>
      </c>
      <c r="P55" s="14">
        <v>0.31309525460837601</v>
      </c>
      <c r="Q55" s="14">
        <v>0.30551334674661601</v>
      </c>
      <c r="R55" s="14">
        <v>0.18060133743822801</v>
      </c>
      <c r="S55" s="14">
        <v>0.23578806505936101</v>
      </c>
      <c r="T55" s="14">
        <v>0.198631060932174</v>
      </c>
      <c r="U55" s="14">
        <v>0.30010778885533401</v>
      </c>
      <c r="V55" s="14">
        <v>0.14013973162419099</v>
      </c>
      <c r="W55" s="14">
        <v>0.26132390987195903</v>
      </c>
      <c r="X55" s="14">
        <v>0.23165145611666799</v>
      </c>
      <c r="Y55" s="14">
        <v>0.25630612705889699</v>
      </c>
      <c r="Z55" s="14"/>
      <c r="AA55" s="14">
        <v>0.33060439195384</v>
      </c>
      <c r="AB55" s="14">
        <v>0.211645416335771</v>
      </c>
      <c r="AC55" s="14">
        <v>0.26056583647527598</v>
      </c>
      <c r="AD55" s="14">
        <v>0.142985761007066</v>
      </c>
      <c r="AE55" s="14"/>
      <c r="AF55" s="14">
        <v>0.33833956714188501</v>
      </c>
      <c r="AG55" s="14">
        <v>0.181227307112514</v>
      </c>
      <c r="AH55" s="14">
        <v>0.31613106718003497</v>
      </c>
      <c r="AI55" s="14">
        <v>0.15655544696952001</v>
      </c>
      <c r="AJ55" s="14">
        <v>0.14437885108508799</v>
      </c>
      <c r="AK55" s="14"/>
      <c r="AL55" s="14">
        <v>0.32009453160614898</v>
      </c>
      <c r="AM55" s="14">
        <v>0.19564493298753</v>
      </c>
      <c r="AN55" s="14">
        <v>0.22133594195023701</v>
      </c>
    </row>
    <row r="56" spans="2:40" x14ac:dyDescent="0.35">
      <c r="B56" t="s">
        <v>66</v>
      </c>
      <c r="C56" s="14">
        <v>0.62010896598203402</v>
      </c>
      <c r="D56" s="14">
        <v>0.56275426075981005</v>
      </c>
      <c r="E56" s="14">
        <v>0.67580766870760001</v>
      </c>
      <c r="F56" s="14"/>
      <c r="G56" s="14">
        <v>0.80677553953631298</v>
      </c>
      <c r="H56" s="14">
        <v>0.73511694746712397</v>
      </c>
      <c r="I56" s="14">
        <v>0.72724939233395902</v>
      </c>
      <c r="J56" s="14">
        <v>0.71241482467977302</v>
      </c>
      <c r="K56" s="14">
        <v>0.49175444223492198</v>
      </c>
      <c r="L56" s="14">
        <v>0.32696235450432598</v>
      </c>
      <c r="M56" s="14"/>
      <c r="N56" s="14">
        <v>0.60207623940342303</v>
      </c>
      <c r="O56" s="14">
        <v>0.57077669675788101</v>
      </c>
      <c r="P56" s="14">
        <v>0.51493121423627597</v>
      </c>
      <c r="Q56" s="14">
        <v>0.56157309852487103</v>
      </c>
      <c r="R56" s="14">
        <v>0.70607170395723695</v>
      </c>
      <c r="S56" s="14">
        <v>0.63006470244290702</v>
      </c>
      <c r="T56" s="14">
        <v>0.68996617768996604</v>
      </c>
      <c r="U56" s="14">
        <v>0.61024071267649604</v>
      </c>
      <c r="V56" s="14">
        <v>0.73402555847678197</v>
      </c>
      <c r="W56" s="14">
        <v>0.59037040693287102</v>
      </c>
      <c r="X56" s="14">
        <v>0.63206398131618302</v>
      </c>
      <c r="Y56" s="14">
        <v>0.62195845851661402</v>
      </c>
      <c r="Z56" s="14"/>
      <c r="AA56" s="14">
        <v>0.50455818131639196</v>
      </c>
      <c r="AB56" s="14">
        <v>0.62677033433076101</v>
      </c>
      <c r="AC56" s="14">
        <v>0.61268902868672204</v>
      </c>
      <c r="AD56" s="14">
        <v>0.74362583624180001</v>
      </c>
      <c r="AE56" s="14"/>
      <c r="AF56" s="14">
        <v>0.487987663563624</v>
      </c>
      <c r="AG56" s="14">
        <v>0.69349357599620898</v>
      </c>
      <c r="AH56" s="14">
        <v>0.52141583416660497</v>
      </c>
      <c r="AI56" s="14">
        <v>0.72794030814846999</v>
      </c>
      <c r="AJ56" s="14">
        <v>0.72558684992172295</v>
      </c>
      <c r="AK56" s="14"/>
      <c r="AL56" s="14">
        <v>0.50667263503176596</v>
      </c>
      <c r="AM56" s="14">
        <v>0.68094487553685901</v>
      </c>
      <c r="AN56" s="14">
        <v>0.57219699819503</v>
      </c>
    </row>
    <row r="57" spans="2:40" x14ac:dyDescent="0.35">
      <c r="B57" t="s">
        <v>67</v>
      </c>
      <c r="C57" s="14">
        <v>-0.38322082391500401</v>
      </c>
      <c r="D57" s="14">
        <v>-0.27341254721771702</v>
      </c>
      <c r="E57" s="14">
        <v>-0.49068141028457202</v>
      </c>
      <c r="F57" s="14"/>
      <c r="G57" s="14">
        <v>-0.74248049698222296</v>
      </c>
      <c r="H57" s="14">
        <v>-0.60191055154894502</v>
      </c>
      <c r="I57" s="14">
        <v>-0.57502415633227899</v>
      </c>
      <c r="J57" s="14">
        <v>-0.539582660607139</v>
      </c>
      <c r="K57" s="14">
        <v>-0.157709519425275</v>
      </c>
      <c r="L57" s="14">
        <v>0.16425502068919801</v>
      </c>
      <c r="M57" s="14"/>
      <c r="N57" s="14">
        <v>-0.361063164625889</v>
      </c>
      <c r="O57" s="14">
        <v>-0.33484947014955002</v>
      </c>
      <c r="P57" s="14">
        <v>-0.20183595962789999</v>
      </c>
      <c r="Q57" s="14">
        <v>-0.25605975177825502</v>
      </c>
      <c r="R57" s="14">
        <v>-0.52547036651900803</v>
      </c>
      <c r="S57" s="14">
        <v>-0.39427663738354601</v>
      </c>
      <c r="T57" s="14">
        <v>-0.49133511675779201</v>
      </c>
      <c r="U57" s="14">
        <v>-0.31013292382116198</v>
      </c>
      <c r="V57" s="14">
        <v>-0.59388582685259195</v>
      </c>
      <c r="W57" s="14">
        <v>-0.32904649706091099</v>
      </c>
      <c r="X57" s="14">
        <v>-0.40041252519951498</v>
      </c>
      <c r="Y57" s="14">
        <v>-0.36565233145771803</v>
      </c>
      <c r="Z57" s="14"/>
      <c r="AA57" s="14">
        <v>-0.17395378936255201</v>
      </c>
      <c r="AB57" s="14">
        <v>-0.41512491799499102</v>
      </c>
      <c r="AC57" s="14">
        <v>-0.352123192211446</v>
      </c>
      <c r="AD57" s="14">
        <v>-0.60064007523473495</v>
      </c>
      <c r="AE57" s="14"/>
      <c r="AF57" s="14">
        <v>-0.14964809642173801</v>
      </c>
      <c r="AG57" s="14">
        <v>-0.51226626888369498</v>
      </c>
      <c r="AH57" s="14">
        <v>-0.20528476698657</v>
      </c>
      <c r="AI57" s="14">
        <v>-0.57138486117894904</v>
      </c>
      <c r="AJ57" s="14">
        <v>-0.58120799883663499</v>
      </c>
      <c r="AK57" s="14"/>
      <c r="AL57" s="14">
        <v>-0.18657810342561701</v>
      </c>
      <c r="AM57" s="14">
        <v>-0.48529994254932901</v>
      </c>
      <c r="AN57" s="14">
        <v>-0.35086105624479402</v>
      </c>
    </row>
    <row r="58" spans="2:40" x14ac:dyDescent="0.35">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row>
    <row r="59" spans="2:40" x14ac:dyDescent="0.35">
      <c r="B59" s="6" t="s">
        <v>82</v>
      </c>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row>
    <row r="60" spans="2:40" x14ac:dyDescent="0.35">
      <c r="B60" s="24" t="s">
        <v>71</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row>
    <row r="61" spans="2:40" x14ac:dyDescent="0.35">
      <c r="B61" t="s">
        <v>76</v>
      </c>
      <c r="C61" s="14">
        <v>0.52836328384542897</v>
      </c>
      <c r="D61" s="14">
        <v>0.557544370358246</v>
      </c>
      <c r="E61" s="14">
        <v>0.50103294577691204</v>
      </c>
      <c r="F61" s="14"/>
      <c r="G61" s="14">
        <v>0.62925268820143199</v>
      </c>
      <c r="H61" s="14">
        <v>0.63708699272831804</v>
      </c>
      <c r="I61" s="14">
        <v>0.57743446980426505</v>
      </c>
      <c r="J61" s="14">
        <v>0.55011367951632695</v>
      </c>
      <c r="K61" s="14">
        <v>0.41868916060715999</v>
      </c>
      <c r="L61" s="14">
        <v>0.38931869408096598</v>
      </c>
      <c r="M61" s="14"/>
      <c r="N61" s="14">
        <v>0.52989687042899103</v>
      </c>
      <c r="O61" s="14">
        <v>0.49499894530174399</v>
      </c>
      <c r="P61" s="14">
        <v>0.48983913926157202</v>
      </c>
      <c r="Q61" s="14">
        <v>0.53704795629275803</v>
      </c>
      <c r="R61" s="14">
        <v>0.55388216118256595</v>
      </c>
      <c r="S61" s="14">
        <v>0.50308292196777205</v>
      </c>
      <c r="T61" s="14">
        <v>0.57763615298133897</v>
      </c>
      <c r="U61" s="14">
        <v>0.46272987522310199</v>
      </c>
      <c r="V61" s="14">
        <v>0.550426673723723</v>
      </c>
      <c r="W61" s="14">
        <v>0.56872602161270303</v>
      </c>
      <c r="X61" s="14">
        <v>0.489930919187886</v>
      </c>
      <c r="Y61" s="14">
        <v>0.57642513728131295</v>
      </c>
      <c r="Z61" s="14"/>
      <c r="AA61" s="14">
        <v>0.60858496034389498</v>
      </c>
      <c r="AB61" s="14">
        <v>0.48924290002606602</v>
      </c>
      <c r="AC61" s="14">
        <v>0.50537943166711297</v>
      </c>
      <c r="AD61" s="14">
        <v>0.50080375701088198</v>
      </c>
      <c r="AE61" s="14"/>
      <c r="AF61" s="14">
        <v>0.51883265601902595</v>
      </c>
      <c r="AG61" s="14">
        <v>0.50148901268531798</v>
      </c>
      <c r="AH61" s="14">
        <v>0.50763469566453701</v>
      </c>
      <c r="AI61" s="14">
        <v>0.43347070772368301</v>
      </c>
      <c r="AJ61" s="14">
        <v>0.58492042081005802</v>
      </c>
      <c r="AK61" s="14"/>
      <c r="AL61" s="14">
        <v>0.55194398819180202</v>
      </c>
      <c r="AM61" s="14">
        <v>0.509911325078231</v>
      </c>
      <c r="AN61" s="14">
        <v>0.53503610215527198</v>
      </c>
    </row>
    <row r="62" spans="2:40" x14ac:dyDescent="0.35">
      <c r="B62" t="s">
        <v>77</v>
      </c>
      <c r="C62" s="14">
        <v>0.32689270773734203</v>
      </c>
      <c r="D62" s="14">
        <v>0.31466382082456801</v>
      </c>
      <c r="E62" s="14">
        <v>0.33979691035079401</v>
      </c>
      <c r="F62" s="14"/>
      <c r="G62" s="14">
        <v>0.22345614493235</v>
      </c>
      <c r="H62" s="14">
        <v>0.257094455686948</v>
      </c>
      <c r="I62" s="14">
        <v>0.29558169793469902</v>
      </c>
      <c r="J62" s="14">
        <v>0.27600220864723402</v>
      </c>
      <c r="K62" s="14">
        <v>0.39900580675995001</v>
      </c>
      <c r="L62" s="14">
        <v>0.47052634497862</v>
      </c>
      <c r="M62" s="14"/>
      <c r="N62" s="14">
        <v>0.34955492206010103</v>
      </c>
      <c r="O62" s="14">
        <v>0.369072953477871</v>
      </c>
      <c r="P62" s="14">
        <v>0.37757766788458902</v>
      </c>
      <c r="Q62" s="14">
        <v>0.29305949457229502</v>
      </c>
      <c r="R62" s="14">
        <v>0.27183629438960699</v>
      </c>
      <c r="S62" s="14">
        <v>0.35273841310262599</v>
      </c>
      <c r="T62" s="14">
        <v>0.28698098402613498</v>
      </c>
      <c r="U62" s="14">
        <v>0.36413436464236898</v>
      </c>
      <c r="V62" s="14">
        <v>0.29637221257387503</v>
      </c>
      <c r="W62" s="14">
        <v>0.27550899658387901</v>
      </c>
      <c r="X62" s="14">
        <v>0.359401991856164</v>
      </c>
      <c r="Y62" s="14">
        <v>0.32455924731423802</v>
      </c>
      <c r="Z62" s="14"/>
      <c r="AA62" s="14">
        <v>0.319218188261092</v>
      </c>
      <c r="AB62" s="14">
        <v>0.35761717263369203</v>
      </c>
      <c r="AC62" s="14">
        <v>0.32109957662766803</v>
      </c>
      <c r="AD62" s="14">
        <v>0.31094084231789998</v>
      </c>
      <c r="AE62" s="14"/>
      <c r="AF62" s="14">
        <v>0.35666065744616998</v>
      </c>
      <c r="AG62" s="14">
        <v>0.32266114483047298</v>
      </c>
      <c r="AH62" s="14">
        <v>0.38124095465968399</v>
      </c>
      <c r="AI62" s="14">
        <v>0.37495881922555202</v>
      </c>
      <c r="AJ62" s="14">
        <v>0.26510410972791099</v>
      </c>
      <c r="AK62" s="14"/>
      <c r="AL62" s="14">
        <v>0.35466405553216701</v>
      </c>
      <c r="AM62" s="14">
        <v>0.33487228786982798</v>
      </c>
      <c r="AN62" s="14">
        <v>0.33953049388692502</v>
      </c>
    </row>
    <row r="63" spans="2:40" x14ac:dyDescent="0.35">
      <c r="B63" t="s">
        <v>78</v>
      </c>
      <c r="C63" s="14">
        <v>8.9999862642370101E-2</v>
      </c>
      <c r="D63" s="14">
        <v>7.9075363962156406E-2</v>
      </c>
      <c r="E63" s="14">
        <v>9.8215310594130606E-2</v>
      </c>
      <c r="F63" s="14"/>
      <c r="G63" s="14">
        <v>9.1820929266259801E-2</v>
      </c>
      <c r="H63" s="14">
        <v>7.7700582948926497E-2</v>
      </c>
      <c r="I63" s="14">
        <v>8.8635756826259501E-2</v>
      </c>
      <c r="J63" s="14">
        <v>9.9141626531737803E-2</v>
      </c>
      <c r="K63" s="14">
        <v>0.108870566266295</v>
      </c>
      <c r="L63" s="14">
        <v>7.9768698682848999E-2</v>
      </c>
      <c r="M63" s="14"/>
      <c r="N63" s="14">
        <v>7.9550902551485905E-2</v>
      </c>
      <c r="O63" s="14">
        <v>7.0253497829233402E-2</v>
      </c>
      <c r="P63" s="14">
        <v>6.1135298576858003E-2</v>
      </c>
      <c r="Q63" s="14">
        <v>0.104799322079326</v>
      </c>
      <c r="R63" s="14">
        <v>0.140627106226106</v>
      </c>
      <c r="S63" s="14">
        <v>9.1668961570660804E-2</v>
      </c>
      <c r="T63" s="14">
        <v>9.9213217012552701E-2</v>
      </c>
      <c r="U63" s="14">
        <v>9.2586268396195506E-2</v>
      </c>
      <c r="V63" s="14">
        <v>0.106224284562561</v>
      </c>
      <c r="W63" s="14">
        <v>8.9707098618882694E-2</v>
      </c>
      <c r="X63" s="14">
        <v>0.105110174464773</v>
      </c>
      <c r="Y63" s="14">
        <v>2.22106663344609E-2</v>
      </c>
      <c r="Z63" s="14"/>
      <c r="AA63" s="14">
        <v>4.4728844695608103E-2</v>
      </c>
      <c r="AB63" s="14">
        <v>9.3275953046270094E-2</v>
      </c>
      <c r="AC63" s="14">
        <v>0.112306662259746</v>
      </c>
      <c r="AD63" s="14">
        <v>0.116575443242665</v>
      </c>
      <c r="AE63" s="14"/>
      <c r="AF63" s="14">
        <v>7.5787862926728594E-2</v>
      </c>
      <c r="AG63" s="14">
        <v>0.109892814880762</v>
      </c>
      <c r="AH63" s="14">
        <v>9.0359904586187298E-2</v>
      </c>
      <c r="AI63" s="14">
        <v>0.15349327864963</v>
      </c>
      <c r="AJ63" s="14">
        <v>8.1445375603501E-2</v>
      </c>
      <c r="AK63" s="14"/>
      <c r="AL63" s="14">
        <v>5.6985481441577598E-2</v>
      </c>
      <c r="AM63" s="14">
        <v>0.101062082124331</v>
      </c>
      <c r="AN63" s="14">
        <v>0.10932517854604</v>
      </c>
    </row>
    <row r="64" spans="2:40" x14ac:dyDescent="0.35">
      <c r="B64" t="s">
        <v>79</v>
      </c>
      <c r="C64" s="14">
        <v>4.1029084063300698E-2</v>
      </c>
      <c r="D64" s="14">
        <v>3.6042947060580401E-2</v>
      </c>
      <c r="E64" s="14">
        <v>4.6141327509151703E-2</v>
      </c>
      <c r="F64" s="14"/>
      <c r="G64" s="14">
        <v>2.6307404027885301E-2</v>
      </c>
      <c r="H64" s="14">
        <v>1.7249898290025E-2</v>
      </c>
      <c r="I64" s="14">
        <v>2.6617309748493901E-2</v>
      </c>
      <c r="J64" s="14">
        <v>6.5950206408021503E-2</v>
      </c>
      <c r="K64" s="14">
        <v>5.7426590294362999E-2</v>
      </c>
      <c r="L64" s="14">
        <v>5.0554222588289399E-2</v>
      </c>
      <c r="M64" s="14"/>
      <c r="N64" s="14">
        <v>3.4109699750787502E-2</v>
      </c>
      <c r="O64" s="14">
        <v>5.4927833617031102E-2</v>
      </c>
      <c r="P64" s="14">
        <v>4.8583019026947803E-2</v>
      </c>
      <c r="Q64" s="14">
        <v>4.2336397358951602E-2</v>
      </c>
      <c r="R64" s="14">
        <v>3.3654438201720697E-2</v>
      </c>
      <c r="S64" s="14">
        <v>3.2150474703416601E-2</v>
      </c>
      <c r="T64" s="14">
        <v>3.6169645979972902E-2</v>
      </c>
      <c r="U64" s="14">
        <v>4.6960798956806299E-2</v>
      </c>
      <c r="V64" s="14">
        <v>3.3875936361603201E-2</v>
      </c>
      <c r="W64" s="14">
        <v>4.7110768439912E-2</v>
      </c>
      <c r="X64" s="14">
        <v>3.6770048737971697E-2</v>
      </c>
      <c r="Y64" s="14">
        <v>5.2899720561125602E-2</v>
      </c>
      <c r="Z64" s="14"/>
      <c r="AA64" s="14">
        <v>2.1903907432279698E-2</v>
      </c>
      <c r="AB64" s="14">
        <v>4.4431348908754602E-2</v>
      </c>
      <c r="AC64" s="14">
        <v>4.4038995089191499E-2</v>
      </c>
      <c r="AD64" s="14">
        <v>5.5825430355253898E-2</v>
      </c>
      <c r="AE64" s="14"/>
      <c r="AF64" s="14">
        <v>4.2475618074204399E-2</v>
      </c>
      <c r="AG64" s="14">
        <v>5.3942432303906197E-2</v>
      </c>
      <c r="AH64" s="14">
        <v>1.4453769695999499E-2</v>
      </c>
      <c r="AI64" s="14">
        <v>0</v>
      </c>
      <c r="AJ64" s="14">
        <v>4.0905179146719102E-2</v>
      </c>
      <c r="AK64" s="14"/>
      <c r="AL64" s="14">
        <v>2.7841692615173799E-2</v>
      </c>
      <c r="AM64" s="14">
        <v>4.6131503676708499E-2</v>
      </c>
      <c r="AN64" s="14">
        <v>8.2251679925449198E-3</v>
      </c>
    </row>
    <row r="65" spans="2:40" x14ac:dyDescent="0.35">
      <c r="B65" t="s">
        <v>80</v>
      </c>
      <c r="C65" s="14">
        <v>4.4359546902932702E-3</v>
      </c>
      <c r="D65" s="14">
        <v>3.7962024872997902E-3</v>
      </c>
      <c r="E65" s="14">
        <v>5.0869701173578098E-3</v>
      </c>
      <c r="F65" s="14"/>
      <c r="G65" s="14">
        <v>3.87695524657984E-3</v>
      </c>
      <c r="H65" s="14">
        <v>0</v>
      </c>
      <c r="I65" s="14">
        <v>2.69082599625378E-3</v>
      </c>
      <c r="J65" s="14">
        <v>2.7299299140040099E-3</v>
      </c>
      <c r="K65" s="14">
        <v>6.4814501128413401E-3</v>
      </c>
      <c r="L65" s="14">
        <v>9.8320396692754899E-3</v>
      </c>
      <c r="M65" s="14"/>
      <c r="N65" s="14">
        <v>0</v>
      </c>
      <c r="O65" s="14">
        <v>0</v>
      </c>
      <c r="P65" s="14">
        <v>5.9273846068896999E-3</v>
      </c>
      <c r="Q65" s="14">
        <v>0</v>
      </c>
      <c r="R65" s="14">
        <v>0</v>
      </c>
      <c r="S65" s="14">
        <v>1.0188235768617099E-2</v>
      </c>
      <c r="T65" s="14">
        <v>0</v>
      </c>
      <c r="U65" s="14">
        <v>2.2488959140473799E-2</v>
      </c>
      <c r="V65" s="14">
        <v>0</v>
      </c>
      <c r="W65" s="14">
        <v>1.8947114744623201E-2</v>
      </c>
      <c r="X65" s="14">
        <v>8.7868657532053796E-3</v>
      </c>
      <c r="Y65" s="14">
        <v>0</v>
      </c>
      <c r="Z65" s="14"/>
      <c r="AA65" s="14">
        <v>1.75634209490416E-3</v>
      </c>
      <c r="AB65" s="14">
        <v>4.5155798459523902E-3</v>
      </c>
      <c r="AC65" s="14">
        <v>8.7174470304953802E-3</v>
      </c>
      <c r="AD65" s="14">
        <v>3.5149005095725101E-3</v>
      </c>
      <c r="AE65" s="14"/>
      <c r="AF65" s="14">
        <v>3.0962205180223102E-3</v>
      </c>
      <c r="AG65" s="14">
        <v>1.92034818177171E-3</v>
      </c>
      <c r="AH65" s="14">
        <v>6.3106753935919004E-3</v>
      </c>
      <c r="AI65" s="14">
        <v>3.8077194401135002E-2</v>
      </c>
      <c r="AJ65" s="14">
        <v>6.78324418856121E-3</v>
      </c>
      <c r="AK65" s="14"/>
      <c r="AL65" s="14">
        <v>3.1810135751368599E-3</v>
      </c>
      <c r="AM65" s="14">
        <v>2.6523088053815201E-3</v>
      </c>
      <c r="AN65" s="14">
        <v>0</v>
      </c>
    </row>
    <row r="66" spans="2:40" x14ac:dyDescent="0.35">
      <c r="B66" t="s">
        <v>81</v>
      </c>
      <c r="C66" s="14">
        <v>9.2791070212650296E-3</v>
      </c>
      <c r="D66" s="14">
        <v>8.8772953071493497E-3</v>
      </c>
      <c r="E66" s="14">
        <v>9.7265356516544194E-3</v>
      </c>
      <c r="F66" s="14"/>
      <c r="G66" s="14">
        <v>2.52858783254932E-2</v>
      </c>
      <c r="H66" s="14">
        <v>1.08680703457818E-2</v>
      </c>
      <c r="I66" s="14">
        <v>9.0399396900286196E-3</v>
      </c>
      <c r="J66" s="14">
        <v>6.0623489826756201E-3</v>
      </c>
      <c r="K66" s="14">
        <v>9.5264259593898296E-3</v>
      </c>
      <c r="L66" s="14">
        <v>0</v>
      </c>
      <c r="M66" s="14"/>
      <c r="N66" s="14">
        <v>6.8876052086346302E-3</v>
      </c>
      <c r="O66" s="14">
        <v>1.0746769774120399E-2</v>
      </c>
      <c r="P66" s="14">
        <v>1.6937490643143299E-2</v>
      </c>
      <c r="Q66" s="14">
        <v>2.2756829696669201E-2</v>
      </c>
      <c r="R66" s="14">
        <v>0</v>
      </c>
      <c r="S66" s="14">
        <v>1.0170992886907501E-2</v>
      </c>
      <c r="T66" s="14">
        <v>0</v>
      </c>
      <c r="U66" s="14">
        <v>1.10997336410537E-2</v>
      </c>
      <c r="V66" s="14">
        <v>1.31008927782376E-2</v>
      </c>
      <c r="W66" s="14">
        <v>0</v>
      </c>
      <c r="X66" s="14">
        <v>0</v>
      </c>
      <c r="Y66" s="14">
        <v>2.3905228508862401E-2</v>
      </c>
      <c r="Z66" s="14"/>
      <c r="AA66" s="14">
        <v>3.8077571722203501E-3</v>
      </c>
      <c r="AB66" s="14">
        <v>1.09170455392649E-2</v>
      </c>
      <c r="AC66" s="14">
        <v>8.4578873257862407E-3</v>
      </c>
      <c r="AD66" s="14">
        <v>1.2339626563725999E-2</v>
      </c>
      <c r="AE66" s="14"/>
      <c r="AF66" s="14">
        <v>3.1469850158482699E-3</v>
      </c>
      <c r="AG66" s="14">
        <v>1.00942471177692E-2</v>
      </c>
      <c r="AH66" s="14">
        <v>0</v>
      </c>
      <c r="AI66" s="14">
        <v>0</v>
      </c>
      <c r="AJ66" s="14">
        <v>2.08416705232496E-2</v>
      </c>
      <c r="AK66" s="14"/>
      <c r="AL66" s="14">
        <v>5.3837686441430103E-3</v>
      </c>
      <c r="AM66" s="14">
        <v>5.3704924455210499E-3</v>
      </c>
      <c r="AN66" s="14">
        <v>7.8830574192179006E-3</v>
      </c>
    </row>
    <row r="67" spans="2:40" x14ac:dyDescent="0.35">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row>
    <row r="68" spans="2:40" x14ac:dyDescent="0.35">
      <c r="B68" s="6" t="s">
        <v>87</v>
      </c>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row>
    <row r="69" spans="2:40" x14ac:dyDescent="0.35">
      <c r="B69" s="24" t="s">
        <v>71</v>
      </c>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row>
    <row r="70" spans="2:40" x14ac:dyDescent="0.35">
      <c r="B70" t="s">
        <v>83</v>
      </c>
      <c r="C70" s="14">
        <v>0.101217213517469</v>
      </c>
      <c r="D70" s="14">
        <v>0.12732482499984599</v>
      </c>
      <c r="E70" s="14">
        <v>7.6325375720624603E-2</v>
      </c>
      <c r="F70" s="14"/>
      <c r="G70" s="14">
        <v>0.12996120778773501</v>
      </c>
      <c r="H70" s="14">
        <v>0.151416856992448</v>
      </c>
      <c r="I70" s="14">
        <v>0.14518414706222399</v>
      </c>
      <c r="J70" s="14">
        <v>6.6745842688749099E-2</v>
      </c>
      <c r="K70" s="14">
        <v>6.25298870336818E-2</v>
      </c>
      <c r="L70" s="14">
        <v>5.9637028025693102E-2</v>
      </c>
      <c r="M70" s="14"/>
      <c r="N70" s="14">
        <v>0.16909900317281801</v>
      </c>
      <c r="O70" s="14">
        <v>0.115394091793907</v>
      </c>
      <c r="P70" s="14">
        <v>7.0897959239308098E-2</v>
      </c>
      <c r="Q70" s="14">
        <v>0.102900190056661</v>
      </c>
      <c r="R70" s="14">
        <v>8.1596613886485203E-2</v>
      </c>
      <c r="S70" s="14">
        <v>8.9662026075911505E-2</v>
      </c>
      <c r="T70" s="14">
        <v>0.105549501524554</v>
      </c>
      <c r="U70" s="14">
        <v>4.50992807422693E-2</v>
      </c>
      <c r="V70" s="14">
        <v>8.5554832125109601E-2</v>
      </c>
      <c r="W70" s="14">
        <v>7.8732020490122595E-2</v>
      </c>
      <c r="X70" s="14">
        <v>6.6732065620945094E-2</v>
      </c>
      <c r="Y70" s="14">
        <v>0.124100754664196</v>
      </c>
      <c r="Z70" s="14"/>
      <c r="AA70" s="14">
        <v>0.173033205882792</v>
      </c>
      <c r="AB70" s="14">
        <v>0.10265323171587699</v>
      </c>
      <c r="AC70" s="14">
        <v>6.9680744525497801E-2</v>
      </c>
      <c r="AD70" s="14">
        <v>5.0724313257652497E-2</v>
      </c>
      <c r="AE70" s="14"/>
      <c r="AF70" s="14">
        <v>8.7587645528805394E-2</v>
      </c>
      <c r="AG70" s="14">
        <v>0.11076555907768899</v>
      </c>
      <c r="AH70" s="14">
        <v>0.16266452969126299</v>
      </c>
      <c r="AI70" s="14">
        <v>8.3455183770973398E-2</v>
      </c>
      <c r="AJ70" s="14">
        <v>9.1163913589926399E-2</v>
      </c>
      <c r="AK70" s="14"/>
      <c r="AL70" s="14">
        <v>0.101285575975793</v>
      </c>
      <c r="AM70" s="14">
        <v>0.115489987837098</v>
      </c>
      <c r="AN70" s="14">
        <v>0.15273020571336801</v>
      </c>
    </row>
    <row r="71" spans="2:40" x14ac:dyDescent="0.35">
      <c r="B71" t="s">
        <v>84</v>
      </c>
      <c r="C71" s="14">
        <v>0.10786046642857</v>
      </c>
      <c r="D71" s="14">
        <v>0.12928495571635601</v>
      </c>
      <c r="E71" s="14">
        <v>8.6577271448720294E-2</v>
      </c>
      <c r="F71" s="14"/>
      <c r="G71" s="14">
        <v>0.131986819944756</v>
      </c>
      <c r="H71" s="14">
        <v>0.182896060968705</v>
      </c>
      <c r="I71" s="14">
        <v>0.12294991310401999</v>
      </c>
      <c r="J71" s="14">
        <v>0.13837561112753</v>
      </c>
      <c r="K71" s="14">
        <v>6.6569601830021197E-2</v>
      </c>
      <c r="L71" s="14">
        <v>2.17339074448216E-2</v>
      </c>
      <c r="M71" s="14"/>
      <c r="N71" s="14">
        <v>0.13032575328687601</v>
      </c>
      <c r="O71" s="14">
        <v>9.4209930757847601E-2</v>
      </c>
      <c r="P71" s="14">
        <v>7.9007735006020693E-2</v>
      </c>
      <c r="Q71" s="14">
        <v>0.112713069086429</v>
      </c>
      <c r="R71" s="14">
        <v>9.4125476190863006E-2</v>
      </c>
      <c r="S71" s="14">
        <v>0.124953330332797</v>
      </c>
      <c r="T71" s="14">
        <v>0.133407290823682</v>
      </c>
      <c r="U71" s="14">
        <v>6.8033799488893806E-2</v>
      </c>
      <c r="V71" s="14">
        <v>9.85357303567964E-2</v>
      </c>
      <c r="W71" s="14">
        <v>0.10213821841555699</v>
      </c>
      <c r="X71" s="14">
        <v>9.97279014311655E-2</v>
      </c>
      <c r="Y71" s="14">
        <v>0.155314028450391</v>
      </c>
      <c r="Z71" s="14"/>
      <c r="AA71" s="14">
        <v>0.16670367643284301</v>
      </c>
      <c r="AB71" s="14">
        <v>0.118956193747098</v>
      </c>
      <c r="AC71" s="14">
        <v>0.108069528807757</v>
      </c>
      <c r="AD71" s="14">
        <v>3.3449152050429198E-2</v>
      </c>
      <c r="AE71" s="14"/>
      <c r="AF71" s="14">
        <v>0.10388968399612</v>
      </c>
      <c r="AG71" s="14">
        <v>0.12639164826618501</v>
      </c>
      <c r="AH71" s="14">
        <v>0.139536854999538</v>
      </c>
      <c r="AI71" s="14">
        <v>0.15683985746599199</v>
      </c>
      <c r="AJ71" s="14">
        <v>8.3734371788174097E-2</v>
      </c>
      <c r="AK71" s="14"/>
      <c r="AL71" s="14">
        <v>0.11438444698948499</v>
      </c>
      <c r="AM71" s="14">
        <v>0.12130760612147599</v>
      </c>
      <c r="AN71" s="14">
        <v>0.130730506453585</v>
      </c>
    </row>
    <row r="72" spans="2:40" x14ac:dyDescent="0.35">
      <c r="B72" t="s">
        <v>85</v>
      </c>
      <c r="C72" s="14">
        <v>2.0368599518663798E-3</v>
      </c>
      <c r="D72" s="14">
        <v>3.21528022359284E-3</v>
      </c>
      <c r="E72" s="14">
        <v>8.9828729592767397E-4</v>
      </c>
      <c r="F72" s="14"/>
      <c r="G72" s="14">
        <v>0</v>
      </c>
      <c r="H72" s="14">
        <v>2.7930778501170199E-3</v>
      </c>
      <c r="I72" s="14">
        <v>3.3030056960928001E-3</v>
      </c>
      <c r="J72" s="14">
        <v>3.20915634468244E-3</v>
      </c>
      <c r="K72" s="14">
        <v>3.2208678121852801E-3</v>
      </c>
      <c r="L72" s="14">
        <v>0</v>
      </c>
      <c r="M72" s="14"/>
      <c r="N72" s="14">
        <v>4.0192690185890303E-3</v>
      </c>
      <c r="O72" s="14">
        <v>0</v>
      </c>
      <c r="P72" s="14">
        <v>0</v>
      </c>
      <c r="Q72" s="14">
        <v>6.0794727946526196E-3</v>
      </c>
      <c r="R72" s="14">
        <v>6.7844044449440599E-3</v>
      </c>
      <c r="S72" s="14">
        <v>0</v>
      </c>
      <c r="T72" s="14">
        <v>0</v>
      </c>
      <c r="U72" s="14">
        <v>0</v>
      </c>
      <c r="V72" s="14">
        <v>0</v>
      </c>
      <c r="W72" s="14">
        <v>0</v>
      </c>
      <c r="X72" s="14">
        <v>9.0826416990352904E-3</v>
      </c>
      <c r="Y72" s="14">
        <v>0</v>
      </c>
      <c r="Z72" s="14"/>
      <c r="AA72" s="14">
        <v>0</v>
      </c>
      <c r="AB72" s="14">
        <v>6.0232083137597703E-3</v>
      </c>
      <c r="AC72" s="14">
        <v>0</v>
      </c>
      <c r="AD72" s="14">
        <v>0</v>
      </c>
      <c r="AE72" s="14"/>
      <c r="AF72" s="14">
        <v>0</v>
      </c>
      <c r="AG72" s="14">
        <v>3.29838867039711E-3</v>
      </c>
      <c r="AH72" s="14">
        <v>0</v>
      </c>
      <c r="AI72" s="14">
        <v>0</v>
      </c>
      <c r="AJ72" s="14">
        <v>8.25551911348219E-3</v>
      </c>
      <c r="AK72" s="14"/>
      <c r="AL72" s="14">
        <v>0</v>
      </c>
      <c r="AM72" s="14">
        <v>3.99382740120498E-3</v>
      </c>
      <c r="AN72" s="14">
        <v>0</v>
      </c>
    </row>
    <row r="73" spans="2:40" x14ac:dyDescent="0.35">
      <c r="B73" t="s">
        <v>86</v>
      </c>
      <c r="C73" s="14">
        <v>0.77955479705998798</v>
      </c>
      <c r="D73" s="14">
        <v>0.72688107482544395</v>
      </c>
      <c r="E73" s="14">
        <v>0.83068286647828304</v>
      </c>
      <c r="F73" s="14"/>
      <c r="G73" s="14">
        <v>0.684326479087628</v>
      </c>
      <c r="H73" s="14">
        <v>0.65470988769562399</v>
      </c>
      <c r="I73" s="14">
        <v>0.72856293413766204</v>
      </c>
      <c r="J73" s="14">
        <v>0.79166938983903801</v>
      </c>
      <c r="K73" s="14">
        <v>0.86439471890041097</v>
      </c>
      <c r="L73" s="14">
        <v>0.91862906452948501</v>
      </c>
      <c r="M73" s="14"/>
      <c r="N73" s="14">
        <v>0.68259959144732596</v>
      </c>
      <c r="O73" s="14">
        <v>0.77607813828381</v>
      </c>
      <c r="P73" s="14">
        <v>0.83864053594583299</v>
      </c>
      <c r="Q73" s="14">
        <v>0.77830726806225803</v>
      </c>
      <c r="R73" s="14">
        <v>0.81068330662086296</v>
      </c>
      <c r="S73" s="14">
        <v>0.77522545223313299</v>
      </c>
      <c r="T73" s="14">
        <v>0.75551421875081104</v>
      </c>
      <c r="U73" s="14">
        <v>0.86479764280322502</v>
      </c>
      <c r="V73" s="14">
        <v>0.79882780064178704</v>
      </c>
      <c r="W73" s="14">
        <v>0.81912976109432101</v>
      </c>
      <c r="X73" s="14">
        <v>0.82445739124885398</v>
      </c>
      <c r="Y73" s="14">
        <v>0.72058521688541299</v>
      </c>
      <c r="Z73" s="14"/>
      <c r="AA73" s="14">
        <v>0.65485552749166098</v>
      </c>
      <c r="AB73" s="14">
        <v>0.75988571484571499</v>
      </c>
      <c r="AC73" s="14">
        <v>0.81609729120738295</v>
      </c>
      <c r="AD73" s="14">
        <v>0.904606483688147</v>
      </c>
      <c r="AE73" s="14"/>
      <c r="AF73" s="14">
        <v>0.80726699767465904</v>
      </c>
      <c r="AG73" s="14">
        <v>0.75469122109605702</v>
      </c>
      <c r="AH73" s="14">
        <v>0.69779861530919896</v>
      </c>
      <c r="AI73" s="14">
        <v>0.75970495876303501</v>
      </c>
      <c r="AJ73" s="14">
        <v>0.80263489308846903</v>
      </c>
      <c r="AK73" s="14"/>
      <c r="AL73" s="14">
        <v>0.77977021566167704</v>
      </c>
      <c r="AM73" s="14">
        <v>0.75166300634434002</v>
      </c>
      <c r="AN73" s="14">
        <v>0.71653928783304699</v>
      </c>
    </row>
    <row r="74" spans="2:40" x14ac:dyDescent="0.35">
      <c r="B74" t="s">
        <v>64</v>
      </c>
      <c r="C74" s="14">
        <v>9.3306630421063404E-3</v>
      </c>
      <c r="D74" s="14">
        <v>1.3293864234761499E-2</v>
      </c>
      <c r="E74" s="14">
        <v>5.5161990564440103E-3</v>
      </c>
      <c r="F74" s="14"/>
      <c r="G74" s="14">
        <v>5.3725493179881498E-2</v>
      </c>
      <c r="H74" s="14">
        <v>8.1841164931060698E-3</v>
      </c>
      <c r="I74" s="14">
        <v>0</v>
      </c>
      <c r="J74" s="14">
        <v>0</v>
      </c>
      <c r="K74" s="14">
        <v>3.2849244237006E-3</v>
      </c>
      <c r="L74" s="14">
        <v>0</v>
      </c>
      <c r="M74" s="14"/>
      <c r="N74" s="14">
        <v>1.39563830743916E-2</v>
      </c>
      <c r="O74" s="14">
        <v>1.43178391644349E-2</v>
      </c>
      <c r="P74" s="14">
        <v>1.14537698088378E-2</v>
      </c>
      <c r="Q74" s="14">
        <v>0</v>
      </c>
      <c r="R74" s="14">
        <v>6.8101988568448502E-3</v>
      </c>
      <c r="S74" s="14">
        <v>1.0159191358158201E-2</v>
      </c>
      <c r="T74" s="14">
        <v>5.5289889009526002E-3</v>
      </c>
      <c r="U74" s="14">
        <v>2.20692769656117E-2</v>
      </c>
      <c r="V74" s="14">
        <v>1.7081636876307E-2</v>
      </c>
      <c r="W74" s="14">
        <v>0</v>
      </c>
      <c r="X74" s="14">
        <v>0</v>
      </c>
      <c r="Y74" s="14">
        <v>0</v>
      </c>
      <c r="Z74" s="14"/>
      <c r="AA74" s="14">
        <v>5.40759019270509E-3</v>
      </c>
      <c r="AB74" s="14">
        <v>1.2481651377549899E-2</v>
      </c>
      <c r="AC74" s="14">
        <v>6.1524354593623298E-3</v>
      </c>
      <c r="AD74" s="14">
        <v>1.12200510037711E-2</v>
      </c>
      <c r="AE74" s="14"/>
      <c r="AF74" s="14">
        <v>1.25567280041548E-3</v>
      </c>
      <c r="AG74" s="14">
        <v>4.85318288967159E-3</v>
      </c>
      <c r="AH74" s="14">
        <v>0</v>
      </c>
      <c r="AI74" s="14">
        <v>0</v>
      </c>
      <c r="AJ74" s="14">
        <v>1.4211302419948601E-2</v>
      </c>
      <c r="AK74" s="14"/>
      <c r="AL74" s="14">
        <v>4.5597613730452204E-3</v>
      </c>
      <c r="AM74" s="14">
        <v>7.5455722958805999E-3</v>
      </c>
      <c r="AN74" s="14">
        <v>0</v>
      </c>
    </row>
    <row r="75" spans="2:40" x14ac:dyDescent="0.35">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row>
    <row r="76" spans="2:40" x14ac:dyDescent="0.35">
      <c r="B76" s="6" t="s">
        <v>90</v>
      </c>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row>
    <row r="77" spans="2:40" x14ac:dyDescent="0.35">
      <c r="B77" s="24" t="s">
        <v>91</v>
      </c>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row>
    <row r="78" spans="2:40" x14ac:dyDescent="0.35">
      <c r="B78" t="s">
        <v>83</v>
      </c>
      <c r="C78" s="14">
        <v>0</v>
      </c>
      <c r="D78" s="14">
        <v>0</v>
      </c>
      <c r="E78" s="14">
        <v>0</v>
      </c>
      <c r="F78" s="14"/>
      <c r="G78" s="14" t="s">
        <v>89</v>
      </c>
      <c r="H78" s="14">
        <v>0</v>
      </c>
      <c r="I78" s="14">
        <v>0</v>
      </c>
      <c r="J78" s="14">
        <v>0</v>
      </c>
      <c r="K78" s="14">
        <v>0</v>
      </c>
      <c r="L78" s="14" t="s">
        <v>89</v>
      </c>
      <c r="M78" s="14"/>
      <c r="N78" s="14">
        <v>0</v>
      </c>
      <c r="O78" s="14" t="s">
        <v>89</v>
      </c>
      <c r="P78" s="14" t="s">
        <v>89</v>
      </c>
      <c r="Q78" s="14">
        <v>0</v>
      </c>
      <c r="R78" s="14">
        <v>0</v>
      </c>
      <c r="S78" s="14" t="s">
        <v>89</v>
      </c>
      <c r="T78" s="14" t="s">
        <v>89</v>
      </c>
      <c r="U78" s="14" t="s">
        <v>89</v>
      </c>
      <c r="V78" s="14" t="s">
        <v>89</v>
      </c>
      <c r="W78" s="14" t="s">
        <v>89</v>
      </c>
      <c r="X78" s="14">
        <v>0</v>
      </c>
      <c r="Y78" s="14" t="s">
        <v>89</v>
      </c>
      <c r="Z78" s="14"/>
      <c r="AA78" s="14" t="s">
        <v>89</v>
      </c>
      <c r="AB78" s="14">
        <v>0</v>
      </c>
      <c r="AC78" s="14" t="s">
        <v>89</v>
      </c>
      <c r="AD78" s="14" t="s">
        <v>89</v>
      </c>
      <c r="AE78" s="14"/>
      <c r="AF78" s="14" t="s">
        <v>89</v>
      </c>
      <c r="AG78" s="14">
        <v>0</v>
      </c>
      <c r="AH78" s="14" t="s">
        <v>89</v>
      </c>
      <c r="AI78" s="14" t="s">
        <v>89</v>
      </c>
      <c r="AJ78" s="14">
        <v>0</v>
      </c>
      <c r="AK78" s="14"/>
      <c r="AL78" s="14" t="s">
        <v>89</v>
      </c>
      <c r="AM78" s="14">
        <v>0</v>
      </c>
      <c r="AN78" s="14" t="s">
        <v>89</v>
      </c>
    </row>
    <row r="79" spans="2:40" x14ac:dyDescent="0.35">
      <c r="B79" t="s">
        <v>84</v>
      </c>
      <c r="C79" s="14">
        <v>0</v>
      </c>
      <c r="D79" s="14">
        <v>0</v>
      </c>
      <c r="E79" s="14">
        <v>0</v>
      </c>
      <c r="F79" s="14"/>
      <c r="G79" s="14" t="s">
        <v>89</v>
      </c>
      <c r="H79" s="14">
        <v>0</v>
      </c>
      <c r="I79" s="14">
        <v>0</v>
      </c>
      <c r="J79" s="14">
        <v>0</v>
      </c>
      <c r="K79" s="14">
        <v>0</v>
      </c>
      <c r="L79" s="14" t="s">
        <v>89</v>
      </c>
      <c r="M79" s="14"/>
      <c r="N79" s="14">
        <v>0</v>
      </c>
      <c r="O79" s="14" t="s">
        <v>89</v>
      </c>
      <c r="P79" s="14" t="s">
        <v>89</v>
      </c>
      <c r="Q79" s="14">
        <v>0</v>
      </c>
      <c r="R79" s="14">
        <v>0</v>
      </c>
      <c r="S79" s="14" t="s">
        <v>89</v>
      </c>
      <c r="T79" s="14" t="s">
        <v>89</v>
      </c>
      <c r="U79" s="14" t="s">
        <v>89</v>
      </c>
      <c r="V79" s="14" t="s">
        <v>89</v>
      </c>
      <c r="W79" s="14" t="s">
        <v>89</v>
      </c>
      <c r="X79" s="14">
        <v>0</v>
      </c>
      <c r="Y79" s="14" t="s">
        <v>89</v>
      </c>
      <c r="Z79" s="14"/>
      <c r="AA79" s="14" t="s">
        <v>89</v>
      </c>
      <c r="AB79" s="14">
        <v>0</v>
      </c>
      <c r="AC79" s="14" t="s">
        <v>89</v>
      </c>
      <c r="AD79" s="14" t="s">
        <v>89</v>
      </c>
      <c r="AE79" s="14"/>
      <c r="AF79" s="14" t="s">
        <v>89</v>
      </c>
      <c r="AG79" s="14">
        <v>0</v>
      </c>
      <c r="AH79" s="14" t="s">
        <v>89</v>
      </c>
      <c r="AI79" s="14" t="s">
        <v>89</v>
      </c>
      <c r="AJ79" s="14">
        <v>0</v>
      </c>
      <c r="AK79" s="14"/>
      <c r="AL79" s="14" t="s">
        <v>89</v>
      </c>
      <c r="AM79" s="14">
        <v>0</v>
      </c>
      <c r="AN79" s="14" t="s">
        <v>89</v>
      </c>
    </row>
    <row r="80" spans="2:40" x14ac:dyDescent="0.35">
      <c r="B80" t="s">
        <v>85</v>
      </c>
      <c r="C80" s="14">
        <v>0</v>
      </c>
      <c r="D80" s="14">
        <v>0</v>
      </c>
      <c r="E80" s="14">
        <v>0</v>
      </c>
      <c r="F80" s="14"/>
      <c r="G80" s="14" t="s">
        <v>89</v>
      </c>
      <c r="H80" s="14">
        <v>0</v>
      </c>
      <c r="I80" s="14">
        <v>0</v>
      </c>
      <c r="J80" s="14">
        <v>0</v>
      </c>
      <c r="K80" s="14">
        <v>0</v>
      </c>
      <c r="L80" s="14" t="s">
        <v>89</v>
      </c>
      <c r="M80" s="14"/>
      <c r="N80" s="14">
        <v>0</v>
      </c>
      <c r="O80" s="14" t="s">
        <v>89</v>
      </c>
      <c r="P80" s="14" t="s">
        <v>89</v>
      </c>
      <c r="Q80" s="14">
        <v>0</v>
      </c>
      <c r="R80" s="14">
        <v>0</v>
      </c>
      <c r="S80" s="14" t="s">
        <v>89</v>
      </c>
      <c r="T80" s="14" t="s">
        <v>89</v>
      </c>
      <c r="U80" s="14" t="s">
        <v>89</v>
      </c>
      <c r="V80" s="14" t="s">
        <v>89</v>
      </c>
      <c r="W80" s="14" t="s">
        <v>89</v>
      </c>
      <c r="X80" s="14">
        <v>0</v>
      </c>
      <c r="Y80" s="14" t="s">
        <v>89</v>
      </c>
      <c r="Z80" s="14"/>
      <c r="AA80" s="14" t="s">
        <v>89</v>
      </c>
      <c r="AB80" s="14">
        <v>0</v>
      </c>
      <c r="AC80" s="14" t="s">
        <v>89</v>
      </c>
      <c r="AD80" s="14" t="s">
        <v>89</v>
      </c>
      <c r="AE80" s="14"/>
      <c r="AF80" s="14" t="s">
        <v>89</v>
      </c>
      <c r="AG80" s="14">
        <v>0</v>
      </c>
      <c r="AH80" s="14" t="s">
        <v>89</v>
      </c>
      <c r="AI80" s="14" t="s">
        <v>89</v>
      </c>
      <c r="AJ80" s="14">
        <v>0</v>
      </c>
      <c r="AK80" s="14"/>
      <c r="AL80" s="14" t="s">
        <v>89</v>
      </c>
      <c r="AM80" s="14">
        <v>0</v>
      </c>
      <c r="AN80" s="14" t="s">
        <v>89</v>
      </c>
    </row>
    <row r="81" spans="2:40" x14ac:dyDescent="0.35">
      <c r="B81" t="s">
        <v>86</v>
      </c>
      <c r="C81" s="14">
        <v>0</v>
      </c>
      <c r="D81" s="14">
        <v>0</v>
      </c>
      <c r="E81" s="14">
        <v>0</v>
      </c>
      <c r="F81" s="14"/>
      <c r="G81" s="14" t="s">
        <v>89</v>
      </c>
      <c r="H81" s="14">
        <v>0</v>
      </c>
      <c r="I81" s="14">
        <v>0</v>
      </c>
      <c r="J81" s="14">
        <v>0</v>
      </c>
      <c r="K81" s="14">
        <v>0</v>
      </c>
      <c r="L81" s="14" t="s">
        <v>89</v>
      </c>
      <c r="M81" s="14"/>
      <c r="N81" s="14">
        <v>0</v>
      </c>
      <c r="O81" s="14" t="s">
        <v>89</v>
      </c>
      <c r="P81" s="14" t="s">
        <v>89</v>
      </c>
      <c r="Q81" s="14">
        <v>0</v>
      </c>
      <c r="R81" s="14">
        <v>0</v>
      </c>
      <c r="S81" s="14" t="s">
        <v>89</v>
      </c>
      <c r="T81" s="14" t="s">
        <v>89</v>
      </c>
      <c r="U81" s="14" t="s">
        <v>89</v>
      </c>
      <c r="V81" s="14" t="s">
        <v>89</v>
      </c>
      <c r="W81" s="14" t="s">
        <v>89</v>
      </c>
      <c r="X81" s="14">
        <v>0</v>
      </c>
      <c r="Y81" s="14" t="s">
        <v>89</v>
      </c>
      <c r="Z81" s="14"/>
      <c r="AA81" s="14" t="s">
        <v>89</v>
      </c>
      <c r="AB81" s="14">
        <v>0</v>
      </c>
      <c r="AC81" s="14" t="s">
        <v>89</v>
      </c>
      <c r="AD81" s="14" t="s">
        <v>89</v>
      </c>
      <c r="AE81" s="14"/>
      <c r="AF81" s="14" t="s">
        <v>89</v>
      </c>
      <c r="AG81" s="14">
        <v>0</v>
      </c>
      <c r="AH81" s="14" t="s">
        <v>89</v>
      </c>
      <c r="AI81" s="14" t="s">
        <v>89</v>
      </c>
      <c r="AJ81" s="14">
        <v>0</v>
      </c>
      <c r="AK81" s="14"/>
      <c r="AL81" s="14" t="s">
        <v>89</v>
      </c>
      <c r="AM81" s="14">
        <v>0</v>
      </c>
      <c r="AN81" s="14" t="s">
        <v>89</v>
      </c>
    </row>
    <row r="82" spans="2:40" x14ac:dyDescent="0.35">
      <c r="B82" t="s">
        <v>64</v>
      </c>
      <c r="C82" s="14">
        <v>0</v>
      </c>
      <c r="D82" s="14">
        <v>0</v>
      </c>
      <c r="E82" s="14">
        <v>0</v>
      </c>
      <c r="F82" s="14"/>
      <c r="G82" s="14" t="s">
        <v>89</v>
      </c>
      <c r="H82" s="14">
        <v>0</v>
      </c>
      <c r="I82" s="14">
        <v>0</v>
      </c>
      <c r="J82" s="14">
        <v>0</v>
      </c>
      <c r="K82" s="14">
        <v>0</v>
      </c>
      <c r="L82" s="14" t="s">
        <v>89</v>
      </c>
      <c r="M82" s="14"/>
      <c r="N82" s="14">
        <v>0</v>
      </c>
      <c r="O82" s="14" t="s">
        <v>89</v>
      </c>
      <c r="P82" s="14" t="s">
        <v>89</v>
      </c>
      <c r="Q82" s="14">
        <v>0</v>
      </c>
      <c r="R82" s="14">
        <v>0</v>
      </c>
      <c r="S82" s="14" t="s">
        <v>89</v>
      </c>
      <c r="T82" s="14" t="s">
        <v>89</v>
      </c>
      <c r="U82" s="14" t="s">
        <v>89</v>
      </c>
      <c r="V82" s="14" t="s">
        <v>89</v>
      </c>
      <c r="W82" s="14" t="s">
        <v>89</v>
      </c>
      <c r="X82" s="14">
        <v>0</v>
      </c>
      <c r="Y82" s="14" t="s">
        <v>89</v>
      </c>
      <c r="Z82" s="14"/>
      <c r="AA82" s="14" t="s">
        <v>89</v>
      </c>
      <c r="AB82" s="14">
        <v>0</v>
      </c>
      <c r="AC82" s="14" t="s">
        <v>89</v>
      </c>
      <c r="AD82" s="14" t="s">
        <v>89</v>
      </c>
      <c r="AE82" s="14"/>
      <c r="AF82" s="14" t="s">
        <v>89</v>
      </c>
      <c r="AG82" s="14">
        <v>0</v>
      </c>
      <c r="AH82" s="14" t="s">
        <v>89</v>
      </c>
      <c r="AI82" s="14" t="s">
        <v>89</v>
      </c>
      <c r="AJ82" s="14">
        <v>0</v>
      </c>
      <c r="AK82" s="14"/>
      <c r="AL82" s="14" t="s">
        <v>89</v>
      </c>
      <c r="AM82" s="14">
        <v>0</v>
      </c>
      <c r="AN82" s="14" t="s">
        <v>89</v>
      </c>
    </row>
    <row r="83" spans="2:40" x14ac:dyDescent="0.35">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row>
    <row r="84" spans="2:40" x14ac:dyDescent="0.35">
      <c r="B84" s="6" t="s">
        <v>95</v>
      </c>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row>
    <row r="85" spans="2:40" x14ac:dyDescent="0.35">
      <c r="B85" s="24" t="s">
        <v>71</v>
      </c>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row>
    <row r="86" spans="2:40" x14ac:dyDescent="0.35">
      <c r="B86" t="s">
        <v>92</v>
      </c>
      <c r="C86" s="14">
        <v>0.31618585959275403</v>
      </c>
      <c r="D86" s="14">
        <v>0.353740509443767</v>
      </c>
      <c r="E86" s="14">
        <v>0.27740661501476699</v>
      </c>
      <c r="F86" s="14"/>
      <c r="G86" s="14">
        <v>0.33452532337508201</v>
      </c>
      <c r="H86" s="14">
        <v>0.33580416129879598</v>
      </c>
      <c r="I86" s="14">
        <v>0.34552107121747</v>
      </c>
      <c r="J86" s="14">
        <v>0.27073032356202298</v>
      </c>
      <c r="K86" s="14">
        <v>0.254052239352623</v>
      </c>
      <c r="L86" s="14">
        <v>0.34284995695224901</v>
      </c>
      <c r="M86" s="14"/>
      <c r="N86" s="14">
        <v>0.33710559692207098</v>
      </c>
      <c r="O86" s="14">
        <v>0.406495963824138</v>
      </c>
      <c r="P86" s="14">
        <v>0.304822337974687</v>
      </c>
      <c r="Q86" s="14">
        <v>0.28518939626774797</v>
      </c>
      <c r="R86" s="14">
        <v>0.33140183895381398</v>
      </c>
      <c r="S86" s="14">
        <v>0.29120835492101299</v>
      </c>
      <c r="T86" s="14">
        <v>0.31094474933366201</v>
      </c>
      <c r="U86" s="14">
        <v>0.25216699477416299</v>
      </c>
      <c r="V86" s="14">
        <v>0.31933094790625799</v>
      </c>
      <c r="W86" s="14">
        <v>0.26225476894274002</v>
      </c>
      <c r="X86" s="14">
        <v>0.28618048670709301</v>
      </c>
      <c r="Y86" s="14">
        <v>0.288556753702506</v>
      </c>
      <c r="Z86" s="14"/>
      <c r="AA86" s="14">
        <v>0.464006952623851</v>
      </c>
      <c r="AB86" s="14">
        <v>0.303241193575781</v>
      </c>
      <c r="AC86" s="14">
        <v>0.27854678156970802</v>
      </c>
      <c r="AD86" s="14">
        <v>0.20565340731384499</v>
      </c>
      <c r="AE86" s="14"/>
      <c r="AF86" s="14">
        <v>0.34625586379194401</v>
      </c>
      <c r="AG86" s="14">
        <v>0.32928731540878198</v>
      </c>
      <c r="AH86" s="14">
        <v>0.38919605883060299</v>
      </c>
      <c r="AI86" s="14">
        <v>0.50915101594129497</v>
      </c>
      <c r="AJ86" s="14">
        <v>0.20626742270918699</v>
      </c>
      <c r="AK86" s="14"/>
      <c r="AL86" s="14">
        <v>0.34658613711384001</v>
      </c>
      <c r="AM86" s="14">
        <v>0.30887316717878899</v>
      </c>
      <c r="AN86" s="14">
        <v>0.40544412413764003</v>
      </c>
    </row>
    <row r="87" spans="2:40" x14ac:dyDescent="0.35">
      <c r="B87" t="s">
        <v>93</v>
      </c>
      <c r="C87" s="14">
        <v>0.67041883725743601</v>
      </c>
      <c r="D87" s="14">
        <v>0.63193628709954197</v>
      </c>
      <c r="E87" s="14">
        <v>0.71002461101215997</v>
      </c>
      <c r="F87" s="14"/>
      <c r="G87" s="14">
        <v>0.64192262016594603</v>
      </c>
      <c r="H87" s="14">
        <v>0.65046622427551604</v>
      </c>
      <c r="I87" s="14">
        <v>0.63396330583622695</v>
      </c>
      <c r="J87" s="14">
        <v>0.71301736189439402</v>
      </c>
      <c r="K87" s="14">
        <v>0.745947760647377</v>
      </c>
      <c r="L87" s="14">
        <v>0.64989804793135797</v>
      </c>
      <c r="M87" s="14"/>
      <c r="N87" s="14">
        <v>0.63442681652417199</v>
      </c>
      <c r="O87" s="14">
        <v>0.56705108541467097</v>
      </c>
      <c r="P87" s="14">
        <v>0.69517766202531295</v>
      </c>
      <c r="Q87" s="14">
        <v>0.704647629039171</v>
      </c>
      <c r="R87" s="14">
        <v>0.66136937509773996</v>
      </c>
      <c r="S87" s="14">
        <v>0.69833627746094096</v>
      </c>
      <c r="T87" s="14">
        <v>0.67706426746925996</v>
      </c>
      <c r="U87" s="14">
        <v>0.74783300522583696</v>
      </c>
      <c r="V87" s="14">
        <v>0.67201690817946902</v>
      </c>
      <c r="W87" s="14">
        <v>0.730133546981376</v>
      </c>
      <c r="X87" s="14">
        <v>0.69373252862351298</v>
      </c>
      <c r="Y87" s="14">
        <v>0.711443246297494</v>
      </c>
      <c r="Z87" s="14"/>
      <c r="AA87" s="14">
        <v>0.52762968071315397</v>
      </c>
      <c r="AB87" s="14">
        <v>0.68387655981198603</v>
      </c>
      <c r="AC87" s="14">
        <v>0.70414792281356897</v>
      </c>
      <c r="AD87" s="14">
        <v>0.778316850277191</v>
      </c>
      <c r="AE87" s="14"/>
      <c r="AF87" s="14">
        <v>0.64106553792341903</v>
      </c>
      <c r="AG87" s="14">
        <v>0.65511334857393999</v>
      </c>
      <c r="AH87" s="14">
        <v>0.61080394116939696</v>
      </c>
      <c r="AI87" s="14">
        <v>0.49084898405870497</v>
      </c>
      <c r="AJ87" s="14">
        <v>0.786714864185036</v>
      </c>
      <c r="AK87" s="14"/>
      <c r="AL87" s="14">
        <v>0.63676650063622398</v>
      </c>
      <c r="AM87" s="14">
        <v>0.67904446773757798</v>
      </c>
      <c r="AN87" s="14">
        <v>0.59455587586236003</v>
      </c>
    </row>
    <row r="88" spans="2:40" x14ac:dyDescent="0.35">
      <c r="B88" t="s">
        <v>94</v>
      </c>
      <c r="C88" s="14">
        <v>1.33953031498097E-2</v>
      </c>
      <c r="D88" s="14">
        <v>1.43232034566909E-2</v>
      </c>
      <c r="E88" s="14">
        <v>1.2568773973073599E-2</v>
      </c>
      <c r="F88" s="14"/>
      <c r="G88" s="14">
        <v>2.3552056458972199E-2</v>
      </c>
      <c r="H88" s="14">
        <v>1.3729614425687899E-2</v>
      </c>
      <c r="I88" s="14">
        <v>2.05156229463038E-2</v>
      </c>
      <c r="J88" s="14">
        <v>1.6252314543582901E-2</v>
      </c>
      <c r="K88" s="14">
        <v>0</v>
      </c>
      <c r="L88" s="14">
        <v>7.2519951163927798E-3</v>
      </c>
      <c r="M88" s="14"/>
      <c r="N88" s="14">
        <v>2.8467586553756901E-2</v>
      </c>
      <c r="O88" s="14">
        <v>2.6452950761190999E-2</v>
      </c>
      <c r="P88" s="14">
        <v>0</v>
      </c>
      <c r="Q88" s="14">
        <v>1.0162974693080499E-2</v>
      </c>
      <c r="R88" s="14">
        <v>7.2287859484453602E-3</v>
      </c>
      <c r="S88" s="14">
        <v>1.04553676180457E-2</v>
      </c>
      <c r="T88" s="14">
        <v>1.1990983197078101E-2</v>
      </c>
      <c r="U88" s="14">
        <v>0</v>
      </c>
      <c r="V88" s="14">
        <v>8.6521439142728199E-3</v>
      </c>
      <c r="W88" s="14">
        <v>7.6116840758832403E-3</v>
      </c>
      <c r="X88" s="14">
        <v>2.0086984669393199E-2</v>
      </c>
      <c r="Y88" s="14">
        <v>0</v>
      </c>
      <c r="Z88" s="14"/>
      <c r="AA88" s="14">
        <v>8.3633666629946892E-3</v>
      </c>
      <c r="AB88" s="14">
        <v>1.2882246612233099E-2</v>
      </c>
      <c r="AC88" s="14">
        <v>1.7305295616722598E-2</v>
      </c>
      <c r="AD88" s="14">
        <v>1.6029742408964601E-2</v>
      </c>
      <c r="AE88" s="14"/>
      <c r="AF88" s="14">
        <v>1.26785982846369E-2</v>
      </c>
      <c r="AG88" s="14">
        <v>1.55993360172782E-2</v>
      </c>
      <c r="AH88" s="14">
        <v>0</v>
      </c>
      <c r="AI88" s="14">
        <v>0</v>
      </c>
      <c r="AJ88" s="14">
        <v>7.0177131057772603E-3</v>
      </c>
      <c r="AK88" s="14"/>
      <c r="AL88" s="14">
        <v>1.6647362249935901E-2</v>
      </c>
      <c r="AM88" s="14">
        <v>1.20823650836325E-2</v>
      </c>
      <c r="AN88" s="14">
        <v>0</v>
      </c>
    </row>
    <row r="89" spans="2:40" x14ac:dyDescent="0.35">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row>
    <row r="90" spans="2:40" x14ac:dyDescent="0.35">
      <c r="B90" s="6" t="s">
        <v>100</v>
      </c>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row>
    <row r="91" spans="2:40" x14ac:dyDescent="0.35">
      <c r="B91" s="24" t="s">
        <v>71</v>
      </c>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row>
    <row r="92" spans="2:40" x14ac:dyDescent="0.35">
      <c r="B92" t="s">
        <v>96</v>
      </c>
      <c r="C92" s="14">
        <v>0.42095288436873901</v>
      </c>
      <c r="D92" s="14">
        <v>0.40943773674675099</v>
      </c>
      <c r="E92" s="14">
        <v>0.431768512612765</v>
      </c>
      <c r="F92" s="14"/>
      <c r="G92" s="14">
        <v>0.32893760629691698</v>
      </c>
      <c r="H92" s="14">
        <v>0.36765797963961999</v>
      </c>
      <c r="I92" s="14">
        <v>0.414320893405212</v>
      </c>
      <c r="J92" s="14">
        <v>0.430561097620206</v>
      </c>
      <c r="K92" s="14">
        <v>0.51268831342693</v>
      </c>
      <c r="L92" s="14">
        <v>0.461246896673697</v>
      </c>
      <c r="M92" s="14"/>
      <c r="N92" s="14">
        <v>0.36070223792778999</v>
      </c>
      <c r="O92" s="14">
        <v>0.365955669030188</v>
      </c>
      <c r="P92" s="14">
        <v>0.419256121220971</v>
      </c>
      <c r="Q92" s="14">
        <v>0.45601165834330798</v>
      </c>
      <c r="R92" s="14">
        <v>0.378790495478248</v>
      </c>
      <c r="S92" s="14">
        <v>0.46341313881337098</v>
      </c>
      <c r="T92" s="14">
        <v>0.441109840605658</v>
      </c>
      <c r="U92" s="14">
        <v>0.52017610864831498</v>
      </c>
      <c r="V92" s="14">
        <v>0.44155681609137998</v>
      </c>
      <c r="W92" s="14">
        <v>0.48153287838804598</v>
      </c>
      <c r="X92" s="14">
        <v>0.40966052769641598</v>
      </c>
      <c r="Y92" s="14">
        <v>0.386857205220631</v>
      </c>
      <c r="Z92" s="14"/>
      <c r="AA92" s="14">
        <v>0.295276881741731</v>
      </c>
      <c r="AB92" s="14">
        <v>0.42430787732047098</v>
      </c>
      <c r="AC92" s="14">
        <v>0.42703416081005002</v>
      </c>
      <c r="AD92" s="14">
        <v>0.54705146080745004</v>
      </c>
      <c r="AE92" s="14"/>
      <c r="AF92" s="14">
        <v>0.44727117770595698</v>
      </c>
      <c r="AG92" s="14">
        <v>0.37682616928970702</v>
      </c>
      <c r="AH92" s="14">
        <v>0.359592048663815</v>
      </c>
      <c r="AI92" s="14">
        <v>0.42190891394691499</v>
      </c>
      <c r="AJ92" s="14">
        <v>0.46210739032610398</v>
      </c>
      <c r="AK92" s="14"/>
      <c r="AL92" s="14">
        <v>0.42541420504244898</v>
      </c>
      <c r="AM92" s="14">
        <v>0.38054352218426302</v>
      </c>
      <c r="AN92" s="14">
        <v>0.40853667449240599</v>
      </c>
    </row>
    <row r="93" spans="2:40" x14ac:dyDescent="0.35">
      <c r="B93" t="s">
        <v>97</v>
      </c>
      <c r="C93" s="14">
        <v>0.33221270125695701</v>
      </c>
      <c r="D93" s="14">
        <v>0.33527294111189099</v>
      </c>
      <c r="E93" s="14">
        <v>0.33019566987513699</v>
      </c>
      <c r="F93" s="14"/>
      <c r="G93" s="14">
        <v>0.31905118377810998</v>
      </c>
      <c r="H93" s="14">
        <v>0.35601340813407001</v>
      </c>
      <c r="I93" s="14">
        <v>0.337647084009155</v>
      </c>
      <c r="J93" s="14">
        <v>0.36681189669087699</v>
      </c>
      <c r="K93" s="14">
        <v>0.28071510021218898</v>
      </c>
      <c r="L93" s="14">
        <v>0.32373652228382999</v>
      </c>
      <c r="M93" s="14"/>
      <c r="N93" s="14">
        <v>0.34559847410151601</v>
      </c>
      <c r="O93" s="14">
        <v>0.34407206457846201</v>
      </c>
      <c r="P93" s="14">
        <v>0.30556618874793201</v>
      </c>
      <c r="Q93" s="14">
        <v>0.31997452926773201</v>
      </c>
      <c r="R93" s="14">
        <v>0.423128132612063</v>
      </c>
      <c r="S93" s="14">
        <v>0.343508786941216</v>
      </c>
      <c r="T93" s="14">
        <v>0.31942598296003999</v>
      </c>
      <c r="U93" s="14">
        <v>0.33160626698526102</v>
      </c>
      <c r="V93" s="14">
        <v>0.29978506935729499</v>
      </c>
      <c r="W93" s="14">
        <v>0.31699112751044001</v>
      </c>
      <c r="X93" s="14">
        <v>0.34668162578687201</v>
      </c>
      <c r="Y93" s="14">
        <v>0.25583971393815302</v>
      </c>
      <c r="Z93" s="14"/>
      <c r="AA93" s="14">
        <v>0.44465048537539198</v>
      </c>
      <c r="AB93" s="14">
        <v>0.32883854847873301</v>
      </c>
      <c r="AC93" s="14">
        <v>0.31066274252130899</v>
      </c>
      <c r="AD93" s="14">
        <v>0.23401108055505701</v>
      </c>
      <c r="AE93" s="14"/>
      <c r="AF93" s="14">
        <v>0.333356991364126</v>
      </c>
      <c r="AG93" s="14">
        <v>0.34479898627126299</v>
      </c>
      <c r="AH93" s="14">
        <v>0.39137439463128199</v>
      </c>
      <c r="AI93" s="14">
        <v>0.50025879488574798</v>
      </c>
      <c r="AJ93" s="14">
        <v>0.27924480783991501</v>
      </c>
      <c r="AK93" s="14"/>
      <c r="AL93" s="14">
        <v>0.32152761490420301</v>
      </c>
      <c r="AM93" s="14">
        <v>0.33729069025777803</v>
      </c>
      <c r="AN93" s="14">
        <v>0.39013697940008901</v>
      </c>
    </row>
    <row r="94" spans="2:40" x14ac:dyDescent="0.35">
      <c r="B94" t="s">
        <v>98</v>
      </c>
      <c r="C94" s="14">
        <v>0.223839936444482</v>
      </c>
      <c r="D94" s="14">
        <v>0.23236052750653899</v>
      </c>
      <c r="E94" s="14">
        <v>0.214844254558203</v>
      </c>
      <c r="F94" s="14"/>
      <c r="G94" s="14">
        <v>0.30461648569904098</v>
      </c>
      <c r="H94" s="14">
        <v>0.29765409844463903</v>
      </c>
      <c r="I94" s="14">
        <v>0.204324475258432</v>
      </c>
      <c r="J94" s="14">
        <v>0.180339977756789</v>
      </c>
      <c r="K94" s="14">
        <v>0.18106330302969401</v>
      </c>
      <c r="L94" s="14">
        <v>0.19034267724932899</v>
      </c>
      <c r="M94" s="14"/>
      <c r="N94" s="14">
        <v>0.27348108143930999</v>
      </c>
      <c r="O94" s="14">
        <v>0.24913589126328201</v>
      </c>
      <c r="P94" s="14">
        <v>0.208916816291211</v>
      </c>
      <c r="Q94" s="14">
        <v>0.18813563717735601</v>
      </c>
      <c r="R94" s="14">
        <v>0.221974290580461</v>
      </c>
      <c r="S94" s="14">
        <v>0.181134101361108</v>
      </c>
      <c r="T94" s="14">
        <v>0.207812370251063</v>
      </c>
      <c r="U94" s="14">
        <v>0.12672100266843001</v>
      </c>
      <c r="V94" s="14">
        <v>0.238616968396371</v>
      </c>
      <c r="W94" s="14">
        <v>0.20196036176165</v>
      </c>
      <c r="X94" s="14">
        <v>0.23137220181155099</v>
      </c>
      <c r="Y94" s="14">
        <v>0.33192505461185501</v>
      </c>
      <c r="Z94" s="14"/>
      <c r="AA94" s="14">
        <v>0.30595249208694097</v>
      </c>
      <c r="AB94" s="14">
        <v>0.22428434988499299</v>
      </c>
      <c r="AC94" s="14">
        <v>0.215987413735898</v>
      </c>
      <c r="AD94" s="14">
        <v>0.141497527806834</v>
      </c>
      <c r="AE94" s="14"/>
      <c r="AF94" s="14">
        <v>0.21541312677903701</v>
      </c>
      <c r="AG94" s="14">
        <v>0.25718845211910302</v>
      </c>
      <c r="AH94" s="14">
        <v>0.28746073134424999</v>
      </c>
      <c r="AI94" s="14">
        <v>0.192986717751916</v>
      </c>
      <c r="AJ94" s="14">
        <v>0.16760107380004099</v>
      </c>
      <c r="AK94" s="14"/>
      <c r="AL94" s="14">
        <v>0.24847540355610201</v>
      </c>
      <c r="AM94" s="14">
        <v>0.25028825699792101</v>
      </c>
      <c r="AN94" s="14">
        <v>0.20909117111862799</v>
      </c>
    </row>
    <row r="95" spans="2:40" x14ac:dyDescent="0.35">
      <c r="B95" t="s">
        <v>81</v>
      </c>
      <c r="C95" s="14">
        <v>6.3441172003795704E-2</v>
      </c>
      <c r="D95" s="14">
        <v>6.5320938817479995E-2</v>
      </c>
      <c r="E95" s="14">
        <v>6.0977819397696302E-2</v>
      </c>
      <c r="F95" s="14"/>
      <c r="G95" s="14">
        <v>0.13097465585698101</v>
      </c>
      <c r="H95" s="14">
        <v>5.1455725196285003E-2</v>
      </c>
      <c r="I95" s="14">
        <v>5.8610676998540397E-2</v>
      </c>
      <c r="J95" s="14">
        <v>4.58155620913566E-2</v>
      </c>
      <c r="K95" s="14">
        <v>5.6303702667165799E-2</v>
      </c>
      <c r="L95" s="14">
        <v>5.1319215957344601E-2</v>
      </c>
      <c r="M95" s="14"/>
      <c r="N95" s="14">
        <v>7.4633988392159206E-2</v>
      </c>
      <c r="O95" s="14">
        <v>9.2414496114967298E-2</v>
      </c>
      <c r="P95" s="14">
        <v>8.7985282449938806E-2</v>
      </c>
      <c r="Q95" s="14">
        <v>5.8615648345594601E-2</v>
      </c>
      <c r="R95" s="14">
        <v>3.4356794209345599E-2</v>
      </c>
      <c r="S95" s="14">
        <v>5.9214706275843902E-2</v>
      </c>
      <c r="T95" s="14">
        <v>5.8105230155894E-2</v>
      </c>
      <c r="U95" s="14">
        <v>4.4510146674757799E-2</v>
      </c>
      <c r="V95" s="14">
        <v>6.1037556009282998E-2</v>
      </c>
      <c r="W95" s="14">
        <v>3.7942233444067802E-2</v>
      </c>
      <c r="X95" s="14">
        <v>7.2800284359066103E-2</v>
      </c>
      <c r="Y95" s="14">
        <v>2.42090866685532E-2</v>
      </c>
      <c r="Z95" s="14"/>
      <c r="AA95" s="14">
        <v>4.2606255511876703E-2</v>
      </c>
      <c r="AB95" s="14">
        <v>5.1537544353805899E-2</v>
      </c>
      <c r="AC95" s="14">
        <v>7.2270342908115098E-2</v>
      </c>
      <c r="AD95" s="14">
        <v>8.9118525127308001E-2</v>
      </c>
      <c r="AE95" s="14"/>
      <c r="AF95" s="14">
        <v>4.5756166207315499E-2</v>
      </c>
      <c r="AG95" s="14">
        <v>5.5090657142178798E-2</v>
      </c>
      <c r="AH95" s="14">
        <v>3.0009669874527502E-2</v>
      </c>
      <c r="AI95" s="14">
        <v>0</v>
      </c>
      <c r="AJ95" s="14">
        <v>0.10862491713764499</v>
      </c>
      <c r="AK95" s="14"/>
      <c r="AL95" s="14">
        <v>4.5987351029443298E-2</v>
      </c>
      <c r="AM95" s="14">
        <v>6.5116347827163606E-2</v>
      </c>
      <c r="AN95" s="14">
        <v>1.7666809820247899E-2</v>
      </c>
    </row>
    <row r="96" spans="2:40" x14ac:dyDescent="0.35">
      <c r="B96" t="s">
        <v>99</v>
      </c>
      <c r="C96" s="14">
        <v>5.0108170294447703E-2</v>
      </c>
      <c r="D96" s="14">
        <v>6.1092675097136201E-2</v>
      </c>
      <c r="E96" s="14">
        <v>3.8678936412328301E-2</v>
      </c>
      <c r="F96" s="14"/>
      <c r="G96" s="14">
        <v>2.36324733326326E-2</v>
      </c>
      <c r="H96" s="14">
        <v>5.2469655504780797E-2</v>
      </c>
      <c r="I96" s="14">
        <v>8.15730034489075E-2</v>
      </c>
      <c r="J96" s="14">
        <v>2.9813479285761699E-2</v>
      </c>
      <c r="K96" s="14">
        <v>4.10763720941991E-2</v>
      </c>
      <c r="L96" s="14">
        <v>6.2704558554566997E-2</v>
      </c>
      <c r="M96" s="14"/>
      <c r="N96" s="14">
        <v>8.6454248518274199E-2</v>
      </c>
      <c r="O96" s="14">
        <v>5.09284268527843E-2</v>
      </c>
      <c r="P96" s="14">
        <v>3.7188937239687102E-2</v>
      </c>
      <c r="Q96" s="14">
        <v>4.8592501631828801E-2</v>
      </c>
      <c r="R96" s="14">
        <v>4.06498927678813E-2</v>
      </c>
      <c r="S96" s="14">
        <v>4.2633939220917003E-2</v>
      </c>
      <c r="T96" s="14">
        <v>6.7328337396354507E-2</v>
      </c>
      <c r="U96" s="14">
        <v>6.1501346800151999E-2</v>
      </c>
      <c r="V96" s="14">
        <v>4.8204573772929402E-2</v>
      </c>
      <c r="W96" s="14">
        <v>0</v>
      </c>
      <c r="X96" s="14">
        <v>3.7076610182106402E-2</v>
      </c>
      <c r="Y96" s="14">
        <v>7.8579580567288407E-2</v>
      </c>
      <c r="Z96" s="14"/>
      <c r="AA96" s="14">
        <v>7.6089680265785206E-2</v>
      </c>
      <c r="AB96" s="14">
        <v>6.4663909034068795E-2</v>
      </c>
      <c r="AC96" s="14">
        <v>3.1519968556841201E-2</v>
      </c>
      <c r="AD96" s="14">
        <v>2.36686541276467E-2</v>
      </c>
      <c r="AE96" s="14"/>
      <c r="AF96" s="14">
        <v>4.6625162720681103E-2</v>
      </c>
      <c r="AG96" s="14">
        <v>7.0392870598542698E-2</v>
      </c>
      <c r="AH96" s="14">
        <v>5.3919746275380098E-2</v>
      </c>
      <c r="AI96" s="14">
        <v>0.117598137093662</v>
      </c>
      <c r="AJ96" s="14">
        <v>4.3046106269795298E-2</v>
      </c>
      <c r="AK96" s="14"/>
      <c r="AL96" s="14">
        <v>5.0039490562513E-2</v>
      </c>
      <c r="AM96" s="14">
        <v>6.2693107773742304E-2</v>
      </c>
      <c r="AN96" s="14">
        <v>5.2162284949398403E-2</v>
      </c>
    </row>
    <row r="97" spans="2:40" x14ac:dyDescent="0.35">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row>
    <row r="98" spans="2:40" x14ac:dyDescent="0.35">
      <c r="B98" s="6" t="s">
        <v>106</v>
      </c>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row>
    <row r="99" spans="2:40" x14ac:dyDescent="0.35">
      <c r="B99" s="24" t="s">
        <v>107</v>
      </c>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row>
    <row r="100" spans="2:40" x14ac:dyDescent="0.35">
      <c r="B100" t="s">
        <v>101</v>
      </c>
      <c r="C100" s="14">
        <v>0.151008998918197</v>
      </c>
      <c r="D100" s="14">
        <v>0.15164999994478101</v>
      </c>
      <c r="E100" s="14">
        <v>0.14515177285083899</v>
      </c>
      <c r="F100" s="14"/>
      <c r="G100" s="14">
        <v>0.21703545645910299</v>
      </c>
      <c r="H100" s="14">
        <v>0.22825804372633099</v>
      </c>
      <c r="I100" s="14">
        <v>0.11830526411021999</v>
      </c>
      <c r="J100" s="14">
        <v>0.100499094101655</v>
      </c>
      <c r="K100" s="14">
        <v>0.1655036435134</v>
      </c>
      <c r="L100" s="14">
        <v>9.8965036519901406E-2</v>
      </c>
      <c r="M100" s="14"/>
      <c r="N100" s="14">
        <v>0.21140202519328499</v>
      </c>
      <c r="O100" s="14">
        <v>0.15361326601704201</v>
      </c>
      <c r="P100" s="14">
        <v>0.172052456372558</v>
      </c>
      <c r="Q100" s="14">
        <v>9.1322143838311096E-2</v>
      </c>
      <c r="R100" s="14">
        <v>0.12628019200736099</v>
      </c>
      <c r="S100" s="14">
        <v>0.12767965190604699</v>
      </c>
      <c r="T100" s="14">
        <v>0.20402795948472399</v>
      </c>
      <c r="U100" s="14">
        <v>8.9063899767392901E-2</v>
      </c>
      <c r="V100" s="14">
        <v>0.140787986836514</v>
      </c>
      <c r="W100" s="14">
        <v>9.6525409985019406E-2</v>
      </c>
      <c r="X100" s="14">
        <v>0.20092278671712399</v>
      </c>
      <c r="Y100" s="14">
        <v>8.7589538949010698E-2</v>
      </c>
      <c r="Z100" s="14"/>
      <c r="AA100" s="14">
        <v>0.14991376924718999</v>
      </c>
      <c r="AB100" s="14">
        <v>0.161378289501908</v>
      </c>
      <c r="AC100" s="14">
        <v>0.14655896982446601</v>
      </c>
      <c r="AD100" s="14">
        <v>0.14308048525138001</v>
      </c>
      <c r="AE100" s="14"/>
      <c r="AF100" s="14">
        <v>0.147262750053507</v>
      </c>
      <c r="AG100" s="14">
        <v>0.121208211862741</v>
      </c>
      <c r="AH100" s="14">
        <v>0.15150182838117501</v>
      </c>
      <c r="AI100" s="14">
        <v>0.320595857711716</v>
      </c>
      <c r="AJ100" s="14">
        <v>0.166985592016204</v>
      </c>
      <c r="AK100" s="14"/>
      <c r="AL100" s="14">
        <v>0.15290677942799999</v>
      </c>
      <c r="AM100" s="14">
        <v>0.15667555945338901</v>
      </c>
      <c r="AN100" s="14">
        <v>0.167647029851829</v>
      </c>
    </row>
    <row r="101" spans="2:40" x14ac:dyDescent="0.35">
      <c r="B101" t="s">
        <v>102</v>
      </c>
      <c r="C101" s="14">
        <v>0.32878788485788202</v>
      </c>
      <c r="D101" s="14">
        <v>0.34019788266994799</v>
      </c>
      <c r="E101" s="14">
        <v>0.31568744465858201</v>
      </c>
      <c r="F101" s="14"/>
      <c r="G101" s="14">
        <v>0.3298633606502</v>
      </c>
      <c r="H101" s="14">
        <v>0.42431192234149701</v>
      </c>
      <c r="I101" s="14">
        <v>0.37184615666971099</v>
      </c>
      <c r="J101" s="14">
        <v>0.255163972222822</v>
      </c>
      <c r="K101" s="14">
        <v>0.27684317983161499</v>
      </c>
      <c r="L101" s="14">
        <v>0.29004767779010399</v>
      </c>
      <c r="M101" s="14"/>
      <c r="N101" s="14">
        <v>0.39397462654957399</v>
      </c>
      <c r="O101" s="14">
        <v>0.27642885920845001</v>
      </c>
      <c r="P101" s="14">
        <v>0.316589581595835</v>
      </c>
      <c r="Q101" s="14">
        <v>0.381888729469257</v>
      </c>
      <c r="R101" s="14">
        <v>0.31961349687226098</v>
      </c>
      <c r="S101" s="14">
        <v>0.40771023111792498</v>
      </c>
      <c r="T101" s="14">
        <v>0.27287769377975102</v>
      </c>
      <c r="U101" s="14">
        <v>0.23187863546177301</v>
      </c>
      <c r="V101" s="14">
        <v>0.31795088870316801</v>
      </c>
      <c r="W101" s="14">
        <v>0.31778540496891799</v>
      </c>
      <c r="X101" s="14">
        <v>0.300718480610423</v>
      </c>
      <c r="Y101" s="14">
        <v>0.34975494263233398</v>
      </c>
      <c r="Z101" s="14"/>
      <c r="AA101" s="14">
        <v>0.35704176505245</v>
      </c>
      <c r="AB101" s="14">
        <v>0.33972922032424402</v>
      </c>
      <c r="AC101" s="14">
        <v>0.351460128665396</v>
      </c>
      <c r="AD101" s="14">
        <v>0.216138053528146</v>
      </c>
      <c r="AE101" s="14"/>
      <c r="AF101" s="14">
        <v>0.31064831811730498</v>
      </c>
      <c r="AG101" s="14">
        <v>0.37831377914118203</v>
      </c>
      <c r="AH101" s="14">
        <v>0.42611066582384</v>
      </c>
      <c r="AI101" s="14">
        <v>0.38444568196966</v>
      </c>
      <c r="AJ101" s="14">
        <v>0.24736381222203599</v>
      </c>
      <c r="AK101" s="14"/>
      <c r="AL101" s="14">
        <v>0.343285647910056</v>
      </c>
      <c r="AM101" s="14">
        <v>0.34333327896191801</v>
      </c>
      <c r="AN101" s="14">
        <v>0.48339308420589999</v>
      </c>
    </row>
    <row r="102" spans="2:40" x14ac:dyDescent="0.35">
      <c r="B102" t="s">
        <v>103</v>
      </c>
      <c r="C102" s="14">
        <v>0.21534157954373401</v>
      </c>
      <c r="D102" s="14">
        <v>0.23414472220417301</v>
      </c>
      <c r="E102" s="14">
        <v>0.19150114208337299</v>
      </c>
      <c r="F102" s="14"/>
      <c r="G102" s="14">
        <v>0.19113641010847399</v>
      </c>
      <c r="H102" s="14">
        <v>0.17622240508252099</v>
      </c>
      <c r="I102" s="14">
        <v>0.16057187931099401</v>
      </c>
      <c r="J102" s="14">
        <v>0.24921534414236399</v>
      </c>
      <c r="K102" s="14">
        <v>0.30990909583250598</v>
      </c>
      <c r="L102" s="14">
        <v>0.23823867487575701</v>
      </c>
      <c r="M102" s="14"/>
      <c r="N102" s="14">
        <v>0.26401619089956002</v>
      </c>
      <c r="O102" s="14">
        <v>0.20765616624576599</v>
      </c>
      <c r="P102" s="14">
        <v>0.24388631424170101</v>
      </c>
      <c r="Q102" s="14">
        <v>0.22031727456260999</v>
      </c>
      <c r="R102" s="14">
        <v>0.20920957554244399</v>
      </c>
      <c r="S102" s="14">
        <v>0.19331957050139401</v>
      </c>
      <c r="T102" s="14">
        <v>0.23608541309212899</v>
      </c>
      <c r="U102" s="14">
        <v>0.17777594463911001</v>
      </c>
      <c r="V102" s="14">
        <v>0.19784446660528801</v>
      </c>
      <c r="W102" s="14">
        <v>0.17154039166600499</v>
      </c>
      <c r="X102" s="14">
        <v>0.19423020497443799</v>
      </c>
      <c r="Y102" s="14">
        <v>0.19449615765376399</v>
      </c>
      <c r="Z102" s="14"/>
      <c r="AA102" s="14">
        <v>0.237813058376936</v>
      </c>
      <c r="AB102" s="14">
        <v>0.192504660472131</v>
      </c>
      <c r="AC102" s="14">
        <v>0.21812356514401801</v>
      </c>
      <c r="AD102" s="14">
        <v>0.192288708950594</v>
      </c>
      <c r="AE102" s="14"/>
      <c r="AF102" s="14">
        <v>0.23693385468577999</v>
      </c>
      <c r="AG102" s="14">
        <v>0.24182558098253401</v>
      </c>
      <c r="AH102" s="14">
        <v>0.18241828622702499</v>
      </c>
      <c r="AI102" s="14">
        <v>0.14420529052327899</v>
      </c>
      <c r="AJ102" s="14">
        <v>0.199375347953858</v>
      </c>
      <c r="AK102" s="14"/>
      <c r="AL102" s="14">
        <v>0.207223428595145</v>
      </c>
      <c r="AM102" s="14">
        <v>0.243337776915275</v>
      </c>
      <c r="AN102" s="14">
        <v>0.104479734137179</v>
      </c>
    </row>
    <row r="103" spans="2:40" x14ac:dyDescent="0.35">
      <c r="B103" t="s">
        <v>104</v>
      </c>
      <c r="C103" s="14">
        <v>0.29566682053777299</v>
      </c>
      <c r="D103" s="14">
        <v>0.27130855144761301</v>
      </c>
      <c r="E103" s="14">
        <v>0.33024457280768998</v>
      </c>
      <c r="F103" s="14"/>
      <c r="G103" s="14">
        <v>0.25186790792390801</v>
      </c>
      <c r="H103" s="14">
        <v>0.17120762884965099</v>
      </c>
      <c r="I103" s="14">
        <v>0.333164069367414</v>
      </c>
      <c r="J103" s="14">
        <v>0.382985842564043</v>
      </c>
      <c r="K103" s="14">
        <v>0.22178501575558601</v>
      </c>
      <c r="L103" s="14">
        <v>0.37274861081423699</v>
      </c>
      <c r="M103" s="14"/>
      <c r="N103" s="14">
        <v>0.120566333028819</v>
      </c>
      <c r="O103" s="14">
        <v>0.362301708528741</v>
      </c>
      <c r="P103" s="14">
        <v>0.26747164778990701</v>
      </c>
      <c r="Q103" s="14">
        <v>0.30647185212982198</v>
      </c>
      <c r="R103" s="14">
        <v>0.34489673557793399</v>
      </c>
      <c r="S103" s="14">
        <v>0.25267167993588602</v>
      </c>
      <c r="T103" s="14">
        <v>0.26835194184702399</v>
      </c>
      <c r="U103" s="14">
        <v>0.501281520131724</v>
      </c>
      <c r="V103" s="14">
        <v>0.33006268458511301</v>
      </c>
      <c r="W103" s="14">
        <v>0.39054725823886</v>
      </c>
      <c r="X103" s="14">
        <v>0.272391067874867</v>
      </c>
      <c r="Y103" s="14">
        <v>0.36815936076489097</v>
      </c>
      <c r="Z103" s="14"/>
      <c r="AA103" s="14">
        <v>0.25133661070279401</v>
      </c>
      <c r="AB103" s="14">
        <v>0.29465274073122399</v>
      </c>
      <c r="AC103" s="14">
        <v>0.274715458429036</v>
      </c>
      <c r="AD103" s="14">
        <v>0.43021611651375602</v>
      </c>
      <c r="AE103" s="14"/>
      <c r="AF103" s="14">
        <v>0.305155077143408</v>
      </c>
      <c r="AG103" s="14">
        <v>0.23854337116870999</v>
      </c>
      <c r="AH103" s="14">
        <v>0.23996921956796</v>
      </c>
      <c r="AI103" s="14">
        <v>0.15075316979534401</v>
      </c>
      <c r="AJ103" s="14">
        <v>0.36871280571475201</v>
      </c>
      <c r="AK103" s="14"/>
      <c r="AL103" s="14">
        <v>0.296584144066799</v>
      </c>
      <c r="AM103" s="14">
        <v>0.24017094645941001</v>
      </c>
      <c r="AN103" s="14">
        <v>0.244480151805093</v>
      </c>
    </row>
    <row r="104" spans="2:40" x14ac:dyDescent="0.35">
      <c r="B104" t="s">
        <v>105</v>
      </c>
      <c r="C104" s="14">
        <v>9.1947161424141208E-3</v>
      </c>
      <c r="D104" s="14">
        <v>2.6988437334854198E-3</v>
      </c>
      <c r="E104" s="14">
        <v>1.7415067599515499E-2</v>
      </c>
      <c r="F104" s="14"/>
      <c r="G104" s="14">
        <v>1.0096864858314901E-2</v>
      </c>
      <c r="H104" s="14">
        <v>0</v>
      </c>
      <c r="I104" s="14">
        <v>1.61126305416605E-2</v>
      </c>
      <c r="J104" s="14">
        <v>1.2135746969115501E-2</v>
      </c>
      <c r="K104" s="14">
        <v>2.5959065066892498E-2</v>
      </c>
      <c r="L104" s="14">
        <v>0</v>
      </c>
      <c r="M104" s="14"/>
      <c r="N104" s="14">
        <v>1.00408243287617E-2</v>
      </c>
      <c r="O104" s="14">
        <v>0</v>
      </c>
      <c r="P104" s="14">
        <v>0</v>
      </c>
      <c r="Q104" s="14">
        <v>0</v>
      </c>
      <c r="R104" s="14">
        <v>0</v>
      </c>
      <c r="S104" s="14">
        <v>1.86188665387482E-2</v>
      </c>
      <c r="T104" s="14">
        <v>1.8656991796371401E-2</v>
      </c>
      <c r="U104" s="14">
        <v>0</v>
      </c>
      <c r="V104" s="14">
        <v>1.3353973269917999E-2</v>
      </c>
      <c r="W104" s="14">
        <v>2.36015351411967E-2</v>
      </c>
      <c r="X104" s="14">
        <v>3.17374598231479E-2</v>
      </c>
      <c r="Y104" s="14">
        <v>0</v>
      </c>
      <c r="Z104" s="14"/>
      <c r="AA104" s="14">
        <v>3.8947966206310698E-3</v>
      </c>
      <c r="AB104" s="14">
        <v>1.17350889704931E-2</v>
      </c>
      <c r="AC104" s="14">
        <v>9.1418779370839795E-3</v>
      </c>
      <c r="AD104" s="14">
        <v>1.8276635756123701E-2</v>
      </c>
      <c r="AE104" s="14"/>
      <c r="AF104" s="14">
        <v>0</v>
      </c>
      <c r="AG104" s="14">
        <v>2.0109056844833599E-2</v>
      </c>
      <c r="AH104" s="14">
        <v>0</v>
      </c>
      <c r="AI104" s="14">
        <v>0</v>
      </c>
      <c r="AJ104" s="14">
        <v>1.75624420931501E-2</v>
      </c>
      <c r="AK104" s="14"/>
      <c r="AL104" s="14">
        <v>0</v>
      </c>
      <c r="AM104" s="14">
        <v>1.6482438210007298E-2</v>
      </c>
      <c r="AN104" s="14">
        <v>0</v>
      </c>
    </row>
    <row r="105" spans="2:40" x14ac:dyDescent="0.35">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row>
    <row r="106" spans="2:40" x14ac:dyDescent="0.35">
      <c r="B106" s="6" t="s">
        <v>110</v>
      </c>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row>
    <row r="107" spans="2:40" x14ac:dyDescent="0.35">
      <c r="B107" s="24" t="s">
        <v>107</v>
      </c>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row>
    <row r="108" spans="2:40" x14ac:dyDescent="0.35">
      <c r="B108" t="s">
        <v>108</v>
      </c>
      <c r="C108" s="14">
        <v>0.27755828047495101</v>
      </c>
      <c r="D108" s="14">
        <v>0.25037312598405898</v>
      </c>
      <c r="E108" s="14">
        <v>0.30815699701042698</v>
      </c>
      <c r="F108" s="14"/>
      <c r="G108" s="14">
        <v>0.49778499660019598</v>
      </c>
      <c r="H108" s="14">
        <v>0.389390453761016</v>
      </c>
      <c r="I108" s="14">
        <v>0.381552347029817</v>
      </c>
      <c r="J108" s="14">
        <v>0.25102233621549602</v>
      </c>
      <c r="K108" s="14">
        <v>0.149300394414034</v>
      </c>
      <c r="L108" s="14">
        <v>4.1603451898811102E-2</v>
      </c>
      <c r="M108" s="14"/>
      <c r="N108" s="14">
        <v>0.24892310819389399</v>
      </c>
      <c r="O108" s="14">
        <v>0.28769055351679201</v>
      </c>
      <c r="P108" s="14">
        <v>0.27078139532735401</v>
      </c>
      <c r="Q108" s="14">
        <v>0.34457065474262599</v>
      </c>
      <c r="R108" s="14">
        <v>0.23094410485105299</v>
      </c>
      <c r="S108" s="14">
        <v>0.39683907153765402</v>
      </c>
      <c r="T108" s="14">
        <v>0.24214809106599799</v>
      </c>
      <c r="U108" s="14">
        <v>0.13131646862917501</v>
      </c>
      <c r="V108" s="14">
        <v>0.30102587864409702</v>
      </c>
      <c r="W108" s="14">
        <v>0.29379986272427</v>
      </c>
      <c r="X108" s="14">
        <v>0.23219242573093299</v>
      </c>
      <c r="Y108" s="14">
        <v>0.163287094341596</v>
      </c>
      <c r="Z108" s="14"/>
      <c r="AA108" s="14">
        <v>0.27135204833182802</v>
      </c>
      <c r="AB108" s="14">
        <v>0.28440947830297503</v>
      </c>
      <c r="AC108" s="14">
        <v>0.31356567374554101</v>
      </c>
      <c r="AD108" s="14">
        <v>0.23925729261352999</v>
      </c>
      <c r="AE108" s="14"/>
      <c r="AF108" s="14">
        <v>0.16394588036507601</v>
      </c>
      <c r="AG108" s="14">
        <v>0.320688246329563</v>
      </c>
      <c r="AH108" s="14">
        <v>0.36345784462206399</v>
      </c>
      <c r="AI108" s="14">
        <v>0.15165342211834501</v>
      </c>
      <c r="AJ108" s="14">
        <v>0.44301990255982698</v>
      </c>
      <c r="AK108" s="14"/>
      <c r="AL108" s="14">
        <v>0.18283514249268501</v>
      </c>
      <c r="AM108" s="14">
        <v>0.31569149060838098</v>
      </c>
      <c r="AN108" s="14">
        <v>0.350643467440378</v>
      </c>
    </row>
    <row r="109" spans="2:40" x14ac:dyDescent="0.35">
      <c r="B109" t="s">
        <v>109</v>
      </c>
      <c r="C109" s="14">
        <v>0.67532255364341698</v>
      </c>
      <c r="D109" s="14">
        <v>0.72276114093521504</v>
      </c>
      <c r="E109" s="14">
        <v>0.61882854073321603</v>
      </c>
      <c r="F109" s="14"/>
      <c r="G109" s="14">
        <v>0.43942964081885699</v>
      </c>
      <c r="H109" s="14">
        <v>0.57289623269663903</v>
      </c>
      <c r="I109" s="14">
        <v>0.57942751289411898</v>
      </c>
      <c r="J109" s="14">
        <v>0.71724073594084303</v>
      </c>
      <c r="K109" s="14">
        <v>0.78576973663520999</v>
      </c>
      <c r="L109" s="14">
        <v>0.90632335359925198</v>
      </c>
      <c r="M109" s="14"/>
      <c r="N109" s="14">
        <v>0.72802952009921496</v>
      </c>
      <c r="O109" s="14">
        <v>0.685957593078664</v>
      </c>
      <c r="P109" s="14">
        <v>0.68532345966808805</v>
      </c>
      <c r="Q109" s="14">
        <v>0.60106924453105903</v>
      </c>
      <c r="R109" s="14">
        <v>0.76905589514894701</v>
      </c>
      <c r="S109" s="14">
        <v>0.58539922854322801</v>
      </c>
      <c r="T109" s="14">
        <v>0.68286547001440001</v>
      </c>
      <c r="U109" s="14">
        <v>0.71758475388655196</v>
      </c>
      <c r="V109" s="14">
        <v>0.64240033596088097</v>
      </c>
      <c r="W109" s="14">
        <v>0.63662208320539204</v>
      </c>
      <c r="X109" s="14">
        <v>0.70440834631222604</v>
      </c>
      <c r="Y109" s="14">
        <v>0.656113452708315</v>
      </c>
      <c r="Z109" s="14"/>
      <c r="AA109" s="14">
        <v>0.68269014343810497</v>
      </c>
      <c r="AB109" s="14">
        <v>0.66287274901396298</v>
      </c>
      <c r="AC109" s="14">
        <v>0.66472025695917403</v>
      </c>
      <c r="AD109" s="14">
        <v>0.68909840507099496</v>
      </c>
      <c r="AE109" s="14"/>
      <c r="AF109" s="14">
        <v>0.76508356599519001</v>
      </c>
      <c r="AG109" s="14">
        <v>0.629973861198451</v>
      </c>
      <c r="AH109" s="14">
        <v>0.63654215537793601</v>
      </c>
      <c r="AI109" s="14">
        <v>0.84834657788165502</v>
      </c>
      <c r="AJ109" s="14">
        <v>0.52001358275903697</v>
      </c>
      <c r="AK109" s="14"/>
      <c r="AL109" s="14">
        <v>0.74006498532233</v>
      </c>
      <c r="AM109" s="14">
        <v>0.63835808587757903</v>
      </c>
      <c r="AN109" s="14">
        <v>0.63058772759363402</v>
      </c>
    </row>
    <row r="110" spans="2:40" x14ac:dyDescent="0.35">
      <c r="B110" t="s">
        <v>105</v>
      </c>
      <c r="C110" s="14">
        <v>4.71191658816318E-2</v>
      </c>
      <c r="D110" s="14">
        <v>2.6865733080725901E-2</v>
      </c>
      <c r="E110" s="14">
        <v>7.3014462256357104E-2</v>
      </c>
      <c r="F110" s="14"/>
      <c r="G110" s="14">
        <v>6.2785362580946802E-2</v>
      </c>
      <c r="H110" s="14">
        <v>3.7713313542344799E-2</v>
      </c>
      <c r="I110" s="14">
        <v>3.9020140076062998E-2</v>
      </c>
      <c r="J110" s="14">
        <v>3.1736927843661597E-2</v>
      </c>
      <c r="K110" s="14">
        <v>6.4929868950755698E-2</v>
      </c>
      <c r="L110" s="14">
        <v>5.2073194501936398E-2</v>
      </c>
      <c r="M110" s="14"/>
      <c r="N110" s="14">
        <v>2.3047371706891199E-2</v>
      </c>
      <c r="O110" s="14">
        <v>2.6351853404544101E-2</v>
      </c>
      <c r="P110" s="14">
        <v>4.3895145004557802E-2</v>
      </c>
      <c r="Q110" s="14">
        <v>5.4360100726314302E-2</v>
      </c>
      <c r="R110" s="14">
        <v>0</v>
      </c>
      <c r="S110" s="14">
        <v>1.7761699919117899E-2</v>
      </c>
      <c r="T110" s="14">
        <v>7.49864389196023E-2</v>
      </c>
      <c r="U110" s="14">
        <v>0.151098777484273</v>
      </c>
      <c r="V110" s="14">
        <v>5.6573785395022197E-2</v>
      </c>
      <c r="W110" s="14">
        <v>6.9578054070338305E-2</v>
      </c>
      <c r="X110" s="14">
        <v>6.3399227956840998E-2</v>
      </c>
      <c r="Y110" s="14">
        <v>0.180599452950089</v>
      </c>
      <c r="Z110" s="14"/>
      <c r="AA110" s="14">
        <v>4.5957808230067197E-2</v>
      </c>
      <c r="AB110" s="14">
        <v>5.2717772683061402E-2</v>
      </c>
      <c r="AC110" s="14">
        <v>2.17140692952843E-2</v>
      </c>
      <c r="AD110" s="14">
        <v>7.1644302315475097E-2</v>
      </c>
      <c r="AE110" s="14"/>
      <c r="AF110" s="14">
        <v>7.0970553639733994E-2</v>
      </c>
      <c r="AG110" s="14">
        <v>4.9337892471986201E-2</v>
      </c>
      <c r="AH110" s="14">
        <v>0</v>
      </c>
      <c r="AI110" s="14">
        <v>0</v>
      </c>
      <c r="AJ110" s="14">
        <v>3.6966514681135702E-2</v>
      </c>
      <c r="AK110" s="14"/>
      <c r="AL110" s="14">
        <v>7.7099872184985194E-2</v>
      </c>
      <c r="AM110" s="14">
        <v>4.59504235140396E-2</v>
      </c>
      <c r="AN110" s="14">
        <v>1.8768804965987401E-2</v>
      </c>
    </row>
    <row r="111" spans="2:40" x14ac:dyDescent="0.35">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row>
    <row r="112" spans="2:40" x14ac:dyDescent="0.35">
      <c r="B112" s="6" t="s">
        <v>119</v>
      </c>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row>
    <row r="113" spans="2:40" x14ac:dyDescent="0.35">
      <c r="B113" s="24" t="s">
        <v>107</v>
      </c>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row>
    <row r="114" spans="2:40" x14ac:dyDescent="0.35">
      <c r="B114" t="s">
        <v>111</v>
      </c>
      <c r="C114" s="14">
        <v>0.45223434167365301</v>
      </c>
      <c r="D114" s="14">
        <v>0.45148343104738098</v>
      </c>
      <c r="E114" s="14">
        <v>0.45605940881693602</v>
      </c>
      <c r="F114" s="14"/>
      <c r="G114" s="14">
        <v>0.48669003257749299</v>
      </c>
      <c r="H114" s="14">
        <v>0.520730634711703</v>
      </c>
      <c r="I114" s="14">
        <v>0.54206955187871997</v>
      </c>
      <c r="J114" s="14">
        <v>0.320803709612004</v>
      </c>
      <c r="K114" s="14">
        <v>0.36315515283997102</v>
      </c>
      <c r="L114" s="14">
        <v>0.430441490868679</v>
      </c>
      <c r="M114" s="14"/>
      <c r="N114" s="14">
        <v>0.49067599848895599</v>
      </c>
      <c r="O114" s="14">
        <v>0.37901633043258698</v>
      </c>
      <c r="P114" s="14">
        <v>0.433199974829442</v>
      </c>
      <c r="Q114" s="14">
        <v>0.41347593501308399</v>
      </c>
      <c r="R114" s="14">
        <v>0.51406665206367497</v>
      </c>
      <c r="S114" s="14">
        <v>0.52574145139359596</v>
      </c>
      <c r="T114" s="14">
        <v>0.42000447949020098</v>
      </c>
      <c r="U114" s="14">
        <v>0.56398461737054395</v>
      </c>
      <c r="V114" s="14">
        <v>0.47434771434131701</v>
      </c>
      <c r="W114" s="14">
        <v>0.31332842477586798</v>
      </c>
      <c r="X114" s="14">
        <v>0.56591531569323605</v>
      </c>
      <c r="Y114" s="14">
        <v>0.53609928354995895</v>
      </c>
      <c r="Z114" s="14"/>
      <c r="AA114" s="14">
        <v>0.50977476867065696</v>
      </c>
      <c r="AB114" s="14">
        <v>0.424005664319346</v>
      </c>
      <c r="AC114" s="14">
        <v>0.39371686696458802</v>
      </c>
      <c r="AD114" s="14">
        <v>0.425058923340494</v>
      </c>
      <c r="AE114" s="14"/>
      <c r="AF114" s="14">
        <v>0.43419173122542198</v>
      </c>
      <c r="AG114" s="14">
        <v>0.50292396285597196</v>
      </c>
      <c r="AH114" s="14">
        <v>0.490423217360204</v>
      </c>
      <c r="AI114" s="14">
        <v>0.53987616929131998</v>
      </c>
      <c r="AJ114" s="14">
        <v>0.37368543258390602</v>
      </c>
      <c r="AK114" s="14"/>
      <c r="AL114" s="14">
        <v>0.48479056032051199</v>
      </c>
      <c r="AM114" s="14">
        <v>0.50809519660232505</v>
      </c>
      <c r="AN114" s="14">
        <v>0.383758122730467</v>
      </c>
    </row>
    <row r="115" spans="2:40" x14ac:dyDescent="0.35">
      <c r="B115" t="s">
        <v>112</v>
      </c>
      <c r="C115" s="14">
        <v>0.34608505385904997</v>
      </c>
      <c r="D115" s="14">
        <v>0.364319553111978</v>
      </c>
      <c r="E115" s="14">
        <v>0.31760541108843998</v>
      </c>
      <c r="F115" s="14"/>
      <c r="G115" s="14">
        <v>0.34970644286431102</v>
      </c>
      <c r="H115" s="14">
        <v>0.24443367152762099</v>
      </c>
      <c r="I115" s="14">
        <v>0.36900247243435202</v>
      </c>
      <c r="J115" s="14">
        <v>0.40707777699226599</v>
      </c>
      <c r="K115" s="14">
        <v>0.32535175114785803</v>
      </c>
      <c r="L115" s="14">
        <v>0.37675013328811302</v>
      </c>
      <c r="M115" s="14"/>
      <c r="N115" s="14">
        <v>0.367760905454454</v>
      </c>
      <c r="O115" s="14">
        <v>0.35408114267673102</v>
      </c>
      <c r="P115" s="14">
        <v>0.286125663056574</v>
      </c>
      <c r="Q115" s="14">
        <v>0.36673272643142102</v>
      </c>
      <c r="R115" s="14">
        <v>0.39089589658406299</v>
      </c>
      <c r="S115" s="14">
        <v>0.35134374081702202</v>
      </c>
      <c r="T115" s="14">
        <v>0.44963975493389602</v>
      </c>
      <c r="U115" s="14">
        <v>0.26981545179593103</v>
      </c>
      <c r="V115" s="14">
        <v>0.32899125354024999</v>
      </c>
      <c r="W115" s="14">
        <v>0.27182326817172597</v>
      </c>
      <c r="X115" s="14">
        <v>0.37439492088131898</v>
      </c>
      <c r="Y115" s="14">
        <v>0.16803251960367499</v>
      </c>
      <c r="Z115" s="14"/>
      <c r="AA115" s="14">
        <v>0.390583999241292</v>
      </c>
      <c r="AB115" s="14">
        <v>0.35290293358376501</v>
      </c>
      <c r="AC115" s="14">
        <v>0.34828575946130202</v>
      </c>
      <c r="AD115" s="14">
        <v>0.22457359453779499</v>
      </c>
      <c r="AE115" s="14"/>
      <c r="AF115" s="14">
        <v>0.37183724972035798</v>
      </c>
      <c r="AG115" s="14">
        <v>0.37183587810527102</v>
      </c>
      <c r="AH115" s="14">
        <v>0.25905079918489798</v>
      </c>
      <c r="AI115" s="14">
        <v>0.227414601898975</v>
      </c>
      <c r="AJ115" s="14">
        <v>0.29821804937378998</v>
      </c>
      <c r="AK115" s="14"/>
      <c r="AL115" s="14">
        <v>0.32569100322302202</v>
      </c>
      <c r="AM115" s="14">
        <v>0.37815972688349198</v>
      </c>
      <c r="AN115" s="14">
        <v>0.30474142948001098</v>
      </c>
    </row>
    <row r="116" spans="2:40" x14ac:dyDescent="0.35">
      <c r="B116" t="s">
        <v>113</v>
      </c>
      <c r="C116" s="14">
        <v>0.34296757890264401</v>
      </c>
      <c r="D116" s="14">
        <v>0.343401625260435</v>
      </c>
      <c r="E116" s="14">
        <v>0.34012934094089697</v>
      </c>
      <c r="F116" s="14"/>
      <c r="G116" s="14">
        <v>0.26275092583901999</v>
      </c>
      <c r="H116" s="14">
        <v>0.32587949635348901</v>
      </c>
      <c r="I116" s="14">
        <v>0.38421344445180899</v>
      </c>
      <c r="J116" s="14">
        <v>0.41594265319009599</v>
      </c>
      <c r="K116" s="14">
        <v>0.32934126049604401</v>
      </c>
      <c r="L116" s="14">
        <v>0.33465452022234798</v>
      </c>
      <c r="M116" s="14"/>
      <c r="N116" s="14">
        <v>0.37805158046152598</v>
      </c>
      <c r="O116" s="14">
        <v>0.37868506519295903</v>
      </c>
      <c r="P116" s="14">
        <v>0.340276798450174</v>
      </c>
      <c r="Q116" s="14">
        <v>0.32378984233565899</v>
      </c>
      <c r="R116" s="14">
        <v>0.33136970635500501</v>
      </c>
      <c r="S116" s="14">
        <v>0.35353522295255402</v>
      </c>
      <c r="T116" s="14">
        <v>0.38477001861177501</v>
      </c>
      <c r="U116" s="14">
        <v>0.18395828512961299</v>
      </c>
      <c r="V116" s="14">
        <v>0.32739981113032202</v>
      </c>
      <c r="W116" s="14">
        <v>0.336659271714915</v>
      </c>
      <c r="X116" s="14">
        <v>0.36602732118012399</v>
      </c>
      <c r="Y116" s="14">
        <v>0.103486938848609</v>
      </c>
      <c r="Z116" s="14"/>
      <c r="AA116" s="14">
        <v>0.32820554552350001</v>
      </c>
      <c r="AB116" s="14">
        <v>0.42596431288810899</v>
      </c>
      <c r="AC116" s="14">
        <v>0.30776544122397598</v>
      </c>
      <c r="AD116" s="14">
        <v>0.29362096292649198</v>
      </c>
      <c r="AE116" s="14"/>
      <c r="AF116" s="14">
        <v>0.35164368024855303</v>
      </c>
      <c r="AG116" s="14">
        <v>0.34415874336372099</v>
      </c>
      <c r="AH116" s="14">
        <v>0.39365845235693803</v>
      </c>
      <c r="AI116" s="14">
        <v>0.22548592876858201</v>
      </c>
      <c r="AJ116" s="14">
        <v>0.299290010897593</v>
      </c>
      <c r="AK116" s="14"/>
      <c r="AL116" s="14">
        <v>0.36501099872590398</v>
      </c>
      <c r="AM116" s="14">
        <v>0.32731337829489199</v>
      </c>
      <c r="AN116" s="14">
        <v>0.43748142387111799</v>
      </c>
    </row>
    <row r="117" spans="2:40" x14ac:dyDescent="0.35">
      <c r="B117" t="s">
        <v>114</v>
      </c>
      <c r="C117" s="14">
        <v>0.27312697765980398</v>
      </c>
      <c r="D117" s="14">
        <v>0.27680841378669802</v>
      </c>
      <c r="E117" s="14">
        <v>0.26884984121514699</v>
      </c>
      <c r="F117" s="14"/>
      <c r="G117" s="14">
        <v>0.53934815929674595</v>
      </c>
      <c r="H117" s="14">
        <v>0.43662623682902801</v>
      </c>
      <c r="I117" s="14">
        <v>0.26778902650612202</v>
      </c>
      <c r="J117" s="14">
        <v>0.165538706410848</v>
      </c>
      <c r="K117" s="14">
        <v>0.16641478815838301</v>
      </c>
      <c r="L117" s="14">
        <v>9.7356707191061501E-2</v>
      </c>
      <c r="M117" s="14"/>
      <c r="N117" s="14">
        <v>0.38309481570853998</v>
      </c>
      <c r="O117" s="14">
        <v>0.23728441014846799</v>
      </c>
      <c r="P117" s="14">
        <v>0.17237788165392601</v>
      </c>
      <c r="Q117" s="14">
        <v>0.24035182233281999</v>
      </c>
      <c r="R117" s="14">
        <v>0.276870793710154</v>
      </c>
      <c r="S117" s="14">
        <v>0.32319726012694799</v>
      </c>
      <c r="T117" s="14">
        <v>0.173305208192786</v>
      </c>
      <c r="U117" s="14">
        <v>0.22967071494209401</v>
      </c>
      <c r="V117" s="14">
        <v>0.36783830733287198</v>
      </c>
      <c r="W117" s="14">
        <v>0.20335051255418099</v>
      </c>
      <c r="X117" s="14">
        <v>0.32455422620192997</v>
      </c>
      <c r="Y117" s="14">
        <v>0.16811982180104401</v>
      </c>
      <c r="Z117" s="14"/>
      <c r="AA117" s="14">
        <v>0.28000019462320203</v>
      </c>
      <c r="AB117" s="14">
        <v>0.29966878963384402</v>
      </c>
      <c r="AC117" s="14">
        <v>0.25774124508603902</v>
      </c>
      <c r="AD117" s="14">
        <v>0.23401504153227601</v>
      </c>
      <c r="AE117" s="14"/>
      <c r="AF117" s="14">
        <v>0.21035187606611699</v>
      </c>
      <c r="AG117" s="14">
        <v>0.347252653996653</v>
      </c>
      <c r="AH117" s="14">
        <v>0.32306079733167897</v>
      </c>
      <c r="AI117" s="14">
        <v>0.230497088314676</v>
      </c>
      <c r="AJ117" s="14">
        <v>0.30469100050871301</v>
      </c>
      <c r="AK117" s="14"/>
      <c r="AL117" s="14">
        <v>0.23854354759611701</v>
      </c>
      <c r="AM117" s="14">
        <v>0.34535777681480201</v>
      </c>
      <c r="AN117" s="14">
        <v>0.36080352991589199</v>
      </c>
    </row>
    <row r="118" spans="2:40" x14ac:dyDescent="0.35">
      <c r="B118" t="s">
        <v>115</v>
      </c>
      <c r="C118" s="14">
        <v>0.25122309381161301</v>
      </c>
      <c r="D118" s="14">
        <v>0.29191172973405999</v>
      </c>
      <c r="E118" s="14">
        <v>0.200647863514272</v>
      </c>
      <c r="F118" s="14"/>
      <c r="G118" s="14">
        <v>0.21347703458831899</v>
      </c>
      <c r="H118" s="14">
        <v>0.16561892632432801</v>
      </c>
      <c r="I118" s="14">
        <v>0.207399945181239</v>
      </c>
      <c r="J118" s="14">
        <v>0.27611169400999602</v>
      </c>
      <c r="K118" s="14">
        <v>0.300343713126628</v>
      </c>
      <c r="L118" s="14">
        <v>0.33914506412141099</v>
      </c>
      <c r="M118" s="14"/>
      <c r="N118" s="14">
        <v>0.26292133057710398</v>
      </c>
      <c r="O118" s="14">
        <v>0.320108703644713</v>
      </c>
      <c r="P118" s="14">
        <v>0.25759742838581901</v>
      </c>
      <c r="Q118" s="14">
        <v>0.24225270578250699</v>
      </c>
      <c r="R118" s="14">
        <v>0.20316780318350999</v>
      </c>
      <c r="S118" s="14">
        <v>0.178840149197634</v>
      </c>
      <c r="T118" s="14">
        <v>0.2599201765968</v>
      </c>
      <c r="U118" s="14">
        <v>0.38900625295779401</v>
      </c>
      <c r="V118" s="14">
        <v>0.22153659565417699</v>
      </c>
      <c r="W118" s="14">
        <v>0.24510033078913199</v>
      </c>
      <c r="X118" s="14">
        <v>0.23332943871275999</v>
      </c>
      <c r="Y118" s="14">
        <v>0.103486938848609</v>
      </c>
      <c r="Z118" s="14"/>
      <c r="AA118" s="14">
        <v>0.23759415490911301</v>
      </c>
      <c r="AB118" s="14">
        <v>0.247904151908449</v>
      </c>
      <c r="AC118" s="14">
        <v>0.27073509953631397</v>
      </c>
      <c r="AD118" s="14">
        <v>0.26626650161098298</v>
      </c>
      <c r="AE118" s="14"/>
      <c r="AF118" s="14">
        <v>0.277289026916476</v>
      </c>
      <c r="AG118" s="14">
        <v>0.23502855319601401</v>
      </c>
      <c r="AH118" s="14">
        <v>0.217737984446225</v>
      </c>
      <c r="AI118" s="14">
        <v>0.46474412624728001</v>
      </c>
      <c r="AJ118" s="14">
        <v>0.28513286829276002</v>
      </c>
      <c r="AK118" s="14"/>
      <c r="AL118" s="14">
        <v>0.27021498773335401</v>
      </c>
      <c r="AM118" s="14">
        <v>0.24960190807845101</v>
      </c>
      <c r="AN118" s="14">
        <v>0.25269509330300499</v>
      </c>
    </row>
    <row r="119" spans="2:40" x14ac:dyDescent="0.35">
      <c r="B119" t="s">
        <v>116</v>
      </c>
      <c r="C119" s="14">
        <v>0.15835610539900999</v>
      </c>
      <c r="D119" s="14">
        <v>0.14647576628850401</v>
      </c>
      <c r="E119" s="14">
        <v>0.17190189354771401</v>
      </c>
      <c r="F119" s="14"/>
      <c r="G119" s="14">
        <v>7.1129289972912096E-2</v>
      </c>
      <c r="H119" s="14">
        <v>0.10947026495644301</v>
      </c>
      <c r="I119" s="14">
        <v>0.103209189350163</v>
      </c>
      <c r="J119" s="14">
        <v>0.113622673650801</v>
      </c>
      <c r="K119" s="14">
        <v>0.20919982468600301</v>
      </c>
      <c r="L119" s="14">
        <v>0.30230587746045501</v>
      </c>
      <c r="M119" s="14"/>
      <c r="N119" s="14">
        <v>0.18697243135862501</v>
      </c>
      <c r="O119" s="14">
        <v>0.17412327633025401</v>
      </c>
      <c r="P119" s="14">
        <v>0.21494413142013999</v>
      </c>
      <c r="Q119" s="14">
        <v>0.23528085171971999</v>
      </c>
      <c r="R119" s="14">
        <v>0.148103393898152</v>
      </c>
      <c r="S119" s="14">
        <v>0.11465190560477299</v>
      </c>
      <c r="T119" s="14">
        <v>0.109853424547094</v>
      </c>
      <c r="U119" s="14">
        <v>4.4314255398358399E-2</v>
      </c>
      <c r="V119" s="14">
        <v>6.7496721134641099E-2</v>
      </c>
      <c r="W119" s="14">
        <v>0.20377387000307901</v>
      </c>
      <c r="X119" s="14">
        <v>0.15893654554554701</v>
      </c>
      <c r="Y119" s="14">
        <v>0.19449615765376399</v>
      </c>
      <c r="Z119" s="14"/>
      <c r="AA119" s="14">
        <v>0.13870342271778799</v>
      </c>
      <c r="AB119" s="14">
        <v>0.188052070228868</v>
      </c>
      <c r="AC119" s="14">
        <v>0.152966314364921</v>
      </c>
      <c r="AD119" s="14">
        <v>0.16713014127673501</v>
      </c>
      <c r="AE119" s="14"/>
      <c r="AF119" s="14">
        <v>0.19894090822549901</v>
      </c>
      <c r="AG119" s="14">
        <v>0.12129804911647001</v>
      </c>
      <c r="AH119" s="14">
        <v>0.200291357045426</v>
      </c>
      <c r="AI119" s="14">
        <v>7.4023142924032906E-2</v>
      </c>
      <c r="AJ119" s="14">
        <v>6.9534612568281806E-2</v>
      </c>
      <c r="AK119" s="14"/>
      <c r="AL119" s="14">
        <v>0.19629425160692701</v>
      </c>
      <c r="AM119" s="14">
        <v>0.10669668550679801</v>
      </c>
      <c r="AN119" s="14">
        <v>0.20944534504423701</v>
      </c>
    </row>
    <row r="120" spans="2:40" x14ac:dyDescent="0.35">
      <c r="B120" t="s">
        <v>117</v>
      </c>
      <c r="C120" s="14">
        <v>5.3299463899427899E-2</v>
      </c>
      <c r="D120" s="14">
        <v>5.8990445431483803E-2</v>
      </c>
      <c r="E120" s="14">
        <v>4.33584230609989E-2</v>
      </c>
      <c r="F120" s="14"/>
      <c r="G120" s="14">
        <v>7.4427385282571507E-2</v>
      </c>
      <c r="H120" s="14">
        <v>7.8890140400326603E-2</v>
      </c>
      <c r="I120" s="14">
        <v>5.3748532851224502E-2</v>
      </c>
      <c r="J120" s="14">
        <v>4.5811167918005498E-2</v>
      </c>
      <c r="K120" s="14">
        <v>1.2430173532979E-2</v>
      </c>
      <c r="L120" s="14">
        <v>4.4073195791396499E-2</v>
      </c>
      <c r="M120" s="14"/>
      <c r="N120" s="14">
        <v>0.123998822880013</v>
      </c>
      <c r="O120" s="14">
        <v>4.56955809485248E-2</v>
      </c>
      <c r="P120" s="14">
        <v>1.8124393690579801E-2</v>
      </c>
      <c r="Q120" s="14">
        <v>9.8608860838405393E-2</v>
      </c>
      <c r="R120" s="14">
        <v>6.2763119711917906E-2</v>
      </c>
      <c r="S120" s="14">
        <v>5.4357417637614501E-2</v>
      </c>
      <c r="T120" s="14">
        <v>1.8280994418719099E-2</v>
      </c>
      <c r="U120" s="14">
        <v>0</v>
      </c>
      <c r="V120" s="14">
        <v>1.6119623772402201E-2</v>
      </c>
      <c r="W120" s="14">
        <v>2.40351171031262E-2</v>
      </c>
      <c r="X120" s="14">
        <v>3.1117126248919599E-2</v>
      </c>
      <c r="Y120" s="14">
        <v>8.0350383836056902E-2</v>
      </c>
      <c r="Z120" s="14"/>
      <c r="AA120" s="14">
        <v>6.9014528059415395E-2</v>
      </c>
      <c r="AB120" s="14">
        <v>4.8991013839414899E-2</v>
      </c>
      <c r="AC120" s="14">
        <v>5.4735116875591801E-2</v>
      </c>
      <c r="AD120" s="14">
        <v>1.9901522882019299E-2</v>
      </c>
      <c r="AE120" s="14"/>
      <c r="AF120" s="14">
        <v>5.4247350102581998E-2</v>
      </c>
      <c r="AG120" s="14">
        <v>7.7628025385124005E-2</v>
      </c>
      <c r="AH120" s="14">
        <v>5.9577477025211198E-2</v>
      </c>
      <c r="AI120" s="14">
        <v>0</v>
      </c>
      <c r="AJ120" s="14">
        <v>1.9371486839104501E-2</v>
      </c>
      <c r="AK120" s="14"/>
      <c r="AL120" s="14">
        <v>2.98259631054025E-2</v>
      </c>
      <c r="AM120" s="14">
        <v>7.6599477409414599E-2</v>
      </c>
      <c r="AN120" s="14">
        <v>7.0183598353379104E-2</v>
      </c>
    </row>
    <row r="121" spans="2:40" x14ac:dyDescent="0.35">
      <c r="B121" t="s">
        <v>118</v>
      </c>
      <c r="C121" s="14">
        <v>7.1740395133966406E-2</v>
      </c>
      <c r="D121" s="14">
        <v>5.4654043166296899E-2</v>
      </c>
      <c r="E121" s="14">
        <v>9.04379560078825E-2</v>
      </c>
      <c r="F121" s="14"/>
      <c r="G121" s="14">
        <v>7.1111998881102395E-2</v>
      </c>
      <c r="H121" s="14">
        <v>2.64116365437423E-2</v>
      </c>
      <c r="I121" s="14">
        <v>6.7780791405557997E-2</v>
      </c>
      <c r="J121" s="14">
        <v>6.6711946093562194E-2</v>
      </c>
      <c r="K121" s="14">
        <v>0.14079991643185999</v>
      </c>
      <c r="L121" s="14">
        <v>8.0215942933393902E-2</v>
      </c>
      <c r="M121" s="14"/>
      <c r="N121" s="14">
        <v>7.6469412906196604E-2</v>
      </c>
      <c r="O121" s="14">
        <v>9.1240619604696205E-2</v>
      </c>
      <c r="P121" s="14">
        <v>8.1457490645712893E-2</v>
      </c>
      <c r="Q121" s="14">
        <v>7.5244668478351304E-2</v>
      </c>
      <c r="R121" s="14">
        <v>6.3098339474046194E-2</v>
      </c>
      <c r="S121" s="14">
        <v>3.6745883159970398E-2</v>
      </c>
      <c r="T121" s="14">
        <v>5.3559911593084597E-2</v>
      </c>
      <c r="U121" s="14">
        <v>9.2605679885107206E-2</v>
      </c>
      <c r="V121" s="14">
        <v>8.0777968888880794E-2</v>
      </c>
      <c r="W121" s="14">
        <v>2.4565412426492999E-2</v>
      </c>
      <c r="X121" s="14">
        <v>0.103611377563471</v>
      </c>
      <c r="Y121" s="14">
        <v>8.5474639293004001E-2</v>
      </c>
      <c r="Z121" s="14"/>
      <c r="AA121" s="14">
        <v>6.7215635345065403E-2</v>
      </c>
      <c r="AB121" s="14">
        <v>4.1874891755815699E-2</v>
      </c>
      <c r="AC121" s="14">
        <v>0.11815682964500999</v>
      </c>
      <c r="AD121" s="14">
        <v>7.3240685842966002E-2</v>
      </c>
      <c r="AE121" s="14"/>
      <c r="AF121" s="14">
        <v>6.8231375487613197E-2</v>
      </c>
      <c r="AG121" s="14">
        <v>4.1567945585078599E-2</v>
      </c>
      <c r="AH121" s="14">
        <v>7.5568820842551496E-2</v>
      </c>
      <c r="AI121" s="14">
        <v>0.155769913352723</v>
      </c>
      <c r="AJ121" s="14">
        <v>8.9614453405014893E-2</v>
      </c>
      <c r="AK121" s="14"/>
      <c r="AL121" s="14">
        <v>5.6132686646146498E-2</v>
      </c>
      <c r="AM121" s="14">
        <v>5.9918648310775098E-2</v>
      </c>
      <c r="AN121" s="14">
        <v>2.04084268102541E-2</v>
      </c>
    </row>
    <row r="122" spans="2:40" x14ac:dyDescent="0.35">
      <c r="B122" t="s">
        <v>64</v>
      </c>
      <c r="C122" s="14">
        <v>1.05753698729543E-2</v>
      </c>
      <c r="D122" s="14">
        <v>7.9204152436285098E-3</v>
      </c>
      <c r="E122" s="14">
        <v>1.4033102121100901E-2</v>
      </c>
      <c r="F122" s="14"/>
      <c r="G122" s="14">
        <v>1.97265008542056E-2</v>
      </c>
      <c r="H122" s="14">
        <v>9.7542073023697707E-3</v>
      </c>
      <c r="I122" s="14">
        <v>0</v>
      </c>
      <c r="J122" s="14">
        <v>9.8122573075761395E-3</v>
      </c>
      <c r="K122" s="14">
        <v>1.2126201085065199E-2</v>
      </c>
      <c r="L122" s="14">
        <v>1.36912562422014E-2</v>
      </c>
      <c r="M122" s="14"/>
      <c r="N122" s="14">
        <v>0</v>
      </c>
      <c r="O122" s="14">
        <v>0</v>
      </c>
      <c r="P122" s="14">
        <v>3.8655185469894597E-2</v>
      </c>
      <c r="Q122" s="14">
        <v>0</v>
      </c>
      <c r="R122" s="14">
        <v>2.05770768123015E-2</v>
      </c>
      <c r="S122" s="14">
        <v>1.7147255648294901E-2</v>
      </c>
      <c r="T122" s="14">
        <v>0</v>
      </c>
      <c r="U122" s="14">
        <v>0</v>
      </c>
      <c r="V122" s="14">
        <v>1.3353973269917999E-2</v>
      </c>
      <c r="W122" s="14">
        <v>2.3462848915209399E-2</v>
      </c>
      <c r="X122" s="14">
        <v>3.1661768133693098E-2</v>
      </c>
      <c r="Y122" s="14">
        <v>0</v>
      </c>
      <c r="Z122" s="14"/>
      <c r="AA122" s="14">
        <v>0</v>
      </c>
      <c r="AB122" s="14">
        <v>1.85481999571399E-2</v>
      </c>
      <c r="AC122" s="14">
        <v>7.3332011004964802E-3</v>
      </c>
      <c r="AD122" s="14">
        <v>2.79829823725295E-2</v>
      </c>
      <c r="AE122" s="14"/>
      <c r="AF122" s="14">
        <v>1.17357917346594E-2</v>
      </c>
      <c r="AG122" s="14">
        <v>9.9650156988508997E-3</v>
      </c>
      <c r="AH122" s="14">
        <v>0</v>
      </c>
      <c r="AI122" s="14">
        <v>0</v>
      </c>
      <c r="AJ122" s="14">
        <v>0</v>
      </c>
      <c r="AK122" s="14"/>
      <c r="AL122" s="14">
        <v>1.37209214329402E-2</v>
      </c>
      <c r="AM122" s="14">
        <v>3.9677177871586498E-3</v>
      </c>
      <c r="AN122" s="14">
        <v>0</v>
      </c>
    </row>
    <row r="123" spans="2:40" x14ac:dyDescent="0.35">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row>
    <row r="124" spans="2:40" x14ac:dyDescent="0.35">
      <c r="B124" s="6" t="s">
        <v>123</v>
      </c>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row>
    <row r="125" spans="2:40" x14ac:dyDescent="0.35">
      <c r="B125" s="24" t="s">
        <v>107</v>
      </c>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row>
    <row r="126" spans="2:40" x14ac:dyDescent="0.35">
      <c r="B126" t="s">
        <v>120</v>
      </c>
      <c r="C126" s="14">
        <v>0.41990227773405597</v>
      </c>
      <c r="D126" s="14">
        <v>0.405180923457578</v>
      </c>
      <c r="E126" s="14">
        <v>0.43341915592978397</v>
      </c>
      <c r="F126" s="14"/>
      <c r="G126" s="14">
        <v>0.65657067471167896</v>
      </c>
      <c r="H126" s="14">
        <v>0.636002656593463</v>
      </c>
      <c r="I126" s="14">
        <v>0.52872886282399301</v>
      </c>
      <c r="J126" s="14">
        <v>0.34065947367100602</v>
      </c>
      <c r="K126" s="14">
        <v>0.22531859156926701</v>
      </c>
      <c r="L126" s="14">
        <v>0.15342375378926501</v>
      </c>
      <c r="M126" s="14"/>
      <c r="N126" s="14">
        <v>0.50507972511376498</v>
      </c>
      <c r="O126" s="14">
        <v>0.40457715016934298</v>
      </c>
      <c r="P126" s="14">
        <v>0.42791308908936998</v>
      </c>
      <c r="Q126" s="14">
        <v>0.44056956271014902</v>
      </c>
      <c r="R126" s="14">
        <v>0.27484065397602803</v>
      </c>
      <c r="S126" s="14">
        <v>0.45481823129814303</v>
      </c>
      <c r="T126" s="14">
        <v>0.39534297706834898</v>
      </c>
      <c r="U126" s="14">
        <v>0.27852964037901001</v>
      </c>
      <c r="V126" s="14">
        <v>0.45061671309046297</v>
      </c>
      <c r="W126" s="14">
        <v>0.41266604717600502</v>
      </c>
      <c r="X126" s="14">
        <v>0.49762367469225399</v>
      </c>
      <c r="Y126" s="14">
        <v>0.24838290343973199</v>
      </c>
      <c r="Z126" s="14"/>
      <c r="AA126" s="14">
        <v>0.415100659929515</v>
      </c>
      <c r="AB126" s="14">
        <v>0.50828892461431996</v>
      </c>
      <c r="AC126" s="14">
        <v>0.35464884090653598</v>
      </c>
      <c r="AD126" s="14">
        <v>0.373837639632283</v>
      </c>
      <c r="AE126" s="14"/>
      <c r="AF126" s="14">
        <v>0.29533000688918998</v>
      </c>
      <c r="AG126" s="14">
        <v>0.49029498676015199</v>
      </c>
      <c r="AH126" s="14">
        <v>0.60365874938673003</v>
      </c>
      <c r="AI126" s="14">
        <v>0.63055226457395697</v>
      </c>
      <c r="AJ126" s="14">
        <v>0.50262696129163098</v>
      </c>
      <c r="AK126" s="14"/>
      <c r="AL126" s="14">
        <v>0.299126927134442</v>
      </c>
      <c r="AM126" s="14">
        <v>0.493864038241487</v>
      </c>
      <c r="AN126" s="14">
        <v>0.65881582292975305</v>
      </c>
    </row>
    <row r="127" spans="2:40" x14ac:dyDescent="0.35">
      <c r="B127" t="s">
        <v>121</v>
      </c>
      <c r="C127" s="14">
        <v>0.32142639958965002</v>
      </c>
      <c r="D127" s="14">
        <v>0.35467233423917199</v>
      </c>
      <c r="E127" s="14">
        <v>0.28464933113388402</v>
      </c>
      <c r="F127" s="14"/>
      <c r="G127" s="14">
        <v>0.26406070254001801</v>
      </c>
      <c r="H127" s="14">
        <v>0.24582735627374999</v>
      </c>
      <c r="I127" s="14">
        <v>0.38656441377164802</v>
      </c>
      <c r="J127" s="14">
        <v>0.40888513996694198</v>
      </c>
      <c r="K127" s="14">
        <v>0.40094258182958398</v>
      </c>
      <c r="L127" s="14">
        <v>0.26947877506539503</v>
      </c>
      <c r="M127" s="14"/>
      <c r="N127" s="14">
        <v>0.32026234838154399</v>
      </c>
      <c r="O127" s="14">
        <v>0.27585249811962398</v>
      </c>
      <c r="P127" s="14">
        <v>0.26124402667027102</v>
      </c>
      <c r="Q127" s="14">
        <v>0.35268997708453298</v>
      </c>
      <c r="R127" s="14">
        <v>0.45131870511080302</v>
      </c>
      <c r="S127" s="14">
        <v>0.28324911835314698</v>
      </c>
      <c r="T127" s="14">
        <v>0.39459565234271199</v>
      </c>
      <c r="U127" s="14">
        <v>0.22292846352283399</v>
      </c>
      <c r="V127" s="14">
        <v>0.350323807742281</v>
      </c>
      <c r="W127" s="14">
        <v>0.27156232797207802</v>
      </c>
      <c r="X127" s="14">
        <v>0.263615420518586</v>
      </c>
      <c r="Y127" s="14">
        <v>0.47041744433423799</v>
      </c>
      <c r="Z127" s="14"/>
      <c r="AA127" s="14">
        <v>0.372007670974425</v>
      </c>
      <c r="AB127" s="14">
        <v>0.24895365394128699</v>
      </c>
      <c r="AC127" s="14">
        <v>0.36440504038912203</v>
      </c>
      <c r="AD127" s="14">
        <v>0.258082686750362</v>
      </c>
      <c r="AE127" s="14"/>
      <c r="AF127" s="14">
        <v>0.347568095461738</v>
      </c>
      <c r="AG127" s="14">
        <v>0.35492137809067098</v>
      </c>
      <c r="AH127" s="14">
        <v>0.210495046091491</v>
      </c>
      <c r="AI127" s="14">
        <v>0.224976540453074</v>
      </c>
      <c r="AJ127" s="14">
        <v>0.19471403496923001</v>
      </c>
      <c r="AK127" s="14"/>
      <c r="AL127" s="14">
        <v>0.32685325510750302</v>
      </c>
      <c r="AM127" s="14">
        <v>0.37923840704249401</v>
      </c>
      <c r="AN127" s="14">
        <v>0.16125953524377401</v>
      </c>
    </row>
    <row r="128" spans="2:40" x14ac:dyDescent="0.35">
      <c r="B128" t="s">
        <v>122</v>
      </c>
      <c r="C128" s="14">
        <v>0.24384992857252599</v>
      </c>
      <c r="D128" s="14">
        <v>0.22626845436701901</v>
      </c>
      <c r="E128" s="14">
        <v>0.26572285636760901</v>
      </c>
      <c r="F128" s="14"/>
      <c r="G128" s="14">
        <v>2.02842704498927E-2</v>
      </c>
      <c r="H128" s="14">
        <v>0.102016776796707</v>
      </c>
      <c r="I128" s="14">
        <v>6.7507787911156594E-2</v>
      </c>
      <c r="J128" s="14">
        <v>0.250455386362052</v>
      </c>
      <c r="K128" s="14">
        <v>0.37373882660114799</v>
      </c>
      <c r="L128" s="14">
        <v>0.57709747114534005</v>
      </c>
      <c r="M128" s="14"/>
      <c r="N128" s="14">
        <v>0.174657926504691</v>
      </c>
      <c r="O128" s="14">
        <v>0.30216067658680801</v>
      </c>
      <c r="P128" s="14">
        <v>0.28832193655208199</v>
      </c>
      <c r="Q128" s="14">
        <v>0.188596938349054</v>
      </c>
      <c r="R128" s="14">
        <v>0.27384064091316901</v>
      </c>
      <c r="S128" s="14">
        <v>0.24478539470041499</v>
      </c>
      <c r="T128" s="14">
        <v>0.19241278479871099</v>
      </c>
      <c r="U128" s="14">
        <v>0.40758762848136498</v>
      </c>
      <c r="V128" s="14">
        <v>0.17209335005861701</v>
      </c>
      <c r="W128" s="14">
        <v>0.31577162485191801</v>
      </c>
      <c r="X128" s="14">
        <v>0.23876090478916001</v>
      </c>
      <c r="Y128" s="14">
        <v>0.28119965222602999</v>
      </c>
      <c r="Z128" s="14"/>
      <c r="AA128" s="14">
        <v>0.20107981068702199</v>
      </c>
      <c r="AB128" s="14">
        <v>0.23099047565256101</v>
      </c>
      <c r="AC128" s="14">
        <v>0.26645006709576102</v>
      </c>
      <c r="AD128" s="14">
        <v>0.34085297378576801</v>
      </c>
      <c r="AE128" s="14"/>
      <c r="AF128" s="14">
        <v>0.34110685635332899</v>
      </c>
      <c r="AG128" s="14">
        <v>0.14469020973164401</v>
      </c>
      <c r="AH128" s="14">
        <v>0.185846204521779</v>
      </c>
      <c r="AI128" s="14">
        <v>0.14447119497296801</v>
      </c>
      <c r="AJ128" s="14">
        <v>0.25317405648509</v>
      </c>
      <c r="AK128" s="14"/>
      <c r="AL128" s="14">
        <v>0.347198557037732</v>
      </c>
      <c r="AM128" s="14">
        <v>0.122825523223897</v>
      </c>
      <c r="AN128" s="14">
        <v>0.179924641826473</v>
      </c>
    </row>
    <row r="129" spans="2:40" x14ac:dyDescent="0.35">
      <c r="B129" t="s">
        <v>105</v>
      </c>
      <c r="C129" s="14">
        <v>1.48213941037681E-2</v>
      </c>
      <c r="D129" s="14">
        <v>1.3878287936231099E-2</v>
      </c>
      <c r="E129" s="14">
        <v>1.6208656568724202E-2</v>
      </c>
      <c r="F129" s="14"/>
      <c r="G129" s="14">
        <v>5.9084352298410803E-2</v>
      </c>
      <c r="H129" s="14">
        <v>1.6153210336079901E-2</v>
      </c>
      <c r="I129" s="14">
        <v>1.71989354932022E-2</v>
      </c>
      <c r="J129" s="14">
        <v>0</v>
      </c>
      <c r="K129" s="14">
        <v>0</v>
      </c>
      <c r="L129" s="14">
        <v>0</v>
      </c>
      <c r="M129" s="14"/>
      <c r="N129" s="14">
        <v>0</v>
      </c>
      <c r="O129" s="14">
        <v>1.74096751242254E-2</v>
      </c>
      <c r="P129" s="14">
        <v>2.25209476882769E-2</v>
      </c>
      <c r="Q129" s="14">
        <v>1.8143521856264399E-2</v>
      </c>
      <c r="R129" s="14">
        <v>0</v>
      </c>
      <c r="S129" s="14">
        <v>1.7147255648294901E-2</v>
      </c>
      <c r="T129" s="14">
        <v>1.7648585790227499E-2</v>
      </c>
      <c r="U129" s="14">
        <v>9.0954267616791706E-2</v>
      </c>
      <c r="V129" s="14">
        <v>2.69661291086391E-2</v>
      </c>
      <c r="W129" s="14">
        <v>0</v>
      </c>
      <c r="X129" s="14">
        <v>0</v>
      </c>
      <c r="Y129" s="14">
        <v>0</v>
      </c>
      <c r="Z129" s="14"/>
      <c r="AA129" s="14">
        <v>1.1811858409037699E-2</v>
      </c>
      <c r="AB129" s="14">
        <v>1.17669457918323E-2</v>
      </c>
      <c r="AC129" s="14">
        <v>1.4496051608580401E-2</v>
      </c>
      <c r="AD129" s="14">
        <v>2.72266998315869E-2</v>
      </c>
      <c r="AE129" s="14"/>
      <c r="AF129" s="14">
        <v>1.59950412957422E-2</v>
      </c>
      <c r="AG129" s="14">
        <v>1.0093425417533001E-2</v>
      </c>
      <c r="AH129" s="14">
        <v>0</v>
      </c>
      <c r="AI129" s="14">
        <v>0</v>
      </c>
      <c r="AJ129" s="14">
        <v>4.9484947254048998E-2</v>
      </c>
      <c r="AK129" s="14"/>
      <c r="AL129" s="14">
        <v>2.6821260720323498E-2</v>
      </c>
      <c r="AM129" s="14">
        <v>4.0720314921229798E-3</v>
      </c>
      <c r="AN129" s="14">
        <v>0</v>
      </c>
    </row>
    <row r="130" spans="2:40" x14ac:dyDescent="0.35">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row>
    <row r="131" spans="2:40" x14ac:dyDescent="0.35">
      <c r="B131" s="6" t="s">
        <v>125</v>
      </c>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row>
    <row r="132" spans="2:40" x14ac:dyDescent="0.35">
      <c r="B132" s="24" t="s">
        <v>107</v>
      </c>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row>
    <row r="133" spans="2:40" x14ac:dyDescent="0.35">
      <c r="B133" t="s">
        <v>114</v>
      </c>
      <c r="C133" s="14">
        <v>0.13043924391766401</v>
      </c>
      <c r="D133" s="14">
        <v>0.135423205505428</v>
      </c>
      <c r="E133" s="14">
        <v>0.12610782621341601</v>
      </c>
      <c r="F133" s="14"/>
      <c r="G133" s="14">
        <v>0.28163849907455901</v>
      </c>
      <c r="H133" s="14">
        <v>0.252435164319539</v>
      </c>
      <c r="I133" s="14">
        <v>0.10194597397824399</v>
      </c>
      <c r="J133" s="14">
        <v>8.5731298845890105E-2</v>
      </c>
      <c r="K133" s="14">
        <v>3.9222703632424603E-2</v>
      </c>
      <c r="L133" s="14">
        <v>3.3112085314605598E-2</v>
      </c>
      <c r="M133" s="14"/>
      <c r="N133" s="14">
        <v>0.141068911082743</v>
      </c>
      <c r="O133" s="14">
        <v>0.138652619508913</v>
      </c>
      <c r="P133" s="14">
        <v>9.7818042704427399E-2</v>
      </c>
      <c r="Q133" s="14">
        <v>0.19999199376997501</v>
      </c>
      <c r="R133" s="14">
        <v>0.12119778910020799</v>
      </c>
      <c r="S133" s="14">
        <v>0.10889285795567</v>
      </c>
      <c r="T133" s="14">
        <v>7.5741719393958698E-2</v>
      </c>
      <c r="U133" s="14">
        <v>0.179502546453399</v>
      </c>
      <c r="V133" s="14">
        <v>0.18234189419948399</v>
      </c>
      <c r="W133" s="14">
        <v>0.11802240042823101</v>
      </c>
      <c r="X133" s="14">
        <v>3.1945012928137999E-2</v>
      </c>
      <c r="Y133" s="14">
        <v>8.2844113686931606E-2</v>
      </c>
      <c r="Z133" s="14"/>
      <c r="AA133" s="14">
        <v>0.133253487224853</v>
      </c>
      <c r="AB133" s="14">
        <v>0.128181202731358</v>
      </c>
      <c r="AC133" s="14">
        <v>9.1300287439799205E-2</v>
      </c>
      <c r="AD133" s="14">
        <v>0.17369460469511</v>
      </c>
      <c r="AE133" s="14"/>
      <c r="AF133" s="14">
        <v>8.2214726193538007E-2</v>
      </c>
      <c r="AG133" s="14">
        <v>0.18837451889998499</v>
      </c>
      <c r="AH133" s="14">
        <v>0.106480280408801</v>
      </c>
      <c r="AI133" s="14">
        <v>7.5701606063919694E-2</v>
      </c>
      <c r="AJ133" s="14">
        <v>0.14049309297745599</v>
      </c>
      <c r="AK133" s="14"/>
      <c r="AL133" s="14">
        <v>0.10211790076116201</v>
      </c>
      <c r="AM133" s="14">
        <v>0.164657561496178</v>
      </c>
      <c r="AN133" s="14">
        <v>0.19011015002426701</v>
      </c>
    </row>
    <row r="134" spans="2:40" x14ac:dyDescent="0.35">
      <c r="B134" t="s">
        <v>111</v>
      </c>
      <c r="C134" s="14">
        <v>0.200026656258152</v>
      </c>
      <c r="D134" s="14">
        <v>0.19319624729926799</v>
      </c>
      <c r="E134" s="14">
        <v>0.21140561693790899</v>
      </c>
      <c r="F134" s="14"/>
      <c r="G134" s="14">
        <v>0.21601981359524799</v>
      </c>
      <c r="H134" s="14">
        <v>0.24106631427828801</v>
      </c>
      <c r="I134" s="14">
        <v>0.249365269670446</v>
      </c>
      <c r="J134" s="14">
        <v>0.17586819792206701</v>
      </c>
      <c r="K134" s="14">
        <v>0.14245571211322</v>
      </c>
      <c r="L134" s="14">
        <v>0.16075401614162499</v>
      </c>
      <c r="M134" s="14"/>
      <c r="N134" s="14">
        <v>0.14336778328102201</v>
      </c>
      <c r="O134" s="14">
        <v>0.175984323578843</v>
      </c>
      <c r="P134" s="14">
        <v>0.14160612057354999</v>
      </c>
      <c r="Q134" s="14">
        <v>0.113848369078241</v>
      </c>
      <c r="R134" s="14">
        <v>0.28362024782605</v>
      </c>
      <c r="S134" s="14">
        <v>0.353925391140198</v>
      </c>
      <c r="T134" s="14">
        <v>0.225625726646735</v>
      </c>
      <c r="U134" s="14">
        <v>0.29286700723159398</v>
      </c>
      <c r="V134" s="14">
        <v>0.20786667511082799</v>
      </c>
      <c r="W134" s="14">
        <v>0.19203735272799999</v>
      </c>
      <c r="X134" s="14">
        <v>0.197469438125807</v>
      </c>
      <c r="Y134" s="14">
        <v>0.20003953896384699</v>
      </c>
      <c r="Z134" s="14"/>
      <c r="AA134" s="14">
        <v>0.22569376305255101</v>
      </c>
      <c r="AB134" s="14">
        <v>0.18548850417270801</v>
      </c>
      <c r="AC134" s="14">
        <v>0.17437700163032099</v>
      </c>
      <c r="AD134" s="14">
        <v>0.19034867054969901</v>
      </c>
      <c r="AE134" s="14"/>
      <c r="AF134" s="14">
        <v>0.20440346514954</v>
      </c>
      <c r="AG134" s="14">
        <v>0.225316842669919</v>
      </c>
      <c r="AH134" s="14">
        <v>0.20118490614902501</v>
      </c>
      <c r="AI134" s="14">
        <v>0.15213093221773299</v>
      </c>
      <c r="AJ134" s="14">
        <v>0.21630775837695199</v>
      </c>
      <c r="AK134" s="14"/>
      <c r="AL134" s="14">
        <v>0.20676433168443101</v>
      </c>
      <c r="AM134" s="14">
        <v>0.25608247541867901</v>
      </c>
      <c r="AN134" s="14">
        <v>0.195113293577553</v>
      </c>
    </row>
    <row r="135" spans="2:40" x14ac:dyDescent="0.35">
      <c r="B135" t="s">
        <v>113</v>
      </c>
      <c r="C135" s="14">
        <v>0.17703273857102</v>
      </c>
      <c r="D135" s="14">
        <v>0.18038382682411799</v>
      </c>
      <c r="E135" s="14">
        <v>0.17540396965556401</v>
      </c>
      <c r="F135" s="14"/>
      <c r="G135" s="14">
        <v>0.184056856777608</v>
      </c>
      <c r="H135" s="14">
        <v>0.190647829710518</v>
      </c>
      <c r="I135" s="14">
        <v>0.172572345592444</v>
      </c>
      <c r="J135" s="14">
        <v>0.201473198697912</v>
      </c>
      <c r="K135" s="14">
        <v>0.139463400685963</v>
      </c>
      <c r="L135" s="14">
        <v>0.16836061491269</v>
      </c>
      <c r="M135" s="14"/>
      <c r="N135" s="14">
        <v>0.197681250192459</v>
      </c>
      <c r="O135" s="14">
        <v>0.15385407144034499</v>
      </c>
      <c r="P135" s="14">
        <v>0.20240982710479399</v>
      </c>
      <c r="Q135" s="14">
        <v>0.15211435125039899</v>
      </c>
      <c r="R135" s="14">
        <v>0.20648471051216699</v>
      </c>
      <c r="S135" s="14">
        <v>0.16821916844634099</v>
      </c>
      <c r="T135" s="14">
        <v>0.19209578658086299</v>
      </c>
      <c r="U135" s="14">
        <v>9.8580244434618103E-2</v>
      </c>
      <c r="V135" s="14">
        <v>0.18820723844039</v>
      </c>
      <c r="W135" s="14">
        <v>0.149688572479412</v>
      </c>
      <c r="X135" s="14">
        <v>0.20288152517638899</v>
      </c>
      <c r="Y135" s="14">
        <v>0.19107647779761899</v>
      </c>
      <c r="Z135" s="14"/>
      <c r="AA135" s="14">
        <v>0.166503966025806</v>
      </c>
      <c r="AB135" s="14">
        <v>0.20497336391832399</v>
      </c>
      <c r="AC135" s="14">
        <v>0.161749331380419</v>
      </c>
      <c r="AD135" s="14">
        <v>0.17805818062374101</v>
      </c>
      <c r="AE135" s="14"/>
      <c r="AF135" s="14">
        <v>0.191495029104329</v>
      </c>
      <c r="AG135" s="14">
        <v>0.17476298593082201</v>
      </c>
      <c r="AH135" s="14">
        <v>0.18983350991818801</v>
      </c>
      <c r="AI135" s="14">
        <v>0</v>
      </c>
      <c r="AJ135" s="14">
        <v>0.15805409285921401</v>
      </c>
      <c r="AK135" s="14"/>
      <c r="AL135" s="14">
        <v>0.227082270327742</v>
      </c>
      <c r="AM135" s="14">
        <v>0.17882191597945299</v>
      </c>
      <c r="AN135" s="14">
        <v>0.16608451217446801</v>
      </c>
    </row>
    <row r="136" spans="2:40" x14ac:dyDescent="0.35">
      <c r="B136" t="s">
        <v>112</v>
      </c>
      <c r="C136" s="14">
        <v>0.14460896620557501</v>
      </c>
      <c r="D136" s="14">
        <v>0.12388515550717</v>
      </c>
      <c r="E136" s="14">
        <v>0.16526488110474299</v>
      </c>
      <c r="F136" s="14"/>
      <c r="G136" s="14">
        <v>0.124404748210105</v>
      </c>
      <c r="H136" s="14">
        <v>0.130919959962607</v>
      </c>
      <c r="I136" s="14">
        <v>0.20545600033221401</v>
      </c>
      <c r="J136" s="14">
        <v>0.16877120861366199</v>
      </c>
      <c r="K136" s="14">
        <v>0.122348905499224</v>
      </c>
      <c r="L136" s="14">
        <v>0.11420924921299</v>
      </c>
      <c r="M136" s="14"/>
      <c r="N136" s="14">
        <v>0.152607430562962</v>
      </c>
      <c r="O136" s="14">
        <v>0.11979354709671799</v>
      </c>
      <c r="P136" s="14">
        <v>8.2394441123454107E-2</v>
      </c>
      <c r="Q136" s="14">
        <v>0.158043180607606</v>
      </c>
      <c r="R136" s="14">
        <v>0.179222392498113</v>
      </c>
      <c r="S136" s="14">
        <v>0.12738865897627999</v>
      </c>
      <c r="T136" s="14">
        <v>0.19060315649388199</v>
      </c>
      <c r="U136" s="14">
        <v>9.10432208234421E-2</v>
      </c>
      <c r="V136" s="14">
        <v>0.160362366129392</v>
      </c>
      <c r="W136" s="14">
        <v>0.165156731251075</v>
      </c>
      <c r="X136" s="14">
        <v>0.13959064553178199</v>
      </c>
      <c r="Y136" s="14">
        <v>0.16571868876877699</v>
      </c>
      <c r="Z136" s="14"/>
      <c r="AA136" s="14">
        <v>0.172486880676751</v>
      </c>
      <c r="AB136" s="14">
        <v>0.143379259823431</v>
      </c>
      <c r="AC136" s="14">
        <v>0.13568850319976899</v>
      </c>
      <c r="AD136" s="14">
        <v>8.9195432659866694E-2</v>
      </c>
      <c r="AE136" s="14"/>
      <c r="AF136" s="14">
        <v>0.124469130822422</v>
      </c>
      <c r="AG136" s="14">
        <v>0.16312386557943301</v>
      </c>
      <c r="AH136" s="14">
        <v>7.5593422242715105E-2</v>
      </c>
      <c r="AI136" s="14">
        <v>0.234878427953224</v>
      </c>
      <c r="AJ136" s="14">
        <v>0.177111044456012</v>
      </c>
      <c r="AK136" s="14"/>
      <c r="AL136" s="14">
        <v>0.13630109130252199</v>
      </c>
      <c r="AM136" s="14">
        <v>0.123876545541483</v>
      </c>
      <c r="AN136" s="14">
        <v>0.10507111206236</v>
      </c>
    </row>
    <row r="137" spans="2:40" x14ac:dyDescent="0.35">
      <c r="B137" t="s">
        <v>115</v>
      </c>
      <c r="C137" s="14">
        <v>0.15666038763012799</v>
      </c>
      <c r="D137" s="14">
        <v>0.17879800619471101</v>
      </c>
      <c r="E137" s="14">
        <v>0.131347137994549</v>
      </c>
      <c r="F137" s="14"/>
      <c r="G137" s="14">
        <v>0.11287738789419199</v>
      </c>
      <c r="H137" s="14">
        <v>5.7750255443443699E-2</v>
      </c>
      <c r="I137" s="14">
        <v>0.11504015755807</v>
      </c>
      <c r="J137" s="14">
        <v>0.18463920396351999</v>
      </c>
      <c r="K137" s="14">
        <v>0.24828178649979901</v>
      </c>
      <c r="L137" s="14">
        <v>0.234117237616281</v>
      </c>
      <c r="M137" s="14"/>
      <c r="N137" s="14">
        <v>0.16541822425573999</v>
      </c>
      <c r="O137" s="14">
        <v>0.19309397370211401</v>
      </c>
      <c r="P137" s="14">
        <v>0.20171567327183201</v>
      </c>
      <c r="Q137" s="14">
        <v>0.145276728024445</v>
      </c>
      <c r="R137" s="14">
        <v>6.7200950435769194E-2</v>
      </c>
      <c r="S137" s="14">
        <v>9.0446756015327201E-2</v>
      </c>
      <c r="T137" s="14">
        <v>0.15386434034451299</v>
      </c>
      <c r="U137" s="14">
        <v>0.245955460384257</v>
      </c>
      <c r="V137" s="14">
        <v>0.15164616992861499</v>
      </c>
      <c r="W137" s="14">
        <v>0.16720446640283801</v>
      </c>
      <c r="X137" s="14">
        <v>0.234122748752569</v>
      </c>
      <c r="Y137" s="14">
        <v>0</v>
      </c>
      <c r="Z137" s="14"/>
      <c r="AA137" s="14">
        <v>0.14925022593969001</v>
      </c>
      <c r="AB137" s="14">
        <v>0.14397701396116</v>
      </c>
      <c r="AC137" s="14">
        <v>0.17305991481702401</v>
      </c>
      <c r="AD137" s="14">
        <v>0.174620366440389</v>
      </c>
      <c r="AE137" s="14"/>
      <c r="AF137" s="14">
        <v>0.18340632945393001</v>
      </c>
      <c r="AG137" s="14">
        <v>0.10195755713164401</v>
      </c>
      <c r="AH137" s="14">
        <v>0.222908526412045</v>
      </c>
      <c r="AI137" s="14">
        <v>0.29797381429871</v>
      </c>
      <c r="AJ137" s="14">
        <v>0.16289540318542201</v>
      </c>
      <c r="AK137" s="14"/>
      <c r="AL137" s="14">
        <v>0.15486262634718601</v>
      </c>
      <c r="AM137" s="14">
        <v>0.12928476930744601</v>
      </c>
      <c r="AN137" s="14">
        <v>0.175004973088946</v>
      </c>
    </row>
    <row r="138" spans="2:40" x14ac:dyDescent="0.35">
      <c r="B138" t="s">
        <v>116</v>
      </c>
      <c r="C138" s="14">
        <v>0.10406025865745799</v>
      </c>
      <c r="D138" s="14">
        <v>9.7342489012991001E-2</v>
      </c>
      <c r="E138" s="14">
        <v>0.110397777691081</v>
      </c>
      <c r="F138" s="14"/>
      <c r="G138" s="14">
        <v>1.9870636703813501E-2</v>
      </c>
      <c r="H138" s="14">
        <v>6.6874858675394694E-2</v>
      </c>
      <c r="I138" s="14">
        <v>6.04529412661809E-2</v>
      </c>
      <c r="J138" s="14">
        <v>8.8955098199140201E-2</v>
      </c>
      <c r="K138" s="14">
        <v>0.15656351398577301</v>
      </c>
      <c r="L138" s="14">
        <v>0.20747105584997999</v>
      </c>
      <c r="M138" s="14"/>
      <c r="N138" s="14">
        <v>9.6437883142990899E-2</v>
      </c>
      <c r="O138" s="14">
        <v>0.10998576358696301</v>
      </c>
      <c r="P138" s="14">
        <v>0.156666058130671</v>
      </c>
      <c r="Q138" s="14">
        <v>0.132629374723778</v>
      </c>
      <c r="R138" s="14">
        <v>6.1325064248065601E-2</v>
      </c>
      <c r="S138" s="14">
        <v>7.7309144232513602E-2</v>
      </c>
      <c r="T138" s="14">
        <v>0.1095023628606</v>
      </c>
      <c r="U138" s="14">
        <v>4.4314255398358399E-2</v>
      </c>
      <c r="V138" s="14">
        <v>5.60087536489954E-2</v>
      </c>
      <c r="W138" s="14">
        <v>0.15620752118883899</v>
      </c>
      <c r="X138" s="14">
        <v>9.4625167090186604E-2</v>
      </c>
      <c r="Y138" s="14">
        <v>0.19449615765376399</v>
      </c>
      <c r="Z138" s="14"/>
      <c r="AA138" s="14">
        <v>8.0161071476552506E-2</v>
      </c>
      <c r="AB138" s="14">
        <v>0.105847778329636</v>
      </c>
      <c r="AC138" s="14">
        <v>0.12300068159347501</v>
      </c>
      <c r="AD138" s="14">
        <v>0.13698025766116401</v>
      </c>
      <c r="AE138" s="14"/>
      <c r="AF138" s="14">
        <v>0.13162474428020601</v>
      </c>
      <c r="AG138" s="14">
        <v>6.82164701814931E-2</v>
      </c>
      <c r="AH138" s="14">
        <v>8.63204743020453E-2</v>
      </c>
      <c r="AI138" s="14">
        <v>0.23931521946641299</v>
      </c>
      <c r="AJ138" s="14">
        <v>5.2442401264132597E-2</v>
      </c>
      <c r="AK138" s="14"/>
      <c r="AL138" s="14">
        <v>0.11767219769595801</v>
      </c>
      <c r="AM138" s="14">
        <v>5.5095893098407803E-2</v>
      </c>
      <c r="AN138" s="14">
        <v>0.118324733504583</v>
      </c>
    </row>
    <row r="139" spans="2:40" x14ac:dyDescent="0.35">
      <c r="B139" t="s">
        <v>117</v>
      </c>
      <c r="C139" s="14">
        <v>2.83643108756137E-2</v>
      </c>
      <c r="D139" s="14">
        <v>3.4079784161872503E-2</v>
      </c>
      <c r="E139" s="14">
        <v>1.8034481017085699E-2</v>
      </c>
      <c r="F139" s="14"/>
      <c r="G139" s="14">
        <v>3.1166124085153499E-2</v>
      </c>
      <c r="H139" s="14">
        <v>4.4106556962179903E-2</v>
      </c>
      <c r="I139" s="14">
        <v>2.75731422783735E-2</v>
      </c>
      <c r="J139" s="14">
        <v>2.7531333940295898E-2</v>
      </c>
      <c r="K139" s="14">
        <v>1.2430173532979E-2</v>
      </c>
      <c r="L139" s="14">
        <v>2.3173655071349601E-2</v>
      </c>
      <c r="M139" s="14"/>
      <c r="N139" s="14">
        <v>5.8769660947720501E-2</v>
      </c>
      <c r="O139" s="14">
        <v>1.8753351768489499E-2</v>
      </c>
      <c r="P139" s="14">
        <v>1.8124393690579801E-2</v>
      </c>
      <c r="Q139" s="14">
        <v>1.9778735290234401E-2</v>
      </c>
      <c r="R139" s="14">
        <v>2.0686272077633201E-2</v>
      </c>
      <c r="S139" s="14">
        <v>3.7072140073698599E-2</v>
      </c>
      <c r="T139" s="14">
        <v>1.7648585790227499E-2</v>
      </c>
      <c r="U139" s="14">
        <v>0</v>
      </c>
      <c r="V139" s="14">
        <v>0</v>
      </c>
      <c r="W139" s="14">
        <v>5.1682955521606601E-2</v>
      </c>
      <c r="X139" s="14">
        <v>3.1117126248919599E-2</v>
      </c>
      <c r="Y139" s="14">
        <v>8.0350383836056902E-2</v>
      </c>
      <c r="Z139" s="14"/>
      <c r="AA139" s="14">
        <v>2.9889582859306599E-2</v>
      </c>
      <c r="AB139" s="14">
        <v>4.13320944218762E-2</v>
      </c>
      <c r="AC139" s="14">
        <v>3.2359072446126597E-2</v>
      </c>
      <c r="AD139" s="14">
        <v>0</v>
      </c>
      <c r="AE139" s="14"/>
      <c r="AF139" s="14">
        <v>2.6944585906547299E-2</v>
      </c>
      <c r="AG139" s="14">
        <v>3.8165074248017399E-2</v>
      </c>
      <c r="AH139" s="14">
        <v>4.2110059724629098E-2</v>
      </c>
      <c r="AI139" s="14">
        <v>0</v>
      </c>
      <c r="AJ139" s="14">
        <v>1.9371486839104501E-2</v>
      </c>
      <c r="AK139" s="14"/>
      <c r="AL139" s="14">
        <v>2.1104439104439501E-2</v>
      </c>
      <c r="AM139" s="14">
        <v>4.0638282186896399E-2</v>
      </c>
      <c r="AN139" s="14">
        <v>2.98827987575692E-2</v>
      </c>
    </row>
    <row r="140" spans="2:40" x14ac:dyDescent="0.35">
      <c r="B140" t="s">
        <v>124</v>
      </c>
      <c r="C140" s="14">
        <v>4.9918820588598901E-2</v>
      </c>
      <c r="D140" s="14">
        <v>4.8970870250812301E-2</v>
      </c>
      <c r="E140" s="14">
        <v>5.1816430020568897E-2</v>
      </c>
      <c r="F140" s="14"/>
      <c r="G140" s="14">
        <v>1.98690688010069E-2</v>
      </c>
      <c r="H140" s="14">
        <v>1.6199060648029302E-2</v>
      </c>
      <c r="I140" s="14">
        <v>5.1431466112500497E-2</v>
      </c>
      <c r="J140" s="14">
        <v>5.6668332021042198E-2</v>
      </c>
      <c r="K140" s="14">
        <v>0.12710760296555301</v>
      </c>
      <c r="L140" s="14">
        <v>5.2172148420118698E-2</v>
      </c>
      <c r="M140" s="14"/>
      <c r="N140" s="14">
        <v>4.4648856534363297E-2</v>
      </c>
      <c r="O140" s="14">
        <v>6.2862216453286296E-2</v>
      </c>
      <c r="P140" s="14">
        <v>8.1457490645712893E-2</v>
      </c>
      <c r="Q140" s="14">
        <v>7.8317267255321593E-2</v>
      </c>
      <c r="R140" s="14">
        <v>3.9685496489692801E-2</v>
      </c>
      <c r="S140" s="14">
        <v>3.6745883159970398E-2</v>
      </c>
      <c r="T140" s="14">
        <v>3.4918321889221199E-2</v>
      </c>
      <c r="U140" s="14">
        <v>4.7737265274331399E-2</v>
      </c>
      <c r="V140" s="14">
        <v>4.0212929272377497E-2</v>
      </c>
      <c r="W140" s="14">
        <v>0</v>
      </c>
      <c r="X140" s="14">
        <v>6.8248336146209607E-2</v>
      </c>
      <c r="Y140" s="14">
        <v>8.5474639293004001E-2</v>
      </c>
      <c r="Z140" s="14"/>
      <c r="AA140" s="14">
        <v>4.27610227444905E-2</v>
      </c>
      <c r="AB140" s="14">
        <v>2.9269286777028301E-2</v>
      </c>
      <c r="AC140" s="14">
        <v>0.108465207493067</v>
      </c>
      <c r="AD140" s="14">
        <v>2.9244577795417399E-2</v>
      </c>
      <c r="AE140" s="14"/>
      <c r="AF140" s="14">
        <v>4.0015854690267597E-2</v>
      </c>
      <c r="AG140" s="14">
        <v>2.9843960846326401E-2</v>
      </c>
      <c r="AH140" s="14">
        <v>7.5568820842551496E-2</v>
      </c>
      <c r="AI140" s="14">
        <v>0</v>
      </c>
      <c r="AJ140" s="14">
        <v>7.3324720041707994E-2</v>
      </c>
      <c r="AK140" s="14"/>
      <c r="AL140" s="14">
        <v>2.0977751541101299E-2</v>
      </c>
      <c r="AM140" s="14">
        <v>4.7352491680453301E-2</v>
      </c>
      <c r="AN140" s="14">
        <v>2.04084268102541E-2</v>
      </c>
    </row>
    <row r="141" spans="2:40" x14ac:dyDescent="0.35">
      <c r="B141" t="s">
        <v>94</v>
      </c>
      <c r="C141" s="14">
        <v>8.8886172957908897E-3</v>
      </c>
      <c r="D141" s="14">
        <v>7.9204152436285098E-3</v>
      </c>
      <c r="E141" s="14">
        <v>1.0221879365084801E-2</v>
      </c>
      <c r="F141" s="14"/>
      <c r="G141" s="14">
        <v>1.0096864858314901E-2</v>
      </c>
      <c r="H141" s="14">
        <v>0</v>
      </c>
      <c r="I141" s="14">
        <v>1.6162703211527501E-2</v>
      </c>
      <c r="J141" s="14">
        <v>1.0362127796470401E-2</v>
      </c>
      <c r="K141" s="14">
        <v>1.2126201085065199E-2</v>
      </c>
      <c r="L141" s="14">
        <v>6.6299374603592098E-3</v>
      </c>
      <c r="M141" s="14"/>
      <c r="N141" s="14">
        <v>0</v>
      </c>
      <c r="O141" s="14">
        <v>2.7020132864328798E-2</v>
      </c>
      <c r="P141" s="14">
        <v>1.7807952754979199E-2</v>
      </c>
      <c r="Q141" s="14">
        <v>0</v>
      </c>
      <c r="R141" s="14">
        <v>2.05770768123015E-2</v>
      </c>
      <c r="S141" s="14">
        <v>0</v>
      </c>
      <c r="T141" s="14">
        <v>0</v>
      </c>
      <c r="U141" s="14">
        <v>0</v>
      </c>
      <c r="V141" s="14">
        <v>1.3353973269917999E-2</v>
      </c>
      <c r="W141" s="14">
        <v>0</v>
      </c>
      <c r="X141" s="14">
        <v>0</v>
      </c>
      <c r="Y141" s="14">
        <v>0</v>
      </c>
      <c r="Z141" s="14"/>
      <c r="AA141" s="14">
        <v>0</v>
      </c>
      <c r="AB141" s="14">
        <v>1.75514958644791E-2</v>
      </c>
      <c r="AC141" s="14">
        <v>0</v>
      </c>
      <c r="AD141" s="14">
        <v>2.7857909574613801E-2</v>
      </c>
      <c r="AE141" s="14"/>
      <c r="AF141" s="14">
        <v>1.5426134399219801E-2</v>
      </c>
      <c r="AG141" s="14">
        <v>1.0238724512358299E-2</v>
      </c>
      <c r="AH141" s="14">
        <v>0</v>
      </c>
      <c r="AI141" s="14">
        <v>0</v>
      </c>
      <c r="AJ141" s="14">
        <v>0</v>
      </c>
      <c r="AK141" s="14"/>
      <c r="AL141" s="14">
        <v>1.31173912354584E-2</v>
      </c>
      <c r="AM141" s="14">
        <v>4.1900652910031502E-3</v>
      </c>
      <c r="AN141" s="14">
        <v>0</v>
      </c>
    </row>
    <row r="142" spans="2:40" x14ac:dyDescent="0.35">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row>
    <row r="143" spans="2:40" x14ac:dyDescent="0.35">
      <c r="B143" s="6" t="s">
        <v>129</v>
      </c>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row>
    <row r="144" spans="2:40" x14ac:dyDescent="0.35">
      <c r="B144" s="24" t="s">
        <v>107</v>
      </c>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row>
    <row r="145" spans="2:40" x14ac:dyDescent="0.35">
      <c r="B145" t="s">
        <v>126</v>
      </c>
      <c r="C145" s="14">
        <v>0.40957505690680401</v>
      </c>
      <c r="D145" s="14">
        <v>0.395969767508974</v>
      </c>
      <c r="E145" s="14">
        <v>0.42877978978553</v>
      </c>
      <c r="F145" s="14"/>
      <c r="G145" s="14">
        <v>0.47855692190264398</v>
      </c>
      <c r="H145" s="14">
        <v>0.37475458322632899</v>
      </c>
      <c r="I145" s="14">
        <v>0.42136053257497902</v>
      </c>
      <c r="J145" s="14">
        <v>0.35148307395650102</v>
      </c>
      <c r="K145" s="14">
        <v>0.48486060363626698</v>
      </c>
      <c r="L145" s="14">
        <v>0.38260336238968901</v>
      </c>
      <c r="M145" s="14"/>
      <c r="N145" s="14">
        <v>0.40118311007638302</v>
      </c>
      <c r="O145" s="14">
        <v>0.40419777881559699</v>
      </c>
      <c r="P145" s="14">
        <v>0.45475098697869099</v>
      </c>
      <c r="Q145" s="14">
        <v>0.49112104840169302</v>
      </c>
      <c r="R145" s="14">
        <v>0.394382546455393</v>
      </c>
      <c r="S145" s="14">
        <v>0.48169666424501101</v>
      </c>
      <c r="T145" s="14">
        <v>0.320542952508718</v>
      </c>
      <c r="U145" s="14">
        <v>0.23814231213544301</v>
      </c>
      <c r="V145" s="14">
        <v>0.41655563442249999</v>
      </c>
      <c r="W145" s="14">
        <v>0.38174633420864301</v>
      </c>
      <c r="X145" s="14">
        <v>0.39487642810068002</v>
      </c>
      <c r="Y145" s="14">
        <v>0.46944409776012402</v>
      </c>
      <c r="Z145" s="14"/>
      <c r="AA145" s="14">
        <v>0.38174694945075499</v>
      </c>
      <c r="AB145" s="14">
        <v>0.38155057119358599</v>
      </c>
      <c r="AC145" s="14">
        <v>0.44039377352896902</v>
      </c>
      <c r="AD145" s="14">
        <v>0.48362788293522901</v>
      </c>
      <c r="AE145" s="14"/>
      <c r="AF145" s="14">
        <v>0.391207513300038</v>
      </c>
      <c r="AG145" s="14">
        <v>0.417800118779876</v>
      </c>
      <c r="AH145" s="14">
        <v>0.36550024382650098</v>
      </c>
      <c r="AI145" s="14">
        <v>0.38416623678734202</v>
      </c>
      <c r="AJ145" s="14">
        <v>0.430042080127296</v>
      </c>
      <c r="AK145" s="14"/>
      <c r="AL145" s="14">
        <v>0.35177047924440602</v>
      </c>
      <c r="AM145" s="14">
        <v>0.39878418857090597</v>
      </c>
      <c r="AN145" s="14">
        <v>0.40301049122286697</v>
      </c>
    </row>
    <row r="146" spans="2:40" x14ac:dyDescent="0.35">
      <c r="B146" t="s">
        <v>127</v>
      </c>
      <c r="C146" s="14">
        <v>0.330243731384884</v>
      </c>
      <c r="D146" s="14">
        <v>0.31915628830681297</v>
      </c>
      <c r="E146" s="14">
        <v>0.341654293551866</v>
      </c>
      <c r="F146" s="14"/>
      <c r="G146" s="14">
        <v>0.28695920623527399</v>
      </c>
      <c r="H146" s="14">
        <v>0.29650865339404597</v>
      </c>
      <c r="I146" s="14">
        <v>0.29004190741036201</v>
      </c>
      <c r="J146" s="14">
        <v>0.43953604758063303</v>
      </c>
      <c r="K146" s="14">
        <v>0.31167660109422701</v>
      </c>
      <c r="L146" s="14">
        <v>0.35720317588435102</v>
      </c>
      <c r="M146" s="14"/>
      <c r="N146" s="14">
        <v>0.33290943814138801</v>
      </c>
      <c r="O146" s="14">
        <v>0.34879502465536799</v>
      </c>
      <c r="P146" s="14">
        <v>0.30831464932423902</v>
      </c>
      <c r="Q146" s="14">
        <v>0.22189524079723999</v>
      </c>
      <c r="R146" s="14">
        <v>0.317040338524673</v>
      </c>
      <c r="S146" s="14">
        <v>0.37501170302093501</v>
      </c>
      <c r="T146" s="14">
        <v>0.47407656635421402</v>
      </c>
      <c r="U146" s="14">
        <v>0.44850956227331901</v>
      </c>
      <c r="V146" s="14">
        <v>0.28930048288728</v>
      </c>
      <c r="W146" s="14">
        <v>0.28850861106938802</v>
      </c>
      <c r="X146" s="14">
        <v>0.29870127330412999</v>
      </c>
      <c r="Y146" s="14">
        <v>0.267292234618832</v>
      </c>
      <c r="Z146" s="14"/>
      <c r="AA146" s="14">
        <v>0.3429124257599</v>
      </c>
      <c r="AB146" s="14">
        <v>0.33595289331398998</v>
      </c>
      <c r="AC146" s="14">
        <v>0.33075384258854501</v>
      </c>
      <c r="AD146" s="14">
        <v>0.29001014802174502</v>
      </c>
      <c r="AE146" s="14"/>
      <c r="AF146" s="14">
        <v>0.37185374190166298</v>
      </c>
      <c r="AG146" s="14">
        <v>0.32396134397340598</v>
      </c>
      <c r="AH146" s="14">
        <v>0.27915413757102697</v>
      </c>
      <c r="AI146" s="14">
        <v>0.308578644439852</v>
      </c>
      <c r="AJ146" s="14">
        <v>0.28962752953726301</v>
      </c>
      <c r="AK146" s="14"/>
      <c r="AL146" s="14">
        <v>0.37774969704570399</v>
      </c>
      <c r="AM146" s="14">
        <v>0.33351668428336401</v>
      </c>
      <c r="AN146" s="14">
        <v>0.27303020705507602</v>
      </c>
    </row>
    <row r="147" spans="2:40" x14ac:dyDescent="0.35">
      <c r="B147" t="s">
        <v>128</v>
      </c>
      <c r="C147" s="14">
        <v>0.25029951698648201</v>
      </c>
      <c r="D147" s="14">
        <v>0.29197989501360999</v>
      </c>
      <c r="E147" s="14">
        <v>0.201998412173819</v>
      </c>
      <c r="F147" s="14"/>
      <c r="G147" s="14">
        <v>0.22685379703790601</v>
      </c>
      <c r="H147" s="14">
        <v>0.35858443842839899</v>
      </c>
      <c r="I147" s="14">
        <v>0.29054569408179398</v>
      </c>
      <c r="J147" s="14">
        <v>0.206043031158191</v>
      </c>
      <c r="K147" s="14">
        <v>0.16511730797457799</v>
      </c>
      <c r="L147" s="14">
        <v>0.21734477839764599</v>
      </c>
      <c r="M147" s="14"/>
      <c r="N147" s="14">
        <v>0.35942106348592501</v>
      </c>
      <c r="O147" s="14">
        <v>0.22746616916628701</v>
      </c>
      <c r="P147" s="14">
        <v>0.17456951662548101</v>
      </c>
      <c r="Q147" s="14">
        <v>0.21160818619067701</v>
      </c>
      <c r="R147" s="14">
        <v>0.204393025977674</v>
      </c>
      <c r="S147" s="14">
        <v>0.16318194708629999</v>
      </c>
      <c r="T147" s="14">
        <v>0.225306405465585</v>
      </c>
      <c r="U147" s="14">
        <v>0.26847971098046203</v>
      </c>
      <c r="V147" s="14">
        <v>0.29403329911508402</v>
      </c>
      <c r="W147" s="14">
        <v>0.28315287789273402</v>
      </c>
      <c r="X147" s="14">
        <v>0.26659285589706799</v>
      </c>
      <c r="Y147" s="14">
        <v>0.26326366762104397</v>
      </c>
      <c r="Z147" s="14"/>
      <c r="AA147" s="14">
        <v>0.29614253185980999</v>
      </c>
      <c r="AB147" s="14">
        <v>0.25274472017816202</v>
      </c>
      <c r="AC147" s="14">
        <v>0.226829350985151</v>
      </c>
      <c r="AD147" s="14">
        <v>0.162815884376737</v>
      </c>
      <c r="AE147" s="14"/>
      <c r="AF147" s="14">
        <v>0.21689392732343399</v>
      </c>
      <c r="AG147" s="14">
        <v>0.29442676582434002</v>
      </c>
      <c r="AH147" s="14">
        <v>0.35460771113373102</v>
      </c>
      <c r="AI147" s="14">
        <v>0.30313968358394699</v>
      </c>
      <c r="AJ147" s="14">
        <v>0.20662231859218699</v>
      </c>
      <c r="AK147" s="14"/>
      <c r="AL147" s="14">
        <v>0.25635341037215098</v>
      </c>
      <c r="AM147" s="14">
        <v>0.310356811547911</v>
      </c>
      <c r="AN147" s="14">
        <v>0.30278928860967202</v>
      </c>
    </row>
    <row r="148" spans="2:40" x14ac:dyDescent="0.35">
      <c r="B148" t="s">
        <v>81</v>
      </c>
      <c r="C148" s="14">
        <v>1.6900979967196101E-2</v>
      </c>
      <c r="D148" s="14">
        <v>5.8446347223221002E-3</v>
      </c>
      <c r="E148" s="14">
        <v>3.09104632191208E-2</v>
      </c>
      <c r="F148" s="14"/>
      <c r="G148" s="14">
        <v>2.9716349538102399E-2</v>
      </c>
      <c r="H148" s="14">
        <v>2.6541503213811001E-2</v>
      </c>
      <c r="I148" s="14">
        <v>2.5096376906111498E-2</v>
      </c>
      <c r="J148" s="14">
        <v>1.07009372308371E-2</v>
      </c>
      <c r="K148" s="14">
        <v>1.32810905668735E-2</v>
      </c>
      <c r="L148" s="14">
        <v>0</v>
      </c>
      <c r="M148" s="14"/>
      <c r="N148" s="14">
        <v>1.00408243287617E-2</v>
      </c>
      <c r="O148" s="14">
        <v>9.2287565680129503E-3</v>
      </c>
      <c r="P148" s="14">
        <v>2.25209476882769E-2</v>
      </c>
      <c r="Q148" s="14">
        <v>3.7340002391125997E-2</v>
      </c>
      <c r="R148" s="14">
        <v>2.00964133122764E-2</v>
      </c>
      <c r="S148" s="14">
        <v>1.7147255648294901E-2</v>
      </c>
      <c r="T148" s="14">
        <v>1.7851873914663498E-2</v>
      </c>
      <c r="U148" s="14">
        <v>0</v>
      </c>
      <c r="V148" s="14">
        <v>2.7354067447351901E-2</v>
      </c>
      <c r="W148" s="14">
        <v>2.3462848915209399E-2</v>
      </c>
      <c r="X148" s="14">
        <v>0</v>
      </c>
      <c r="Y148" s="14">
        <v>0</v>
      </c>
      <c r="Z148" s="14"/>
      <c r="AA148" s="14">
        <v>1.5941941544845899E-2</v>
      </c>
      <c r="AB148" s="14">
        <v>1.8952927564099602E-2</v>
      </c>
      <c r="AC148" s="14">
        <v>7.3332011004964802E-3</v>
      </c>
      <c r="AD148" s="14">
        <v>2.7495218364835799E-2</v>
      </c>
      <c r="AE148" s="14"/>
      <c r="AF148" s="14">
        <v>8.5464874652291592E-3</v>
      </c>
      <c r="AG148" s="14">
        <v>3.0709102010433701E-2</v>
      </c>
      <c r="AH148" s="14">
        <v>0</v>
      </c>
      <c r="AI148" s="14">
        <v>0</v>
      </c>
      <c r="AJ148" s="14">
        <v>0</v>
      </c>
      <c r="AK148" s="14"/>
      <c r="AL148" s="14">
        <v>7.0578541555790901E-3</v>
      </c>
      <c r="AM148" s="14">
        <v>2.0819187609451201E-2</v>
      </c>
      <c r="AN148" s="14">
        <v>0</v>
      </c>
    </row>
    <row r="149" spans="2:40" x14ac:dyDescent="0.35">
      <c r="B149" t="s">
        <v>124</v>
      </c>
      <c r="C149" s="14">
        <v>3.6292782610036302E-2</v>
      </c>
      <c r="D149" s="14">
        <v>4.0065449438391201E-2</v>
      </c>
      <c r="E149" s="14">
        <v>2.8508719999424299E-2</v>
      </c>
      <c r="F149" s="14"/>
      <c r="G149" s="14">
        <v>4.20475390565649E-2</v>
      </c>
      <c r="H149" s="14">
        <v>1.8290535192072702E-2</v>
      </c>
      <c r="I149" s="14">
        <v>1.8177212360200298E-2</v>
      </c>
      <c r="J149" s="14">
        <v>4.2679343698356E-2</v>
      </c>
      <c r="K149" s="14">
        <v>2.50643967280543E-2</v>
      </c>
      <c r="L149" s="14">
        <v>6.3195199359240506E-2</v>
      </c>
      <c r="M149" s="14"/>
      <c r="N149" s="14">
        <v>0</v>
      </c>
      <c r="O149" s="14">
        <v>3.78723209615799E-2</v>
      </c>
      <c r="P149" s="14">
        <v>3.9843899383312502E-2</v>
      </c>
      <c r="Q149" s="14">
        <v>3.8035522219263901E-2</v>
      </c>
      <c r="R149" s="14">
        <v>8.4889651180492104E-2</v>
      </c>
      <c r="S149" s="14">
        <v>3.4740392693628899E-2</v>
      </c>
      <c r="T149" s="14">
        <v>2.06997814309819E-2</v>
      </c>
      <c r="U149" s="14">
        <v>4.48684146107758E-2</v>
      </c>
      <c r="V149" s="14">
        <v>4.3240509060258801E-2</v>
      </c>
      <c r="W149" s="14">
        <v>4.6994269816394797E-2</v>
      </c>
      <c r="X149" s="14">
        <v>7.3604310091472794E-2</v>
      </c>
      <c r="Y149" s="14">
        <v>0</v>
      </c>
      <c r="Z149" s="14"/>
      <c r="AA149" s="14">
        <v>3.7286916598994198E-2</v>
      </c>
      <c r="AB149" s="14">
        <v>2.40007876185859E-2</v>
      </c>
      <c r="AC149" s="14">
        <v>2.5278607672327601E-2</v>
      </c>
      <c r="AD149" s="14">
        <v>6.58481224163458E-2</v>
      </c>
      <c r="AE149" s="14"/>
      <c r="AF149" s="14">
        <v>2.7602052651949201E-2</v>
      </c>
      <c r="AG149" s="14">
        <v>3.34243328584704E-2</v>
      </c>
      <c r="AH149" s="14">
        <v>3.5855908860820303E-2</v>
      </c>
      <c r="AI149" s="14">
        <v>8.1280638245302905E-2</v>
      </c>
      <c r="AJ149" s="14">
        <v>7.37080717432535E-2</v>
      </c>
      <c r="AK149" s="14"/>
      <c r="AL149" s="14">
        <v>2.1508927533891602E-2</v>
      </c>
      <c r="AM149" s="14">
        <v>2.2250302004706301E-2</v>
      </c>
      <c r="AN149" s="14">
        <v>4.1728636424546398E-2</v>
      </c>
    </row>
    <row r="150" spans="2:40" x14ac:dyDescent="0.35">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row>
    <row r="151" spans="2:40" x14ac:dyDescent="0.35">
      <c r="B151" s="6" t="s">
        <v>134</v>
      </c>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row>
    <row r="152" spans="2:40" x14ac:dyDescent="0.35">
      <c r="B152" s="24" t="s">
        <v>135</v>
      </c>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row>
    <row r="153" spans="2:40" x14ac:dyDescent="0.35">
      <c r="B153" t="s">
        <v>130</v>
      </c>
      <c r="C153" s="14">
        <v>0.44644317642609699</v>
      </c>
      <c r="D153" s="14">
        <v>0.428972445227569</v>
      </c>
      <c r="E153" s="14">
        <v>0.46185746429739</v>
      </c>
      <c r="F153" s="14"/>
      <c r="G153" s="14">
        <v>0.44486256443137701</v>
      </c>
      <c r="H153" s="14">
        <v>0.44153603397681701</v>
      </c>
      <c r="I153" s="14">
        <v>0.33741810463938199</v>
      </c>
      <c r="J153" s="14">
        <v>0.51411807703601897</v>
      </c>
      <c r="K153" s="14">
        <v>0.43152430350211401</v>
      </c>
      <c r="L153" s="14">
        <v>0.51960919551707796</v>
      </c>
      <c r="M153" s="14"/>
      <c r="N153" s="14">
        <v>0.54052560344078104</v>
      </c>
      <c r="O153" s="14">
        <v>0.362810337562126</v>
      </c>
      <c r="P153" s="14">
        <v>0.33899123435478201</v>
      </c>
      <c r="Q153" s="14">
        <v>0.42223773344923898</v>
      </c>
      <c r="R153" s="14">
        <v>0.21699646147756199</v>
      </c>
      <c r="S153" s="14">
        <v>0.64767704666548398</v>
      </c>
      <c r="T153" s="14">
        <v>0.422907248503265</v>
      </c>
      <c r="U153" s="14">
        <v>0.58093258633896805</v>
      </c>
      <c r="V153" s="14">
        <v>0.57242340401248704</v>
      </c>
      <c r="W153" s="14">
        <v>0.43425235356613701</v>
      </c>
      <c r="X153" s="14">
        <v>0.49220704207138399</v>
      </c>
      <c r="Y153" s="14">
        <v>0.18207628917017399</v>
      </c>
      <c r="Z153" s="14"/>
      <c r="AA153" s="14">
        <v>0.45877248751774902</v>
      </c>
      <c r="AB153" s="14">
        <v>0.48688192146588299</v>
      </c>
      <c r="AC153" s="14">
        <v>0.438118956551868</v>
      </c>
      <c r="AD153" s="14">
        <v>0.382839155477951</v>
      </c>
      <c r="AE153" s="14"/>
      <c r="AF153" s="14">
        <v>0.41966708718256202</v>
      </c>
      <c r="AG153" s="14">
        <v>0.51812789417784499</v>
      </c>
      <c r="AH153" s="14">
        <v>0.45519079335227702</v>
      </c>
      <c r="AI153" s="14">
        <v>0.62294703841682997</v>
      </c>
      <c r="AJ153" s="14">
        <v>0.36987328451743701</v>
      </c>
      <c r="AK153" s="14"/>
      <c r="AL153" s="14">
        <v>0.39918642242282498</v>
      </c>
      <c r="AM153" s="14">
        <v>0.49512782857378801</v>
      </c>
      <c r="AN153" s="14">
        <v>0.41591986385023899</v>
      </c>
    </row>
    <row r="154" spans="2:40" x14ac:dyDescent="0.35">
      <c r="B154" t="s">
        <v>131</v>
      </c>
      <c r="C154" s="14">
        <v>0.43681479499898601</v>
      </c>
      <c r="D154" s="14">
        <v>0.461917648475832</v>
      </c>
      <c r="E154" s="14">
        <v>0.411638819714299</v>
      </c>
      <c r="F154" s="14"/>
      <c r="G154" s="14">
        <v>0.51388904687632098</v>
      </c>
      <c r="H154" s="14">
        <v>0.40166617387225301</v>
      </c>
      <c r="I154" s="14">
        <v>0.433293355250851</v>
      </c>
      <c r="J154" s="14">
        <v>0.367778365043823</v>
      </c>
      <c r="K154" s="14">
        <v>0.48901190884008799</v>
      </c>
      <c r="L154" s="14">
        <v>0.41257360556150202</v>
      </c>
      <c r="M154" s="14"/>
      <c r="N154" s="14">
        <v>0.35299336449192598</v>
      </c>
      <c r="O154" s="14">
        <v>0.43359092085161399</v>
      </c>
      <c r="P154" s="14">
        <v>0.61842734351609996</v>
      </c>
      <c r="Q154" s="14">
        <v>0.45482240219638198</v>
      </c>
      <c r="R154" s="14">
        <v>0.724710684797088</v>
      </c>
      <c r="S154" s="14">
        <v>0.27024782581294399</v>
      </c>
      <c r="T154" s="14">
        <v>0.39551838020538499</v>
      </c>
      <c r="U154" s="14">
        <v>0.225545092521374</v>
      </c>
      <c r="V154" s="14">
        <v>0.36506044317203601</v>
      </c>
      <c r="W154" s="14">
        <v>0.501397552601483</v>
      </c>
      <c r="X154" s="14">
        <v>0.345300666735333</v>
      </c>
      <c r="Y154" s="14">
        <v>0.61224938117923799</v>
      </c>
      <c r="Z154" s="14"/>
      <c r="AA154" s="14">
        <v>0.45345479634439501</v>
      </c>
      <c r="AB154" s="14">
        <v>0.352214584406979</v>
      </c>
      <c r="AC154" s="14">
        <v>0.49159515594537201</v>
      </c>
      <c r="AD154" s="14">
        <v>0.447704719524116</v>
      </c>
      <c r="AE154" s="14"/>
      <c r="AF154" s="14">
        <v>0.50721211658863097</v>
      </c>
      <c r="AG154" s="14">
        <v>0.34317865845203599</v>
      </c>
      <c r="AH154" s="14">
        <v>0.40358381807274601</v>
      </c>
      <c r="AI154" s="14">
        <v>0.37705296158316998</v>
      </c>
      <c r="AJ154" s="14">
        <v>0.49580773574332998</v>
      </c>
      <c r="AK154" s="14"/>
      <c r="AL154" s="14">
        <v>0.55730409302833706</v>
      </c>
      <c r="AM154" s="14">
        <v>0.389122923407072</v>
      </c>
      <c r="AN154" s="14">
        <v>0.422232823949237</v>
      </c>
    </row>
    <row r="155" spans="2:40" x14ac:dyDescent="0.35">
      <c r="B155" t="s">
        <v>132</v>
      </c>
      <c r="C155" s="14">
        <v>7.9777360381225404E-2</v>
      </c>
      <c r="D155" s="14">
        <v>7.9064229603025102E-2</v>
      </c>
      <c r="E155" s="14">
        <v>8.12710453092821E-2</v>
      </c>
      <c r="F155" s="14"/>
      <c r="G155" s="14">
        <v>4.1248388692302303E-2</v>
      </c>
      <c r="H155" s="14">
        <v>0.13454797635135299</v>
      </c>
      <c r="I155" s="14">
        <v>0.16574433026062299</v>
      </c>
      <c r="J155" s="14">
        <v>5.8585394527267999E-2</v>
      </c>
      <c r="K155" s="14">
        <v>5.3359450833729401E-2</v>
      </c>
      <c r="L155" s="14">
        <v>1.9914015376854499E-2</v>
      </c>
      <c r="M155" s="14"/>
      <c r="N155" s="14">
        <v>2.6258171725967699E-2</v>
      </c>
      <c r="O155" s="14">
        <v>0.18129706323349101</v>
      </c>
      <c r="P155" s="14">
        <v>4.2581422129117703E-2</v>
      </c>
      <c r="Q155" s="14">
        <v>7.9112416219423207E-2</v>
      </c>
      <c r="R155" s="14">
        <v>5.8292853725349703E-2</v>
      </c>
      <c r="S155" s="14">
        <v>4.3454357852504497E-2</v>
      </c>
      <c r="T155" s="14">
        <v>0.124716275313892</v>
      </c>
      <c r="U155" s="14">
        <v>0.193522321139659</v>
      </c>
      <c r="V155" s="14">
        <v>6.2516152815476997E-2</v>
      </c>
      <c r="W155" s="14">
        <v>6.4350093832379204E-2</v>
      </c>
      <c r="X155" s="14">
        <v>8.0247706699445295E-2</v>
      </c>
      <c r="Y155" s="14">
        <v>0</v>
      </c>
      <c r="Z155" s="14"/>
      <c r="AA155" s="14">
        <v>6.6025915645265998E-2</v>
      </c>
      <c r="AB155" s="14">
        <v>0.1102234149314</v>
      </c>
      <c r="AC155" s="14">
        <v>3.5352169319566203E-2</v>
      </c>
      <c r="AD155" s="14">
        <v>0.117610018109473</v>
      </c>
      <c r="AE155" s="14"/>
      <c r="AF155" s="14">
        <v>6.2902120732029401E-2</v>
      </c>
      <c r="AG155" s="14">
        <v>0.115003351847726</v>
      </c>
      <c r="AH155" s="14">
        <v>9.2933496148329298E-2</v>
      </c>
      <c r="AI155" s="14">
        <v>0</v>
      </c>
      <c r="AJ155" s="14">
        <v>0</v>
      </c>
      <c r="AK155" s="14"/>
      <c r="AL155" s="14">
        <v>4.3509484548837997E-2</v>
      </c>
      <c r="AM155" s="14">
        <v>8.4877671437477695E-2</v>
      </c>
      <c r="AN155" s="14">
        <v>5.0671002145604299E-2</v>
      </c>
    </row>
    <row r="156" spans="2:40" x14ac:dyDescent="0.35">
      <c r="B156" t="s">
        <v>133</v>
      </c>
      <c r="C156" s="14">
        <v>3.3279746267262399E-2</v>
      </c>
      <c r="D156" s="14">
        <v>3.0045676693574198E-2</v>
      </c>
      <c r="E156" s="14">
        <v>3.7279497586523297E-2</v>
      </c>
      <c r="F156" s="14"/>
      <c r="G156" s="14">
        <v>0</v>
      </c>
      <c r="H156" s="14">
        <v>2.2249815799577102E-2</v>
      </c>
      <c r="I156" s="14">
        <v>6.3544209849144495E-2</v>
      </c>
      <c r="J156" s="14">
        <v>3.0048321278808601E-2</v>
      </c>
      <c r="K156" s="14">
        <v>2.61043368240685E-2</v>
      </c>
      <c r="L156" s="14">
        <v>4.79031835445662E-2</v>
      </c>
      <c r="M156" s="14"/>
      <c r="N156" s="14">
        <v>8.02228603413256E-2</v>
      </c>
      <c r="O156" s="14">
        <v>0</v>
      </c>
      <c r="P156" s="14">
        <v>0</v>
      </c>
      <c r="Q156" s="14">
        <v>4.3827448134956301E-2</v>
      </c>
      <c r="R156" s="14">
        <v>0</v>
      </c>
      <c r="S156" s="14">
        <v>3.8620769669066898E-2</v>
      </c>
      <c r="T156" s="14">
        <v>5.6858095977458202E-2</v>
      </c>
      <c r="U156" s="14">
        <v>0</v>
      </c>
      <c r="V156" s="14">
        <v>0</v>
      </c>
      <c r="W156" s="14">
        <v>0</v>
      </c>
      <c r="X156" s="14">
        <v>8.2244584493837397E-2</v>
      </c>
      <c r="Y156" s="14">
        <v>0.20567432965058699</v>
      </c>
      <c r="Z156" s="14"/>
      <c r="AA156" s="14">
        <v>2.1746800492589199E-2</v>
      </c>
      <c r="AB156" s="14">
        <v>5.0680079195737401E-2</v>
      </c>
      <c r="AC156" s="14">
        <v>1.7215911436598098E-2</v>
      </c>
      <c r="AD156" s="14">
        <v>5.18461068884589E-2</v>
      </c>
      <c r="AE156" s="14"/>
      <c r="AF156" s="14">
        <v>1.0218675496778001E-2</v>
      </c>
      <c r="AG156" s="14">
        <v>2.36900955223927E-2</v>
      </c>
      <c r="AH156" s="14">
        <v>0</v>
      </c>
      <c r="AI156" s="14">
        <v>0</v>
      </c>
      <c r="AJ156" s="14">
        <v>0.13431897973923301</v>
      </c>
      <c r="AK156" s="14"/>
      <c r="AL156" s="14">
        <v>0</v>
      </c>
      <c r="AM156" s="14">
        <v>3.0871576581662299E-2</v>
      </c>
      <c r="AN156" s="14">
        <v>6.02057973903685E-2</v>
      </c>
    </row>
    <row r="157" spans="2:40" x14ac:dyDescent="0.35">
      <c r="B157" t="s">
        <v>81</v>
      </c>
      <c r="C157" s="14">
        <v>3.6849219264286199E-3</v>
      </c>
      <c r="D157" s="14">
        <v>0</v>
      </c>
      <c r="E157" s="14">
        <v>7.9531730925055492E-3</v>
      </c>
      <c r="F157" s="14"/>
      <c r="G157" s="14">
        <v>0</v>
      </c>
      <c r="H157" s="14">
        <v>0</v>
      </c>
      <c r="I157" s="14">
        <v>0</v>
      </c>
      <c r="J157" s="14">
        <v>2.94698421140819E-2</v>
      </c>
      <c r="K157" s="14">
        <v>0</v>
      </c>
      <c r="L157" s="14">
        <v>0</v>
      </c>
      <c r="M157" s="14"/>
      <c r="N157" s="14">
        <v>0</v>
      </c>
      <c r="O157" s="14">
        <v>2.23016783527684E-2</v>
      </c>
      <c r="P157" s="14">
        <v>0</v>
      </c>
      <c r="Q157" s="14">
        <v>0</v>
      </c>
      <c r="R157" s="14">
        <v>0</v>
      </c>
      <c r="S157" s="14">
        <v>0</v>
      </c>
      <c r="T157" s="14">
        <v>0</v>
      </c>
      <c r="U157" s="14">
        <v>0</v>
      </c>
      <c r="V157" s="14">
        <v>0</v>
      </c>
      <c r="W157" s="14">
        <v>0</v>
      </c>
      <c r="X157" s="14">
        <v>0</v>
      </c>
      <c r="Y157" s="14">
        <v>0</v>
      </c>
      <c r="Z157" s="14"/>
      <c r="AA157" s="14">
        <v>0</v>
      </c>
      <c r="AB157" s="14">
        <v>0</v>
      </c>
      <c r="AC157" s="14">
        <v>1.77178067465956E-2</v>
      </c>
      <c r="AD157" s="14">
        <v>0</v>
      </c>
      <c r="AE157" s="14"/>
      <c r="AF157" s="14">
        <v>0</v>
      </c>
      <c r="AG157" s="14">
        <v>0</v>
      </c>
      <c r="AH157" s="14">
        <v>4.8291892426648102E-2</v>
      </c>
      <c r="AI157" s="14">
        <v>0</v>
      </c>
      <c r="AJ157" s="14">
        <v>0</v>
      </c>
      <c r="AK157" s="14"/>
      <c r="AL157" s="14">
        <v>0</v>
      </c>
      <c r="AM157" s="14">
        <v>0</v>
      </c>
      <c r="AN157" s="14">
        <v>5.0970512664551403E-2</v>
      </c>
    </row>
    <row r="158" spans="2:40" x14ac:dyDescent="0.35">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row>
    <row r="159" spans="2:40" x14ac:dyDescent="0.35">
      <c r="B159" s="6" t="s">
        <v>136</v>
      </c>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row>
    <row r="160" spans="2:40" x14ac:dyDescent="0.35">
      <c r="B160" s="24" t="s">
        <v>137</v>
      </c>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row>
    <row r="161" spans="2:40" x14ac:dyDescent="0.35">
      <c r="B161" t="s">
        <v>130</v>
      </c>
      <c r="C161" s="14">
        <v>0.497991578503716</v>
      </c>
      <c r="D161" s="14">
        <v>0.47725649810292398</v>
      </c>
      <c r="E161" s="14">
        <v>0.53357728068376598</v>
      </c>
      <c r="F161" s="14"/>
      <c r="G161" s="14">
        <v>0.42343355743560002</v>
      </c>
      <c r="H161" s="14">
        <v>0.423025427534444</v>
      </c>
      <c r="I161" s="14">
        <v>0.55636160275166502</v>
      </c>
      <c r="J161" s="14">
        <v>0.51829436932027595</v>
      </c>
      <c r="K161" s="14">
        <v>0.61436161074779005</v>
      </c>
      <c r="L161" s="14">
        <v>0.496770455309406</v>
      </c>
      <c r="M161" s="14"/>
      <c r="N161" s="14">
        <v>0.50984341558384205</v>
      </c>
      <c r="O161" s="14">
        <v>0.46515521899107998</v>
      </c>
      <c r="P161" s="14">
        <v>0.49869042600146102</v>
      </c>
      <c r="Q161" s="14">
        <v>0.52410930924914001</v>
      </c>
      <c r="R161" s="14">
        <v>0.51845515748208904</v>
      </c>
      <c r="S161" s="14">
        <v>0.55225741172323795</v>
      </c>
      <c r="T161" s="14">
        <v>0.47594964731325901</v>
      </c>
      <c r="U161" s="14">
        <v>0.45811171773852999</v>
      </c>
      <c r="V161" s="14">
        <v>0.46264479616819998</v>
      </c>
      <c r="W161" s="14">
        <v>0.50060355574581605</v>
      </c>
      <c r="X161" s="14">
        <v>0.762772405811868</v>
      </c>
      <c r="Y161" s="14">
        <v>0.18692170306485401</v>
      </c>
      <c r="Z161" s="14"/>
      <c r="AA161" s="14">
        <v>0.50013052784082701</v>
      </c>
      <c r="AB161" s="14">
        <v>0.49828115451010402</v>
      </c>
      <c r="AC161" s="14">
        <v>0.46410440384607998</v>
      </c>
      <c r="AD161" s="14">
        <v>0.53897732635057605</v>
      </c>
      <c r="AE161" s="14"/>
      <c r="AF161" s="14">
        <v>0.50498205241612304</v>
      </c>
      <c r="AG161" s="14">
        <v>0.48932007929098897</v>
      </c>
      <c r="AH161" s="14">
        <v>0.355929846511996</v>
      </c>
      <c r="AI161" s="14">
        <v>0.37693668972094202</v>
      </c>
      <c r="AJ161" s="14">
        <v>0.47641848921468</v>
      </c>
      <c r="AK161" s="14"/>
      <c r="AL161" s="14">
        <v>0.45093060521422801</v>
      </c>
      <c r="AM161" s="14">
        <v>0.54440914252337402</v>
      </c>
      <c r="AN161" s="14">
        <v>0.41850528720699998</v>
      </c>
    </row>
    <row r="162" spans="2:40" x14ac:dyDescent="0.35">
      <c r="B162" t="s">
        <v>131</v>
      </c>
      <c r="C162" s="14">
        <v>0.38167588193728202</v>
      </c>
      <c r="D162" s="14">
        <v>0.39584685671993902</v>
      </c>
      <c r="E162" s="14">
        <v>0.35358140168433799</v>
      </c>
      <c r="F162" s="14"/>
      <c r="G162" s="14">
        <v>0.50990954279453105</v>
      </c>
      <c r="H162" s="14">
        <v>0.43857672461785702</v>
      </c>
      <c r="I162" s="14">
        <v>0.38239248027885098</v>
      </c>
      <c r="J162" s="14">
        <v>0.33006528799504198</v>
      </c>
      <c r="K162" s="14">
        <v>0.33020588394365902</v>
      </c>
      <c r="L162" s="14">
        <v>0.31587869509657701</v>
      </c>
      <c r="M162" s="14"/>
      <c r="N162" s="14">
        <v>0.40507562773440198</v>
      </c>
      <c r="O162" s="14">
        <v>0.43949334300565601</v>
      </c>
      <c r="P162" s="14">
        <v>0.28516720824688802</v>
      </c>
      <c r="Q162" s="14">
        <v>0.309659347838941</v>
      </c>
      <c r="R162" s="14">
        <v>0.27672946367428503</v>
      </c>
      <c r="S162" s="14">
        <v>0.41217839423089903</v>
      </c>
      <c r="T162" s="14">
        <v>0.43850406860908098</v>
      </c>
      <c r="U162" s="14">
        <v>0.39216543702283702</v>
      </c>
      <c r="V162" s="14">
        <v>0.383769030919552</v>
      </c>
      <c r="W162" s="14">
        <v>0.35675002497846597</v>
      </c>
      <c r="X162" s="14">
        <v>0.181561060508523</v>
      </c>
      <c r="Y162" s="14">
        <v>0.652349318604871</v>
      </c>
      <c r="Z162" s="14"/>
      <c r="AA162" s="14">
        <v>0.40600429003382799</v>
      </c>
      <c r="AB162" s="14">
        <v>0.36010831964777901</v>
      </c>
      <c r="AC162" s="14">
        <v>0.427238942290386</v>
      </c>
      <c r="AD162" s="14">
        <v>0.27870783888651401</v>
      </c>
      <c r="AE162" s="14"/>
      <c r="AF162" s="14">
        <v>0.34610453716508999</v>
      </c>
      <c r="AG162" s="14">
        <v>0.40969507967813701</v>
      </c>
      <c r="AH162" s="14">
        <v>0.557114625685731</v>
      </c>
      <c r="AI162" s="14">
        <v>0.36777799543766698</v>
      </c>
      <c r="AJ162" s="14">
        <v>0.42314192865122902</v>
      </c>
      <c r="AK162" s="14"/>
      <c r="AL162" s="14">
        <v>0.3691542899618</v>
      </c>
      <c r="AM162" s="14">
        <v>0.38521479545002701</v>
      </c>
      <c r="AN162" s="14">
        <v>0.46440492034751801</v>
      </c>
    </row>
    <row r="163" spans="2:40" x14ac:dyDescent="0.35">
      <c r="B163" t="s">
        <v>132</v>
      </c>
      <c r="C163" s="14">
        <v>8.9465735135309699E-2</v>
      </c>
      <c r="D163" s="14">
        <v>9.7092693691013296E-2</v>
      </c>
      <c r="E163" s="14">
        <v>8.0077930413807993E-2</v>
      </c>
      <c r="F163" s="14"/>
      <c r="G163" s="14">
        <v>4.6242899546975802E-2</v>
      </c>
      <c r="H163" s="14">
        <v>0.111708536620878</v>
      </c>
      <c r="I163" s="14">
        <v>4.6833149652430198E-2</v>
      </c>
      <c r="J163" s="14">
        <v>0.112777382139996</v>
      </c>
      <c r="K163" s="14">
        <v>0</v>
      </c>
      <c r="L163" s="14">
        <v>0.149812054903502</v>
      </c>
      <c r="M163" s="14"/>
      <c r="N163" s="14">
        <v>6.8471500863141396E-2</v>
      </c>
      <c r="O163" s="14">
        <v>7.9492326268467098E-2</v>
      </c>
      <c r="P163" s="14">
        <v>0.13361264019847699</v>
      </c>
      <c r="Q163" s="14">
        <v>0.12335952956153801</v>
      </c>
      <c r="R163" s="14">
        <v>0.16428209703608301</v>
      </c>
      <c r="S163" s="14">
        <v>3.5564194045863202E-2</v>
      </c>
      <c r="T163" s="14">
        <v>5.6850209448938399E-2</v>
      </c>
      <c r="U163" s="14">
        <v>7.1550714310695596E-2</v>
      </c>
      <c r="V163" s="14">
        <v>7.7191937174571595E-2</v>
      </c>
      <c r="W163" s="14">
        <v>0.142646419275718</v>
      </c>
      <c r="X163" s="14">
        <v>5.5666533679608797E-2</v>
      </c>
      <c r="Y163" s="14">
        <v>0.160728978330275</v>
      </c>
      <c r="Z163" s="14"/>
      <c r="AA163" s="14">
        <v>6.0884818754335802E-2</v>
      </c>
      <c r="AB163" s="14">
        <v>0.108908605786115</v>
      </c>
      <c r="AC163" s="14">
        <v>9.4511399378755301E-2</v>
      </c>
      <c r="AD163" s="14">
        <v>0.138142526185003</v>
      </c>
      <c r="AE163" s="14"/>
      <c r="AF163" s="14">
        <v>0.12760052612456399</v>
      </c>
      <c r="AG163" s="14">
        <v>7.1202796394731704E-2</v>
      </c>
      <c r="AH163" s="14">
        <v>5.8006098965146601E-2</v>
      </c>
      <c r="AI163" s="14">
        <v>0.124187076033879</v>
      </c>
      <c r="AJ163" s="14">
        <v>6.6892139142948101E-2</v>
      </c>
      <c r="AK163" s="14"/>
      <c r="AL163" s="14">
        <v>0.15626527687210701</v>
      </c>
      <c r="AM163" s="14">
        <v>5.7032964442196001E-2</v>
      </c>
      <c r="AN163" s="14">
        <v>3.7025161209461498E-2</v>
      </c>
    </row>
    <row r="164" spans="2:40" x14ac:dyDescent="0.35">
      <c r="B164" t="s">
        <v>133</v>
      </c>
      <c r="C164" s="14">
        <v>8.1432169568795808E-3</v>
      </c>
      <c r="D164" s="14">
        <v>4.8625975792790602E-3</v>
      </c>
      <c r="E164" s="14">
        <v>1.2814270092945199E-2</v>
      </c>
      <c r="F164" s="14"/>
      <c r="G164" s="14">
        <v>2.04140002228934E-2</v>
      </c>
      <c r="H164" s="14">
        <v>1.38433332615808E-2</v>
      </c>
      <c r="I164" s="14">
        <v>0</v>
      </c>
      <c r="J164" s="14">
        <v>0</v>
      </c>
      <c r="K164" s="14">
        <v>2.7938241246404601E-2</v>
      </c>
      <c r="L164" s="14">
        <v>0</v>
      </c>
      <c r="M164" s="14"/>
      <c r="N164" s="14">
        <v>1.66094558186149E-2</v>
      </c>
      <c r="O164" s="14">
        <v>0</v>
      </c>
      <c r="P164" s="14">
        <v>0</v>
      </c>
      <c r="Q164" s="14">
        <v>4.28718133503809E-2</v>
      </c>
      <c r="R164" s="14">
        <v>0</v>
      </c>
      <c r="S164" s="14">
        <v>0</v>
      </c>
      <c r="T164" s="14">
        <v>0</v>
      </c>
      <c r="U164" s="14">
        <v>0</v>
      </c>
      <c r="V164" s="14">
        <v>2.38372353087721E-2</v>
      </c>
      <c r="W164" s="14">
        <v>0</v>
      </c>
      <c r="X164" s="14">
        <v>0</v>
      </c>
      <c r="Y164" s="14">
        <v>0</v>
      </c>
      <c r="Z164" s="14"/>
      <c r="AA164" s="14">
        <v>1.28657684421731E-2</v>
      </c>
      <c r="AB164" s="14">
        <v>1.02039552578326E-2</v>
      </c>
      <c r="AC164" s="14">
        <v>0</v>
      </c>
      <c r="AD164" s="14">
        <v>0</v>
      </c>
      <c r="AE164" s="14"/>
      <c r="AF164" s="14">
        <v>7.0957890989819103E-3</v>
      </c>
      <c r="AG164" s="14">
        <v>0</v>
      </c>
      <c r="AH164" s="14">
        <v>0</v>
      </c>
      <c r="AI164" s="14">
        <v>0</v>
      </c>
      <c r="AJ164" s="14">
        <v>0</v>
      </c>
      <c r="AK164" s="14"/>
      <c r="AL164" s="14">
        <v>1.1708062191462001E-2</v>
      </c>
      <c r="AM164" s="14">
        <v>6.7028814067019299E-3</v>
      </c>
      <c r="AN164" s="14">
        <v>0</v>
      </c>
    </row>
    <row r="165" spans="2:40" x14ac:dyDescent="0.35">
      <c r="B165" t="s">
        <v>81</v>
      </c>
      <c r="C165" s="14">
        <v>2.2723587466812301E-2</v>
      </c>
      <c r="D165" s="14">
        <v>2.4941353906844699E-2</v>
      </c>
      <c r="E165" s="14">
        <v>1.9949117125142499E-2</v>
      </c>
      <c r="F165" s="14"/>
      <c r="G165" s="14">
        <v>0</v>
      </c>
      <c r="H165" s="14">
        <v>1.28459779652407E-2</v>
      </c>
      <c r="I165" s="14">
        <v>1.44127673170536E-2</v>
      </c>
      <c r="J165" s="14">
        <v>3.8862960544686097E-2</v>
      </c>
      <c r="K165" s="14">
        <v>2.7494264062145599E-2</v>
      </c>
      <c r="L165" s="14">
        <v>3.7538794690513702E-2</v>
      </c>
      <c r="M165" s="14"/>
      <c r="N165" s="14">
        <v>0</v>
      </c>
      <c r="O165" s="14">
        <v>1.5859111734796399E-2</v>
      </c>
      <c r="P165" s="14">
        <v>8.2529725553173797E-2</v>
      </c>
      <c r="Q165" s="14">
        <v>0</v>
      </c>
      <c r="R165" s="14">
        <v>4.0533281807543398E-2</v>
      </c>
      <c r="S165" s="14">
        <v>0</v>
      </c>
      <c r="T165" s="14">
        <v>2.8696074628722E-2</v>
      </c>
      <c r="U165" s="14">
        <v>7.81721309279369E-2</v>
      </c>
      <c r="V165" s="14">
        <v>5.2557000428903801E-2</v>
      </c>
      <c r="W165" s="14">
        <v>0</v>
      </c>
      <c r="X165" s="14">
        <v>0</v>
      </c>
      <c r="Y165" s="14">
        <v>0</v>
      </c>
      <c r="Z165" s="14"/>
      <c r="AA165" s="14">
        <v>2.0114594928836198E-2</v>
      </c>
      <c r="AB165" s="14">
        <v>2.2497964798168998E-2</v>
      </c>
      <c r="AC165" s="14">
        <v>1.41452544847782E-2</v>
      </c>
      <c r="AD165" s="14">
        <v>4.4172308577906397E-2</v>
      </c>
      <c r="AE165" s="14"/>
      <c r="AF165" s="14">
        <v>1.42170951952408E-2</v>
      </c>
      <c r="AG165" s="14">
        <v>2.9782044636142001E-2</v>
      </c>
      <c r="AH165" s="14">
        <v>2.8949428837126701E-2</v>
      </c>
      <c r="AI165" s="14">
        <v>0.13109823880751201</v>
      </c>
      <c r="AJ165" s="14">
        <v>3.3547442991142998E-2</v>
      </c>
      <c r="AK165" s="14"/>
      <c r="AL165" s="14">
        <v>1.19417657604023E-2</v>
      </c>
      <c r="AM165" s="14">
        <v>6.6402161777010396E-3</v>
      </c>
      <c r="AN165" s="14">
        <v>8.00646312360212E-2</v>
      </c>
    </row>
    <row r="166" spans="2:40" x14ac:dyDescent="0.35">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row>
    <row r="167" spans="2:40" x14ac:dyDescent="0.35">
      <c r="B167" s="6" t="s">
        <v>140</v>
      </c>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row>
    <row r="168" spans="2:40" x14ac:dyDescent="0.35">
      <c r="B168" s="24" t="s">
        <v>107</v>
      </c>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row>
    <row r="169" spans="2:40" x14ac:dyDescent="0.35">
      <c r="B169" t="s">
        <v>138</v>
      </c>
      <c r="C169" s="14">
        <v>0.55188320660116097</v>
      </c>
      <c r="D169" s="14">
        <v>0.53178291871234695</v>
      </c>
      <c r="E169" s="14">
        <v>0.57760209190840195</v>
      </c>
      <c r="F169" s="14"/>
      <c r="G169" s="14">
        <v>0.58447027525581097</v>
      </c>
      <c r="H169" s="14">
        <v>0.51771491310683404</v>
      </c>
      <c r="I169" s="14">
        <v>0.56968058298725299</v>
      </c>
      <c r="J169" s="14">
        <v>0.620153918029269</v>
      </c>
      <c r="K169" s="14">
        <v>0.53848186550096999</v>
      </c>
      <c r="L169" s="14">
        <v>0.50614620524519904</v>
      </c>
      <c r="M169" s="14"/>
      <c r="N169" s="14">
        <v>0.46502500732601998</v>
      </c>
      <c r="O169" s="14">
        <v>0.61450515618553403</v>
      </c>
      <c r="P169" s="14">
        <v>0.53705753743149698</v>
      </c>
      <c r="Q169" s="14">
        <v>0.62752818054540405</v>
      </c>
      <c r="R169" s="14">
        <v>0.60237609420239202</v>
      </c>
      <c r="S169" s="14">
        <v>0.55553711626842395</v>
      </c>
      <c r="T169" s="14">
        <v>0.50268517703243898</v>
      </c>
      <c r="U169" s="14">
        <v>0.52025414392024305</v>
      </c>
      <c r="V169" s="14">
        <v>0.54374282202190205</v>
      </c>
      <c r="W169" s="14">
        <v>0.56418159198062601</v>
      </c>
      <c r="X169" s="14">
        <v>0.565841266243295</v>
      </c>
      <c r="Y169" s="14">
        <v>0.46915256976262498</v>
      </c>
      <c r="Z169" s="14"/>
      <c r="AA169" s="14">
        <v>0.52017670224006796</v>
      </c>
      <c r="AB169" s="14">
        <v>0.52427674165689997</v>
      </c>
      <c r="AC169" s="14">
        <v>0.56106787622001297</v>
      </c>
      <c r="AD169" s="14">
        <v>0.66053163100024104</v>
      </c>
      <c r="AE169" s="14"/>
      <c r="AF169" s="14">
        <v>0.49454186859864901</v>
      </c>
      <c r="AG169" s="14">
        <v>0.56036631259484804</v>
      </c>
      <c r="AH169" s="14">
        <v>0.55829884155808096</v>
      </c>
      <c r="AI169" s="14">
        <v>0.60491486718086396</v>
      </c>
      <c r="AJ169" s="14">
        <v>0.60289730304741695</v>
      </c>
      <c r="AK169" s="14"/>
      <c r="AL169" s="14">
        <v>0.45981631064127199</v>
      </c>
      <c r="AM169" s="14">
        <v>0.533012498965587</v>
      </c>
      <c r="AN169" s="14">
        <v>0.57626336436940095</v>
      </c>
    </row>
    <row r="170" spans="2:40" x14ac:dyDescent="0.35">
      <c r="B170" t="s">
        <v>139</v>
      </c>
      <c r="C170" s="14">
        <v>0.42302143503607298</v>
      </c>
      <c r="D170" s="14">
        <v>0.43784381892037499</v>
      </c>
      <c r="E170" s="14">
        <v>0.40351365267447498</v>
      </c>
      <c r="F170" s="14"/>
      <c r="G170" s="14">
        <v>0.38537748438606201</v>
      </c>
      <c r="H170" s="14">
        <v>0.45688517296714798</v>
      </c>
      <c r="I170" s="14">
        <v>0.42102361776420499</v>
      </c>
      <c r="J170" s="14">
        <v>0.35773604058222203</v>
      </c>
      <c r="K170" s="14">
        <v>0.44887821894517799</v>
      </c>
      <c r="L170" s="14">
        <v>0.45120263769183899</v>
      </c>
      <c r="M170" s="14"/>
      <c r="N170" s="14">
        <v>0.52469827801890601</v>
      </c>
      <c r="O170" s="14">
        <v>0.35819202464605898</v>
      </c>
      <c r="P170" s="14">
        <v>0.41957428216531101</v>
      </c>
      <c r="Q170" s="14">
        <v>0.35432829759833201</v>
      </c>
      <c r="R170" s="14">
        <v>0.35753288508077302</v>
      </c>
      <c r="S170" s="14">
        <v>0.42723190062187899</v>
      </c>
      <c r="T170" s="14">
        <v>0.49731482296756102</v>
      </c>
      <c r="U170" s="14">
        <v>0.37623161159970198</v>
      </c>
      <c r="V170" s="14">
        <v>0.41555426266597301</v>
      </c>
      <c r="W170" s="14">
        <v>0.40926301923033398</v>
      </c>
      <c r="X170" s="14">
        <v>0.434158733756705</v>
      </c>
      <c r="Y170" s="14">
        <v>0.53084743023737502</v>
      </c>
      <c r="Z170" s="14"/>
      <c r="AA170" s="14">
        <v>0.45998710156682998</v>
      </c>
      <c r="AB170" s="14">
        <v>0.45171455119172699</v>
      </c>
      <c r="AC170" s="14">
        <v>0.41337343843837498</v>
      </c>
      <c r="AD170" s="14">
        <v>0.30044356628354202</v>
      </c>
      <c r="AE170" s="14"/>
      <c r="AF170" s="14">
        <v>0.46794763270519601</v>
      </c>
      <c r="AG170" s="14">
        <v>0.418780951218787</v>
      </c>
      <c r="AH170" s="14">
        <v>0.44170115844191898</v>
      </c>
      <c r="AI170" s="14">
        <v>0.39508513281913599</v>
      </c>
      <c r="AJ170" s="14">
        <v>0.34390323824610303</v>
      </c>
      <c r="AK170" s="14"/>
      <c r="AL170" s="14">
        <v>0.51159339357663702</v>
      </c>
      <c r="AM170" s="14">
        <v>0.458534649589323</v>
      </c>
      <c r="AN170" s="14">
        <v>0.403764187176051</v>
      </c>
    </row>
    <row r="171" spans="2:40" x14ac:dyDescent="0.35">
      <c r="B171" t="s">
        <v>105</v>
      </c>
      <c r="C171" s="14">
        <v>2.5095358362766901E-2</v>
      </c>
      <c r="D171" s="14">
        <v>3.0373262367278001E-2</v>
      </c>
      <c r="E171" s="14">
        <v>1.8884255417123502E-2</v>
      </c>
      <c r="F171" s="14"/>
      <c r="G171" s="14">
        <v>3.0152240358127601E-2</v>
      </c>
      <c r="H171" s="14">
        <v>2.5399913926017901E-2</v>
      </c>
      <c r="I171" s="14">
        <v>9.2957992485418993E-3</v>
      </c>
      <c r="J171" s="14">
        <v>2.2110041388508601E-2</v>
      </c>
      <c r="K171" s="14">
        <v>1.26399155538525E-2</v>
      </c>
      <c r="L171" s="14">
        <v>4.2651157062962103E-2</v>
      </c>
      <c r="M171" s="14"/>
      <c r="N171" s="14">
        <v>1.02767146550749E-2</v>
      </c>
      <c r="O171" s="14">
        <v>2.7302819168406701E-2</v>
      </c>
      <c r="P171" s="14">
        <v>4.3368180403192402E-2</v>
      </c>
      <c r="Q171" s="14">
        <v>1.8143521856264399E-2</v>
      </c>
      <c r="R171" s="14">
        <v>4.00910207168352E-2</v>
      </c>
      <c r="S171" s="14">
        <v>1.7230983109696799E-2</v>
      </c>
      <c r="T171" s="14">
        <v>0</v>
      </c>
      <c r="U171" s="14">
        <v>0.103514244480055</v>
      </c>
      <c r="V171" s="14">
        <v>4.0702915312125103E-2</v>
      </c>
      <c r="W171" s="14">
        <v>2.65553887890396E-2</v>
      </c>
      <c r="X171" s="14">
        <v>0</v>
      </c>
      <c r="Y171" s="14">
        <v>0</v>
      </c>
      <c r="Z171" s="14"/>
      <c r="AA171" s="14">
        <v>1.9836196193101899E-2</v>
      </c>
      <c r="AB171" s="14">
        <v>2.4008707151372499E-2</v>
      </c>
      <c r="AC171" s="14">
        <v>2.5558685341611799E-2</v>
      </c>
      <c r="AD171" s="14">
        <v>3.90248027162165E-2</v>
      </c>
      <c r="AE171" s="14"/>
      <c r="AF171" s="14">
        <v>3.7510498696154602E-2</v>
      </c>
      <c r="AG171" s="14">
        <v>2.0852736186365101E-2</v>
      </c>
      <c r="AH171" s="14">
        <v>0</v>
      </c>
      <c r="AI171" s="14">
        <v>0</v>
      </c>
      <c r="AJ171" s="14">
        <v>5.3199458706480199E-2</v>
      </c>
      <c r="AK171" s="14"/>
      <c r="AL171" s="14">
        <v>2.8590295782091199E-2</v>
      </c>
      <c r="AM171" s="14">
        <v>8.4528514450904098E-3</v>
      </c>
      <c r="AN171" s="14">
        <v>1.9972448454548299E-2</v>
      </c>
    </row>
    <row r="172" spans="2:40" x14ac:dyDescent="0.35">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row>
    <row r="173" spans="2:40" x14ac:dyDescent="0.35">
      <c r="B173" s="6" t="s">
        <v>150</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row>
    <row r="174" spans="2:40" x14ac:dyDescent="0.35">
      <c r="B174" s="24" t="s">
        <v>107</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row>
    <row r="175" spans="2:40" x14ac:dyDescent="0.35">
      <c r="B175" t="s">
        <v>141</v>
      </c>
      <c r="C175" s="14">
        <v>0.25879766702936802</v>
      </c>
      <c r="D175" s="14">
        <v>0.252851764465992</v>
      </c>
      <c r="E175" s="14">
        <v>0.26269388281805001</v>
      </c>
      <c r="F175" s="14"/>
      <c r="G175" s="14">
        <v>0.37135882873571402</v>
      </c>
      <c r="H175" s="14">
        <v>0.258952503074794</v>
      </c>
      <c r="I175" s="14">
        <v>0.30433694345315099</v>
      </c>
      <c r="J175" s="14">
        <v>0.30020028464089998</v>
      </c>
      <c r="K175" s="14">
        <v>0.13945768516148699</v>
      </c>
      <c r="L175" s="14">
        <v>0.18116327310135499</v>
      </c>
      <c r="M175" s="14"/>
      <c r="N175" s="14">
        <v>0.26076805485508397</v>
      </c>
      <c r="O175" s="14">
        <v>0.228665697715459</v>
      </c>
      <c r="P175" s="14">
        <v>0.203036511255341</v>
      </c>
      <c r="Q175" s="14">
        <v>0.16160471173499999</v>
      </c>
      <c r="R175" s="14">
        <v>0.35469319212070899</v>
      </c>
      <c r="S175" s="14">
        <v>0.31251352127850701</v>
      </c>
      <c r="T175" s="14">
        <v>0.32547583834222898</v>
      </c>
      <c r="U175" s="14">
        <v>0.13547837998395901</v>
      </c>
      <c r="V175" s="14">
        <v>0.263218769900534</v>
      </c>
      <c r="W175" s="14">
        <v>0.288521595909708</v>
      </c>
      <c r="X175" s="14">
        <v>0.27960875981674599</v>
      </c>
      <c r="Y175" s="14">
        <v>0.27655111709062302</v>
      </c>
      <c r="Z175" s="14"/>
      <c r="AA175" s="14">
        <v>0.29898271415607403</v>
      </c>
      <c r="AB175" s="14">
        <v>0.2065971219644</v>
      </c>
      <c r="AC175" s="14">
        <v>0.27378185724239601</v>
      </c>
      <c r="AD175" s="14">
        <v>0.22306645769134301</v>
      </c>
      <c r="AE175" s="14"/>
      <c r="AF175" s="14">
        <v>0.21881433497142</v>
      </c>
      <c r="AG175" s="14">
        <v>0.29438039560906898</v>
      </c>
      <c r="AH175" s="14">
        <v>0.26816392345797802</v>
      </c>
      <c r="AI175" s="14">
        <v>0.23108738052550001</v>
      </c>
      <c r="AJ175" s="14">
        <v>0.32044814805805499</v>
      </c>
      <c r="AK175" s="14"/>
      <c r="AL175" s="14">
        <v>0.26971715533500401</v>
      </c>
      <c r="AM175" s="14">
        <v>0.29703275577052002</v>
      </c>
      <c r="AN175" s="14">
        <v>0.25632562807422499</v>
      </c>
    </row>
    <row r="176" spans="2:40" x14ac:dyDescent="0.35">
      <c r="B176" t="s">
        <v>142</v>
      </c>
      <c r="C176" s="14">
        <v>0.245548675062465</v>
      </c>
      <c r="D176" s="14">
        <v>0.27016825743061201</v>
      </c>
      <c r="E176" s="14">
        <v>0.218422284398055</v>
      </c>
      <c r="F176" s="14"/>
      <c r="G176" s="14">
        <v>7.2652651417327699E-2</v>
      </c>
      <c r="H176" s="14">
        <v>0.25754988385169097</v>
      </c>
      <c r="I176" s="14">
        <v>0.24639416201677999</v>
      </c>
      <c r="J176" s="14">
        <v>0.30633003816707699</v>
      </c>
      <c r="K176" s="14">
        <v>0.27069519449625201</v>
      </c>
      <c r="L176" s="14">
        <v>0.29592330230432301</v>
      </c>
      <c r="M176" s="14"/>
      <c r="N176" s="14">
        <v>0.26168536780798801</v>
      </c>
      <c r="O176" s="14">
        <v>0.25063884304466</v>
      </c>
      <c r="P176" s="14">
        <v>0.24204212333116401</v>
      </c>
      <c r="Q176" s="14">
        <v>0.284883999112715</v>
      </c>
      <c r="R176" s="14">
        <v>0.33741986752469999</v>
      </c>
      <c r="S176" s="14">
        <v>0.20574163631937001</v>
      </c>
      <c r="T176" s="14">
        <v>0.31971388532963702</v>
      </c>
      <c r="U176" s="14">
        <v>0.20617193479152701</v>
      </c>
      <c r="V176" s="14">
        <v>0.24501520724063</v>
      </c>
      <c r="W176" s="14">
        <v>0.17150830194424399</v>
      </c>
      <c r="X176" s="14">
        <v>0.20417127905459101</v>
      </c>
      <c r="Y176" s="14">
        <v>0</v>
      </c>
      <c r="Z176" s="14"/>
      <c r="AA176" s="14">
        <v>0.290955474411286</v>
      </c>
      <c r="AB176" s="14">
        <v>0.25937093678784801</v>
      </c>
      <c r="AC176" s="14">
        <v>0.19726355902087001</v>
      </c>
      <c r="AD176" s="14">
        <v>0.17125848595238199</v>
      </c>
      <c r="AE176" s="14"/>
      <c r="AF176" s="14">
        <v>0.31592209993438602</v>
      </c>
      <c r="AG176" s="14">
        <v>0.209262541198658</v>
      </c>
      <c r="AH176" s="14">
        <v>0.23629148353337201</v>
      </c>
      <c r="AI176" s="14">
        <v>0.233792985158117</v>
      </c>
      <c r="AJ176" s="14">
        <v>0.16354053801374399</v>
      </c>
      <c r="AK176" s="14"/>
      <c r="AL176" s="14">
        <v>0.30632305969677098</v>
      </c>
      <c r="AM176" s="14">
        <v>0.24158747912127401</v>
      </c>
      <c r="AN176" s="14">
        <v>0.236434238758535</v>
      </c>
    </row>
    <row r="177" spans="2:40" x14ac:dyDescent="0.35">
      <c r="B177" t="s">
        <v>143</v>
      </c>
      <c r="C177" s="14">
        <v>0.23097542915810501</v>
      </c>
      <c r="D177" s="14">
        <v>0.213570462493477</v>
      </c>
      <c r="E177" s="14">
        <v>0.24872715045441199</v>
      </c>
      <c r="F177" s="14"/>
      <c r="G177" s="14">
        <v>0.29447739068425799</v>
      </c>
      <c r="H177" s="14">
        <v>0.183853508899052</v>
      </c>
      <c r="I177" s="14">
        <v>0.23295591572924301</v>
      </c>
      <c r="J177" s="14">
        <v>0.199621899981092</v>
      </c>
      <c r="K177" s="14">
        <v>0.29696638124365499</v>
      </c>
      <c r="L177" s="14">
        <v>0.21283658480627299</v>
      </c>
      <c r="M177" s="14"/>
      <c r="N177" s="14">
        <v>0.27371382884664802</v>
      </c>
      <c r="O177" s="14">
        <v>0.20262619550868899</v>
      </c>
      <c r="P177" s="14">
        <v>0.24670935988378101</v>
      </c>
      <c r="Q177" s="14">
        <v>0.21078192655275099</v>
      </c>
      <c r="R177" s="14">
        <v>0.14565315986284799</v>
      </c>
      <c r="S177" s="14">
        <v>0.31641528475829001</v>
      </c>
      <c r="T177" s="14">
        <v>0.22271141402296299</v>
      </c>
      <c r="U177" s="14">
        <v>0.32783559692583197</v>
      </c>
      <c r="V177" s="14">
        <v>0.22729592734017201</v>
      </c>
      <c r="W177" s="14">
        <v>0.193160281552816</v>
      </c>
      <c r="X177" s="14">
        <v>0.23072648736422799</v>
      </c>
      <c r="Y177" s="14">
        <v>0.18633105253554</v>
      </c>
      <c r="Z177" s="14"/>
      <c r="AA177" s="14">
        <v>0.24173682988646999</v>
      </c>
      <c r="AB177" s="14">
        <v>0.21116183543776099</v>
      </c>
      <c r="AC177" s="14">
        <v>0.220891710841947</v>
      </c>
      <c r="AD177" s="14">
        <v>0.2471557037048</v>
      </c>
      <c r="AE177" s="14"/>
      <c r="AF177" s="14">
        <v>0.213625569303831</v>
      </c>
      <c r="AG177" s="14">
        <v>0.26100713483243398</v>
      </c>
      <c r="AH177" s="14">
        <v>0.23412698916656999</v>
      </c>
      <c r="AI177" s="14">
        <v>0.21777861884851399</v>
      </c>
      <c r="AJ177" s="14">
        <v>0.158137447465833</v>
      </c>
      <c r="AK177" s="14"/>
      <c r="AL177" s="14">
        <v>0.26663225534148499</v>
      </c>
      <c r="AM177" s="14">
        <v>0.249289325609688</v>
      </c>
      <c r="AN177" s="14">
        <v>0.29326672374989399</v>
      </c>
    </row>
    <row r="178" spans="2:40" x14ac:dyDescent="0.35">
      <c r="B178" t="s">
        <v>144</v>
      </c>
      <c r="C178" s="14">
        <v>0.222685282189265</v>
      </c>
      <c r="D178" s="14">
        <v>0.22870680160185</v>
      </c>
      <c r="E178" s="14">
        <v>0.21476963086311199</v>
      </c>
      <c r="F178" s="14"/>
      <c r="G178" s="14">
        <v>0.28507167178980403</v>
      </c>
      <c r="H178" s="14">
        <v>0.22998975423061499</v>
      </c>
      <c r="I178" s="14">
        <v>0.32349722839696399</v>
      </c>
      <c r="J178" s="14">
        <v>0.16727996807404899</v>
      </c>
      <c r="K178" s="14">
        <v>0.171983893757401</v>
      </c>
      <c r="L178" s="14">
        <v>0.15447271447201</v>
      </c>
      <c r="M178" s="14"/>
      <c r="N178" s="14">
        <v>0.257687805415174</v>
      </c>
      <c r="O178" s="14">
        <v>0.24123796080808799</v>
      </c>
      <c r="P178" s="14">
        <v>0.15560745111604601</v>
      </c>
      <c r="Q178" s="14">
        <v>0.283711828037782</v>
      </c>
      <c r="R178" s="14">
        <v>0.17576879438821399</v>
      </c>
      <c r="S178" s="14">
        <v>0.20024907743210699</v>
      </c>
      <c r="T178" s="14">
        <v>0.111298366417681</v>
      </c>
      <c r="U178" s="14">
        <v>0.17946898920232199</v>
      </c>
      <c r="V178" s="14">
        <v>0.25107005193642401</v>
      </c>
      <c r="W178" s="14">
        <v>0.25131444502621297</v>
      </c>
      <c r="X178" s="14">
        <v>0.30407760219079299</v>
      </c>
      <c r="Y178" s="14">
        <v>0.16079336449072101</v>
      </c>
      <c r="Z178" s="14"/>
      <c r="AA178" s="14">
        <v>0.236810699566564</v>
      </c>
      <c r="AB178" s="14">
        <v>0.21740122937880399</v>
      </c>
      <c r="AC178" s="14">
        <v>0.26232091785605</v>
      </c>
      <c r="AD178" s="14">
        <v>0.14912592550704201</v>
      </c>
      <c r="AE178" s="14"/>
      <c r="AF178" s="14">
        <v>0.19366327475817399</v>
      </c>
      <c r="AG178" s="14">
        <v>0.26197483122459198</v>
      </c>
      <c r="AH178" s="14">
        <v>0.26043520879555998</v>
      </c>
      <c r="AI178" s="14">
        <v>0.315016825530333</v>
      </c>
      <c r="AJ178" s="14">
        <v>0.212679465630631</v>
      </c>
      <c r="AK178" s="14"/>
      <c r="AL178" s="14">
        <v>0.17185551238417701</v>
      </c>
      <c r="AM178" s="14">
        <v>0.26696807726271798</v>
      </c>
      <c r="AN178" s="14">
        <v>0.236704372082534</v>
      </c>
    </row>
    <row r="179" spans="2:40" x14ac:dyDescent="0.35">
      <c r="B179" t="s">
        <v>145</v>
      </c>
      <c r="C179" s="14">
        <v>0.13722519659712701</v>
      </c>
      <c r="D179" s="14">
        <v>0.158877247442993</v>
      </c>
      <c r="E179" s="14">
        <v>0.10501138230379101</v>
      </c>
      <c r="F179" s="14"/>
      <c r="G179" s="14">
        <v>0.195821853160628</v>
      </c>
      <c r="H179" s="14">
        <v>0.188686087393028</v>
      </c>
      <c r="I179" s="14">
        <v>0.15284111874140399</v>
      </c>
      <c r="J179" s="14">
        <v>6.9977492051991094E-2</v>
      </c>
      <c r="K179" s="14">
        <v>0.12975211185792301</v>
      </c>
      <c r="L179" s="14">
        <v>9.2454901953657395E-2</v>
      </c>
      <c r="M179" s="14"/>
      <c r="N179" s="14">
        <v>0.14156531543909601</v>
      </c>
      <c r="O179" s="14">
        <v>0.14780361969363201</v>
      </c>
      <c r="P179" s="14">
        <v>8.4733867166636001E-2</v>
      </c>
      <c r="Q179" s="14">
        <v>0.17930596442121499</v>
      </c>
      <c r="R179" s="14">
        <v>0.11425797234082299</v>
      </c>
      <c r="S179" s="14">
        <v>0.12726224021475899</v>
      </c>
      <c r="T179" s="14">
        <v>0.130451517724014</v>
      </c>
      <c r="U179" s="14">
        <v>0.13410847064666201</v>
      </c>
      <c r="V179" s="14">
        <v>0.18065587683683301</v>
      </c>
      <c r="W179" s="14">
        <v>0.121337844505186</v>
      </c>
      <c r="X179" s="14">
        <v>0.169354984859622</v>
      </c>
      <c r="Y179" s="14">
        <v>0</v>
      </c>
      <c r="Z179" s="14"/>
      <c r="AA179" s="14">
        <v>0.15528131154142</v>
      </c>
      <c r="AB179" s="14">
        <v>0.13076803940449899</v>
      </c>
      <c r="AC179" s="14">
        <v>0.103408160015243</v>
      </c>
      <c r="AD179" s="14">
        <v>0.14343591155515301</v>
      </c>
      <c r="AE179" s="14"/>
      <c r="AF179" s="14">
        <v>0.15935790387938301</v>
      </c>
      <c r="AG179" s="14">
        <v>0.142951271947175</v>
      </c>
      <c r="AH179" s="14">
        <v>5.3932132257651297E-2</v>
      </c>
      <c r="AI179" s="14">
        <v>0.15844584130174699</v>
      </c>
      <c r="AJ179" s="14">
        <v>0.15745081043430301</v>
      </c>
      <c r="AK179" s="14"/>
      <c r="AL179" s="14">
        <v>0.13648148706653701</v>
      </c>
      <c r="AM179" s="14">
        <v>0.13649490787798699</v>
      </c>
      <c r="AN179" s="14">
        <v>0.10456947344218701</v>
      </c>
    </row>
    <row r="180" spans="2:40" x14ac:dyDescent="0.35">
      <c r="B180" t="s">
        <v>146</v>
      </c>
      <c r="C180" s="14">
        <v>8.9064697909978494E-2</v>
      </c>
      <c r="D180" s="14">
        <v>0.117779116624154</v>
      </c>
      <c r="E180" s="14">
        <v>5.4591166663125003E-2</v>
      </c>
      <c r="F180" s="14"/>
      <c r="G180" s="14">
        <v>0.173645396706923</v>
      </c>
      <c r="H180" s="14">
        <v>0.177081580833683</v>
      </c>
      <c r="I180" s="14">
        <v>9.1274118742373206E-2</v>
      </c>
      <c r="J180" s="14">
        <v>4.8874210415863401E-2</v>
      </c>
      <c r="K180" s="14">
        <v>5.3430658423730099E-2</v>
      </c>
      <c r="L180" s="14">
        <v>6.1240154145376204E-3</v>
      </c>
      <c r="M180" s="14"/>
      <c r="N180" s="14">
        <v>0.13036380397612701</v>
      </c>
      <c r="O180" s="14">
        <v>8.9637265831762999E-2</v>
      </c>
      <c r="P180" s="14">
        <v>7.3649181225576593E-2</v>
      </c>
      <c r="Q180" s="14">
        <v>9.0938963024355501E-2</v>
      </c>
      <c r="R180" s="14">
        <v>0.10274023269089901</v>
      </c>
      <c r="S180" s="14">
        <v>0.10643544409739</v>
      </c>
      <c r="T180" s="14">
        <v>5.7519562510890798E-2</v>
      </c>
      <c r="U180" s="14">
        <v>8.7002213230816694E-2</v>
      </c>
      <c r="V180" s="14">
        <v>7.3244801901515097E-2</v>
      </c>
      <c r="W180" s="14">
        <v>4.65962016836559E-2</v>
      </c>
      <c r="X180" s="14">
        <v>3.2476447755551099E-2</v>
      </c>
      <c r="Y180" s="14">
        <v>0.175674128672033</v>
      </c>
      <c r="Z180" s="14"/>
      <c r="AA180" s="14">
        <v>8.4118285353164804E-2</v>
      </c>
      <c r="AB180" s="14">
        <v>8.3881023346988506E-2</v>
      </c>
      <c r="AC180" s="14">
        <v>0.102197555703279</v>
      </c>
      <c r="AD180" s="14">
        <v>9.34138686015583E-2</v>
      </c>
      <c r="AE180" s="14"/>
      <c r="AF180" s="14">
        <v>7.7160759761414593E-2</v>
      </c>
      <c r="AG180" s="14">
        <v>0.120122714766192</v>
      </c>
      <c r="AH180" s="14">
        <v>9.49575077524E-2</v>
      </c>
      <c r="AI180" s="14">
        <v>0.240257805703669</v>
      </c>
      <c r="AJ180" s="14">
        <v>6.5462139321334198E-2</v>
      </c>
      <c r="AK180" s="14"/>
      <c r="AL180" s="14">
        <v>0.114609547892266</v>
      </c>
      <c r="AM180" s="14">
        <v>0.12159127984687</v>
      </c>
      <c r="AN180" s="14">
        <v>0.109172791401433</v>
      </c>
    </row>
    <row r="181" spans="2:40" x14ac:dyDescent="0.35">
      <c r="B181" t="s">
        <v>147</v>
      </c>
      <c r="C181" s="14">
        <v>6.8159173706359197E-2</v>
      </c>
      <c r="D181" s="14">
        <v>6.0142330576440403E-2</v>
      </c>
      <c r="E181" s="14">
        <v>7.9120598696638095E-2</v>
      </c>
      <c r="F181" s="14"/>
      <c r="G181" s="14">
        <v>2.1027887675129701E-2</v>
      </c>
      <c r="H181" s="14">
        <v>0.142026205667277</v>
      </c>
      <c r="I181" s="14">
        <v>0.137375637260086</v>
      </c>
      <c r="J181" s="14">
        <v>5.2597796545068298E-2</v>
      </c>
      <c r="K181" s="14">
        <v>3.82974584181539E-2</v>
      </c>
      <c r="L181" s="14">
        <v>8.1613480374632397E-3</v>
      </c>
      <c r="M181" s="14"/>
      <c r="N181" s="14">
        <v>9.1414333525395394E-2</v>
      </c>
      <c r="O181" s="14">
        <v>6.4853332043265002E-2</v>
      </c>
      <c r="P181" s="14">
        <v>7.6406488443114096E-2</v>
      </c>
      <c r="Q181" s="14">
        <v>1.8581059470884301E-2</v>
      </c>
      <c r="R181" s="14">
        <v>0.105227203644514</v>
      </c>
      <c r="S181" s="14">
        <v>5.57736845458656E-2</v>
      </c>
      <c r="T181" s="14">
        <v>5.8511569311886197E-2</v>
      </c>
      <c r="U181" s="14">
        <v>8.8251218805955697E-2</v>
      </c>
      <c r="V181" s="14">
        <v>5.4868821316434398E-2</v>
      </c>
      <c r="W181" s="14">
        <v>2.3462848915209399E-2</v>
      </c>
      <c r="X181" s="14">
        <v>3.3774867393350803E-2</v>
      </c>
      <c r="Y181" s="14">
        <v>0.26094983678614603</v>
      </c>
      <c r="Z181" s="14"/>
      <c r="AA181" s="14">
        <v>6.9229817725147996E-2</v>
      </c>
      <c r="AB181" s="14">
        <v>7.4916051062839203E-2</v>
      </c>
      <c r="AC181" s="14">
        <v>5.2651872599924703E-2</v>
      </c>
      <c r="AD181" s="14">
        <v>7.3671926957422307E-2</v>
      </c>
      <c r="AE181" s="14"/>
      <c r="AF181" s="14">
        <v>5.3159654043969398E-2</v>
      </c>
      <c r="AG181" s="14">
        <v>8.8613925529411205E-2</v>
      </c>
      <c r="AH181" s="14">
        <v>9.7850308676734804E-2</v>
      </c>
      <c r="AI181" s="14">
        <v>0</v>
      </c>
      <c r="AJ181" s="14">
        <v>5.1309505061246999E-2</v>
      </c>
      <c r="AK181" s="14"/>
      <c r="AL181" s="14">
        <v>6.5248312599232E-2</v>
      </c>
      <c r="AM181" s="14">
        <v>6.35011670536694E-2</v>
      </c>
      <c r="AN181" s="14">
        <v>0.116740774060792</v>
      </c>
    </row>
    <row r="182" spans="2:40" x14ac:dyDescent="0.35">
      <c r="B182" t="s">
        <v>148</v>
      </c>
      <c r="C182" s="14">
        <v>5.94089208321604E-2</v>
      </c>
      <c r="D182" s="14">
        <v>7.2785425426293002E-2</v>
      </c>
      <c r="E182" s="14">
        <v>4.3607025818345899E-2</v>
      </c>
      <c r="F182" s="14"/>
      <c r="G182" s="14">
        <v>9.3599394781016199E-2</v>
      </c>
      <c r="H182" s="14">
        <v>0.112057505476203</v>
      </c>
      <c r="I182" s="14">
        <v>0.11781806277492</v>
      </c>
      <c r="J182" s="14">
        <v>1.2972658655274701E-2</v>
      </c>
      <c r="K182" s="14">
        <v>1.38512276890769E-2</v>
      </c>
      <c r="L182" s="14">
        <v>0</v>
      </c>
      <c r="M182" s="14"/>
      <c r="N182" s="14">
        <v>0.13504674535480499</v>
      </c>
      <c r="O182" s="14">
        <v>2.8033291531259E-2</v>
      </c>
      <c r="P182" s="14">
        <v>2.1510145397253998E-2</v>
      </c>
      <c r="Q182" s="14">
        <v>5.3508028420583102E-2</v>
      </c>
      <c r="R182" s="14">
        <v>4.0328416118544798E-2</v>
      </c>
      <c r="S182" s="14">
        <v>3.5364158140642199E-2</v>
      </c>
      <c r="T182" s="14">
        <v>5.8954649473790401E-2</v>
      </c>
      <c r="U182" s="14">
        <v>8.7002213230816694E-2</v>
      </c>
      <c r="V182" s="14">
        <v>6.8218166775107197E-2</v>
      </c>
      <c r="W182" s="14">
        <v>5.0759408335235297E-2</v>
      </c>
      <c r="X182" s="14">
        <v>3.3774867393350803E-2</v>
      </c>
      <c r="Y182" s="14">
        <v>8.5275708114112295E-2</v>
      </c>
      <c r="Z182" s="14"/>
      <c r="AA182" s="14">
        <v>7.7950618338081007E-2</v>
      </c>
      <c r="AB182" s="14">
        <v>3.7228523003000599E-2</v>
      </c>
      <c r="AC182" s="14">
        <v>5.6343254183227699E-2</v>
      </c>
      <c r="AD182" s="14">
        <v>5.1895093623111697E-2</v>
      </c>
      <c r="AE182" s="14"/>
      <c r="AF182" s="14">
        <v>4.5406789705726501E-2</v>
      </c>
      <c r="AG182" s="14">
        <v>9.7530107945880198E-2</v>
      </c>
      <c r="AH182" s="14">
        <v>5.5821366350192803E-2</v>
      </c>
      <c r="AI182" s="14">
        <v>0</v>
      </c>
      <c r="AJ182" s="14">
        <v>1.5793324411413599E-2</v>
      </c>
      <c r="AK182" s="14"/>
      <c r="AL182" s="14">
        <v>7.89341922916066E-2</v>
      </c>
      <c r="AM182" s="14">
        <v>7.9827149451647997E-2</v>
      </c>
      <c r="AN182" s="14">
        <v>4.4159799844817403E-2</v>
      </c>
    </row>
    <row r="183" spans="2:40" x14ac:dyDescent="0.35">
      <c r="B183" t="s">
        <v>149</v>
      </c>
      <c r="C183" s="14">
        <v>3.3899857937425303E-2</v>
      </c>
      <c r="D183" s="14">
        <v>4.0490095033028299E-2</v>
      </c>
      <c r="E183" s="14">
        <v>2.6181236218930301E-2</v>
      </c>
      <c r="F183" s="14"/>
      <c r="G183" s="14">
        <v>3.1744191227509898E-2</v>
      </c>
      <c r="H183" s="14">
        <v>5.2965065496586299E-2</v>
      </c>
      <c r="I183" s="14">
        <v>6.4915201708539996E-2</v>
      </c>
      <c r="J183" s="14">
        <v>0</v>
      </c>
      <c r="K183" s="14">
        <v>2.4315954853038401E-2</v>
      </c>
      <c r="L183" s="14">
        <v>2.1229114620036901E-2</v>
      </c>
      <c r="M183" s="14"/>
      <c r="N183" s="14">
        <v>5.5256172709307001E-2</v>
      </c>
      <c r="O183" s="14">
        <v>0</v>
      </c>
      <c r="P183" s="14">
        <v>5.6772744267905503E-2</v>
      </c>
      <c r="Q183" s="14">
        <v>5.3192403732126699E-2</v>
      </c>
      <c r="R183" s="14">
        <v>2.46784409141638E-2</v>
      </c>
      <c r="S183" s="14">
        <v>5.4714970358528701E-2</v>
      </c>
      <c r="T183" s="14">
        <v>1.8134754042219599E-2</v>
      </c>
      <c r="U183" s="14">
        <v>0</v>
      </c>
      <c r="V183" s="14">
        <v>2.7593657492395E-2</v>
      </c>
      <c r="W183" s="14">
        <v>5.0696557685762797E-2</v>
      </c>
      <c r="X183" s="14">
        <v>0</v>
      </c>
      <c r="Y183" s="14">
        <v>8.5275708114112295E-2</v>
      </c>
      <c r="Z183" s="14"/>
      <c r="AA183" s="14">
        <v>3.7475990238549799E-2</v>
      </c>
      <c r="AB183" s="14">
        <v>0</v>
      </c>
      <c r="AC183" s="14">
        <v>5.5174325833993003E-2</v>
      </c>
      <c r="AD183" s="14">
        <v>5.1814008159288501E-2</v>
      </c>
      <c r="AE183" s="14"/>
      <c r="AF183" s="14">
        <v>3.6510995306584998E-2</v>
      </c>
      <c r="AG183" s="14">
        <v>5.5033754185728798E-2</v>
      </c>
      <c r="AH183" s="14">
        <v>0</v>
      </c>
      <c r="AI183" s="14">
        <v>7.7165203056444198E-2</v>
      </c>
      <c r="AJ183" s="14">
        <v>0</v>
      </c>
      <c r="AK183" s="14"/>
      <c r="AL183" s="14">
        <v>4.3294215616955699E-2</v>
      </c>
      <c r="AM183" s="14">
        <v>3.2184732597299301E-2</v>
      </c>
      <c r="AN183" s="14">
        <v>0</v>
      </c>
    </row>
    <row r="184" spans="2:40" x14ac:dyDescent="0.35">
      <c r="B184" t="s">
        <v>118</v>
      </c>
      <c r="C184" s="14">
        <v>7.23036384533704E-2</v>
      </c>
      <c r="D184" s="14">
        <v>5.3785353899586601E-2</v>
      </c>
      <c r="E184" s="14">
        <v>8.9269992400787507E-2</v>
      </c>
      <c r="F184" s="14"/>
      <c r="G184" s="14">
        <v>4.0891684578820899E-2</v>
      </c>
      <c r="H184" s="14">
        <v>4.22016459913983E-2</v>
      </c>
      <c r="I184" s="14">
        <v>1.6558345000201799E-2</v>
      </c>
      <c r="J184" s="14">
        <v>7.3638778118761794E-2</v>
      </c>
      <c r="K184" s="14">
        <v>7.7408939160759305E-2</v>
      </c>
      <c r="L184" s="14">
        <v>0.15888497718790801</v>
      </c>
      <c r="M184" s="14"/>
      <c r="N184" s="14">
        <v>8.6909399680767205E-2</v>
      </c>
      <c r="O184" s="14">
        <v>9.8970542165827097E-2</v>
      </c>
      <c r="P184" s="14">
        <v>7.8645649659582997E-2</v>
      </c>
      <c r="Q184" s="14">
        <v>5.3576113897737102E-2</v>
      </c>
      <c r="R184" s="14">
        <v>3.9195554426738298E-2</v>
      </c>
      <c r="S184" s="14">
        <v>7.4769556299108295E-2</v>
      </c>
      <c r="T184" s="14">
        <v>5.6278299953434398E-2</v>
      </c>
      <c r="U184" s="14">
        <v>0.15031976464600399</v>
      </c>
      <c r="V184" s="14">
        <v>4.09793752650012E-2</v>
      </c>
      <c r="W184" s="14">
        <v>5.06326638285962E-2</v>
      </c>
      <c r="X184" s="14">
        <v>6.6831006099325005E-2</v>
      </c>
      <c r="Y184" s="14">
        <v>9.9172412817787797E-2</v>
      </c>
      <c r="Z184" s="14"/>
      <c r="AA184" s="14">
        <v>5.1629696046222598E-2</v>
      </c>
      <c r="AB184" s="14">
        <v>6.9388455217137199E-2</v>
      </c>
      <c r="AC184" s="14">
        <v>9.9283758885301304E-2</v>
      </c>
      <c r="AD184" s="14">
        <v>9.4993495528282096E-2</v>
      </c>
      <c r="AE184" s="14"/>
      <c r="AF184" s="14">
        <v>6.55229995918791E-2</v>
      </c>
      <c r="AG184" s="14">
        <v>6.8176847998297499E-2</v>
      </c>
      <c r="AH184" s="14">
        <v>5.4093023328700397E-2</v>
      </c>
      <c r="AI184" s="14">
        <v>8.1280638245302905E-2</v>
      </c>
      <c r="AJ184" s="14">
        <v>0.103898709128966</v>
      </c>
      <c r="AK184" s="14"/>
      <c r="AL184" s="14">
        <v>5.8846465205248201E-2</v>
      </c>
      <c r="AM184" s="14">
        <v>5.61658320301772E-2</v>
      </c>
      <c r="AN184" s="14">
        <v>2.17565909174578E-2</v>
      </c>
    </row>
    <row r="185" spans="2:40" x14ac:dyDescent="0.35">
      <c r="B185" t="s">
        <v>64</v>
      </c>
      <c r="C185" s="14">
        <v>3.6161107634664402E-2</v>
      </c>
      <c r="D185" s="14">
        <v>3.5978926421882003E-2</v>
      </c>
      <c r="E185" s="14">
        <v>3.6907547053480497E-2</v>
      </c>
      <c r="F185" s="14"/>
      <c r="G185" s="14">
        <v>2.99540061046208E-2</v>
      </c>
      <c r="H185" s="14">
        <v>1.6258038657456099E-2</v>
      </c>
      <c r="I185" s="14">
        <v>3.5006838575610398E-2</v>
      </c>
      <c r="J185" s="14">
        <v>2.2137982474786998E-2</v>
      </c>
      <c r="K185" s="14">
        <v>3.7882657410867E-2</v>
      </c>
      <c r="L185" s="14">
        <v>6.5049935733339406E-2</v>
      </c>
      <c r="M185" s="14"/>
      <c r="N185" s="14">
        <v>1.02111340553332E-2</v>
      </c>
      <c r="O185" s="14">
        <v>4.4896172001574898E-2</v>
      </c>
      <c r="P185" s="14">
        <v>2.25209476882769E-2</v>
      </c>
      <c r="Q185" s="14">
        <v>9.5303824712686294E-2</v>
      </c>
      <c r="R185" s="14">
        <v>0</v>
      </c>
      <c r="S185" s="14">
        <v>1.8040699496183001E-2</v>
      </c>
      <c r="T185" s="14">
        <v>1.7297524103733398E-2</v>
      </c>
      <c r="U185" s="14">
        <v>4.6085853006016003E-2</v>
      </c>
      <c r="V185" s="14">
        <v>4.2588719536227899E-2</v>
      </c>
      <c r="W185" s="14">
        <v>0</v>
      </c>
      <c r="X185" s="14">
        <v>0.132059602012321</v>
      </c>
      <c r="Y185" s="14">
        <v>9.6552600115238293E-2</v>
      </c>
      <c r="Z185" s="14"/>
      <c r="AA185" s="14">
        <v>2.8239360773876801E-2</v>
      </c>
      <c r="AB185" s="14">
        <v>4.9194070679342797E-2</v>
      </c>
      <c r="AC185" s="14">
        <v>2.9911758791350499E-2</v>
      </c>
      <c r="AD185" s="14">
        <v>4.29270370408497E-2</v>
      </c>
      <c r="AE185" s="14"/>
      <c r="AF185" s="14">
        <v>3.52977774768174E-2</v>
      </c>
      <c r="AG185" s="14">
        <v>4.2111541961942903E-2</v>
      </c>
      <c r="AH185" s="14">
        <v>0</v>
      </c>
      <c r="AI185" s="14">
        <v>0</v>
      </c>
      <c r="AJ185" s="14">
        <v>5.4129650162423597E-2</v>
      </c>
      <c r="AK185" s="14"/>
      <c r="AL185" s="14">
        <v>2.0544989902348501E-2</v>
      </c>
      <c r="AM185" s="14">
        <v>2.5145467548535302E-2</v>
      </c>
      <c r="AN185" s="14">
        <v>0</v>
      </c>
    </row>
    <row r="186" spans="2:40" x14ac:dyDescent="0.35">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row>
    <row r="187" spans="2:40" x14ac:dyDescent="0.35">
      <c r="B187" s="6" t="s">
        <v>155</v>
      </c>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row>
    <row r="188" spans="2:40" x14ac:dyDescent="0.35">
      <c r="B188" s="24" t="s">
        <v>107</v>
      </c>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row>
    <row r="189" spans="2:40" x14ac:dyDescent="0.35">
      <c r="B189" t="s">
        <v>151</v>
      </c>
      <c r="C189" s="14">
        <v>0.46233568821509702</v>
      </c>
      <c r="D189" s="14">
        <v>0.43949356751297702</v>
      </c>
      <c r="E189" s="14">
        <v>0.49379963317166797</v>
      </c>
      <c r="F189" s="14"/>
      <c r="G189" s="14">
        <v>0.41655570673269898</v>
      </c>
      <c r="H189" s="14">
        <v>0.388194541803007</v>
      </c>
      <c r="I189" s="14">
        <v>0.40470847823775902</v>
      </c>
      <c r="J189" s="14">
        <v>0.482244076737185</v>
      </c>
      <c r="K189" s="14">
        <v>0.55360815612982806</v>
      </c>
      <c r="L189" s="14">
        <v>0.53992809940919395</v>
      </c>
      <c r="M189" s="14"/>
      <c r="N189" s="14">
        <v>0.387535755222227</v>
      </c>
      <c r="O189" s="14">
        <v>0.52925858797180703</v>
      </c>
      <c r="P189" s="14">
        <v>0.52001444877349801</v>
      </c>
      <c r="Q189" s="14">
        <v>0.420828562599256</v>
      </c>
      <c r="R189" s="14">
        <v>0.38569389131905202</v>
      </c>
      <c r="S189" s="14">
        <v>0.46164124813851198</v>
      </c>
      <c r="T189" s="14">
        <v>0.44622323526018798</v>
      </c>
      <c r="U189" s="14">
        <v>0.62626807710191001</v>
      </c>
      <c r="V189" s="14">
        <v>0.476077628328195</v>
      </c>
      <c r="W189" s="14">
        <v>0.43100898849408897</v>
      </c>
      <c r="X189" s="14">
        <v>0.53858533633999495</v>
      </c>
      <c r="Y189" s="14">
        <v>0.38880218592656801</v>
      </c>
      <c r="Z189" s="14"/>
      <c r="AA189" s="14">
        <v>0.41918379357067398</v>
      </c>
      <c r="AB189" s="14">
        <v>0.40629930956203297</v>
      </c>
      <c r="AC189" s="14">
        <v>0.50522090305025502</v>
      </c>
      <c r="AD189" s="14">
        <v>0.60230306235160502</v>
      </c>
      <c r="AE189" s="14"/>
      <c r="AF189" s="14">
        <v>0.41383171053276502</v>
      </c>
      <c r="AG189" s="14">
        <v>0.45829391728533397</v>
      </c>
      <c r="AH189" s="14">
        <v>0.39974494059393401</v>
      </c>
      <c r="AI189" s="14">
        <v>0.45424753195565598</v>
      </c>
      <c r="AJ189" s="14">
        <v>0.50973350865742195</v>
      </c>
      <c r="AK189" s="14"/>
      <c r="AL189" s="14">
        <v>0.35801894696838399</v>
      </c>
      <c r="AM189" s="14">
        <v>0.44640416147135997</v>
      </c>
      <c r="AN189" s="14">
        <v>0.44223315607924701</v>
      </c>
    </row>
    <row r="190" spans="2:40" x14ac:dyDescent="0.35">
      <c r="B190" t="s">
        <v>152</v>
      </c>
      <c r="C190" s="14">
        <v>0.32360283055327299</v>
      </c>
      <c r="D190" s="14">
        <v>0.33868829343401402</v>
      </c>
      <c r="E190" s="14">
        <v>0.30232919091014299</v>
      </c>
      <c r="F190" s="14"/>
      <c r="G190" s="14">
        <v>0.33034983682393598</v>
      </c>
      <c r="H190" s="14">
        <v>0.386583627598445</v>
      </c>
      <c r="I190" s="14">
        <v>0.40135369316803599</v>
      </c>
      <c r="J190" s="14">
        <v>0.308174677962401</v>
      </c>
      <c r="K190" s="14">
        <v>0.25186353089469599</v>
      </c>
      <c r="L190" s="14">
        <v>0.25105809685942398</v>
      </c>
      <c r="M190" s="14"/>
      <c r="N190" s="14">
        <v>0.38084219878700798</v>
      </c>
      <c r="O190" s="14">
        <v>0.33556801462545599</v>
      </c>
      <c r="P190" s="14">
        <v>0.27903258259883801</v>
      </c>
      <c r="Q190" s="14">
        <v>0.32546232329041602</v>
      </c>
      <c r="R190" s="14">
        <v>0.321940163985108</v>
      </c>
      <c r="S190" s="14">
        <v>0.35123089073222802</v>
      </c>
      <c r="T190" s="14">
        <v>0.25155543281710502</v>
      </c>
      <c r="U190" s="14">
        <v>0.275955979920465</v>
      </c>
      <c r="V190" s="14">
        <v>0.3694773800078</v>
      </c>
      <c r="W190" s="14">
        <v>0.29546489656780101</v>
      </c>
      <c r="X190" s="14">
        <v>0.19465732381731901</v>
      </c>
      <c r="Y190" s="14">
        <v>0.34370664827570802</v>
      </c>
      <c r="Z190" s="14"/>
      <c r="AA190" s="14">
        <v>0.36787295398200898</v>
      </c>
      <c r="AB190" s="14">
        <v>0.37370422059505998</v>
      </c>
      <c r="AC190" s="14">
        <v>0.28003388038134602</v>
      </c>
      <c r="AD190" s="14">
        <v>0.19082690133414401</v>
      </c>
      <c r="AE190" s="14"/>
      <c r="AF190" s="14">
        <v>0.31223532068353199</v>
      </c>
      <c r="AG190" s="14">
        <v>0.37995966107242501</v>
      </c>
      <c r="AH190" s="14">
        <v>0.44230727598381098</v>
      </c>
      <c r="AI190" s="14">
        <v>0.390448686875008</v>
      </c>
      <c r="AJ190" s="14">
        <v>0.21911142370327599</v>
      </c>
      <c r="AK190" s="14"/>
      <c r="AL190" s="14">
        <v>0.370611516794566</v>
      </c>
      <c r="AM190" s="14">
        <v>0.35280759131982897</v>
      </c>
      <c r="AN190" s="14">
        <v>0.37608894342375998</v>
      </c>
    </row>
    <row r="191" spans="2:40" x14ac:dyDescent="0.35">
      <c r="B191" t="s">
        <v>153</v>
      </c>
      <c r="C191" s="14">
        <v>0.141098154334555</v>
      </c>
      <c r="D191" s="14">
        <v>0.145645876901009</v>
      </c>
      <c r="E191" s="14">
        <v>0.133854992960727</v>
      </c>
      <c r="F191" s="14"/>
      <c r="G191" s="14">
        <v>0.16886127276044899</v>
      </c>
      <c r="H191" s="14">
        <v>0.16696861942768301</v>
      </c>
      <c r="I191" s="14">
        <v>0.14128520757438001</v>
      </c>
      <c r="J191" s="14">
        <v>0.11870268305124</v>
      </c>
      <c r="K191" s="14">
        <v>0.104296878602439</v>
      </c>
      <c r="L191" s="14">
        <v>0.13509876818316799</v>
      </c>
      <c r="M191" s="14"/>
      <c r="N191" s="14">
        <v>0.17462730628722301</v>
      </c>
      <c r="O191" s="14">
        <v>6.2197462329458303E-2</v>
      </c>
      <c r="P191" s="14">
        <v>0.14351106739192801</v>
      </c>
      <c r="Q191" s="14">
        <v>0.18155203080366</v>
      </c>
      <c r="R191" s="14">
        <v>0.23049759739502401</v>
      </c>
      <c r="S191" s="14">
        <v>0.13407899568853501</v>
      </c>
      <c r="T191" s="14">
        <v>0.24412475892621399</v>
      </c>
      <c r="U191" s="14">
        <v>0</v>
      </c>
      <c r="V191" s="14">
        <v>4.0506883339779601E-2</v>
      </c>
      <c r="W191" s="14">
        <v>0.17796489470278501</v>
      </c>
      <c r="X191" s="14">
        <v>0.20465030667667</v>
      </c>
      <c r="Y191" s="14">
        <v>0.16831875297993601</v>
      </c>
      <c r="Z191" s="14"/>
      <c r="AA191" s="14">
        <v>0.13700342917236299</v>
      </c>
      <c r="AB191" s="14">
        <v>0.13999538582266399</v>
      </c>
      <c r="AC191" s="14">
        <v>0.170221548173903</v>
      </c>
      <c r="AD191" s="14">
        <v>0.118054530033398</v>
      </c>
      <c r="AE191" s="14"/>
      <c r="AF191" s="14">
        <v>0.17504741477434299</v>
      </c>
      <c r="AG191" s="14">
        <v>0.11429831461652699</v>
      </c>
      <c r="AH191" s="14">
        <v>0.122562465489634</v>
      </c>
      <c r="AI191" s="14">
        <v>0.15530378116933599</v>
      </c>
      <c r="AJ191" s="14">
        <v>0.13053638067156301</v>
      </c>
      <c r="AK191" s="14"/>
      <c r="AL191" s="14">
        <v>0.186280807340821</v>
      </c>
      <c r="AM191" s="14">
        <v>0.14829259347962001</v>
      </c>
      <c r="AN191" s="14">
        <v>0.14049693162213001</v>
      </c>
    </row>
    <row r="192" spans="2:40" x14ac:dyDescent="0.35">
      <c r="B192" t="s">
        <v>154</v>
      </c>
      <c r="C192" s="14">
        <v>4.8682786306506597E-2</v>
      </c>
      <c r="D192" s="14">
        <v>4.8160378689041099E-2</v>
      </c>
      <c r="E192" s="14">
        <v>5.0032777380540502E-2</v>
      </c>
      <c r="F192" s="14"/>
      <c r="G192" s="14">
        <v>6.3743897890200102E-2</v>
      </c>
      <c r="H192" s="14">
        <v>1.5790788897970101E-2</v>
      </c>
      <c r="I192" s="14">
        <v>5.2652621019825797E-2</v>
      </c>
      <c r="J192" s="14">
        <v>5.6442795693454999E-2</v>
      </c>
      <c r="K192" s="14">
        <v>5.2386835908336697E-2</v>
      </c>
      <c r="L192" s="14">
        <v>5.49291765182926E-2</v>
      </c>
      <c r="M192" s="14"/>
      <c r="N192" s="14">
        <v>4.6756834028243002E-2</v>
      </c>
      <c r="O192" s="14">
        <v>6.4162868097579998E-2</v>
      </c>
      <c r="P192" s="14">
        <v>3.65946685208208E-2</v>
      </c>
      <c r="Q192" s="14">
        <v>3.5564020254444599E-2</v>
      </c>
      <c r="R192" s="14">
        <v>4.2354403396282901E-2</v>
      </c>
      <c r="S192" s="14">
        <v>5.3048865440724603E-2</v>
      </c>
      <c r="T192" s="14">
        <v>5.80965729964932E-2</v>
      </c>
      <c r="U192" s="14">
        <v>4.5562793151984499E-2</v>
      </c>
      <c r="V192" s="14">
        <v>4.4240361385082902E-2</v>
      </c>
      <c r="W192" s="14">
        <v>7.1967137874739101E-2</v>
      </c>
      <c r="X192" s="14">
        <v>3.1687927784748E-2</v>
      </c>
      <c r="Y192" s="14">
        <v>0</v>
      </c>
      <c r="Z192" s="14"/>
      <c r="AA192" s="14">
        <v>5.7119122862545002E-2</v>
      </c>
      <c r="AB192" s="14">
        <v>4.3182153261888102E-2</v>
      </c>
      <c r="AC192" s="14">
        <v>2.9793551345401601E-2</v>
      </c>
      <c r="AD192" s="14">
        <v>5.9075078411627999E-2</v>
      </c>
      <c r="AE192" s="14"/>
      <c r="AF192" s="14">
        <v>8.3482605144399202E-2</v>
      </c>
      <c r="AG192" s="14">
        <v>1.47722801563264E-2</v>
      </c>
      <c r="AH192" s="14">
        <v>1.7482919513947301E-2</v>
      </c>
      <c r="AI192" s="14">
        <v>0</v>
      </c>
      <c r="AJ192" s="14">
        <v>8.8251767200016401E-2</v>
      </c>
      <c r="AK192" s="14"/>
      <c r="AL192" s="14">
        <v>7.1354703613338094E-2</v>
      </c>
      <c r="AM192" s="14">
        <v>3.9968570712949E-2</v>
      </c>
      <c r="AN192" s="14">
        <v>2.0346392413839499E-2</v>
      </c>
    </row>
    <row r="193" spans="2:40" x14ac:dyDescent="0.35">
      <c r="B193" t="s">
        <v>81</v>
      </c>
      <c r="C193" s="14">
        <v>2.4280540590568299E-2</v>
      </c>
      <c r="D193" s="14">
        <v>2.8011883462958999E-2</v>
      </c>
      <c r="E193" s="14">
        <v>1.99834055769222E-2</v>
      </c>
      <c r="F193" s="14"/>
      <c r="G193" s="14">
        <v>2.0489285792715198E-2</v>
      </c>
      <c r="H193" s="14">
        <v>4.2462422272895602E-2</v>
      </c>
      <c r="I193" s="14">
        <v>0</v>
      </c>
      <c r="J193" s="14">
        <v>3.4435766555719401E-2</v>
      </c>
      <c r="K193" s="14">
        <v>3.7844598464700403E-2</v>
      </c>
      <c r="L193" s="14">
        <v>1.8985859029922E-2</v>
      </c>
      <c r="M193" s="14"/>
      <c r="N193" s="14">
        <v>1.0237905675299501E-2</v>
      </c>
      <c r="O193" s="14">
        <v>8.8130669756988599E-3</v>
      </c>
      <c r="P193" s="14">
        <v>2.0847232714915499E-2</v>
      </c>
      <c r="Q193" s="14">
        <v>3.6593063052223603E-2</v>
      </c>
      <c r="R193" s="14">
        <v>1.95139439045337E-2</v>
      </c>
      <c r="S193" s="14">
        <v>0</v>
      </c>
      <c r="T193" s="14">
        <v>0</v>
      </c>
      <c r="U193" s="14">
        <v>5.2213149825640799E-2</v>
      </c>
      <c r="V193" s="14">
        <v>6.9697746939143296E-2</v>
      </c>
      <c r="W193" s="14">
        <v>2.3594082360586199E-2</v>
      </c>
      <c r="X193" s="14">
        <v>3.04191053812683E-2</v>
      </c>
      <c r="Y193" s="14">
        <v>9.9172412817787797E-2</v>
      </c>
      <c r="Z193" s="14"/>
      <c r="AA193" s="14">
        <v>1.8820700412410001E-2</v>
      </c>
      <c r="AB193" s="14">
        <v>3.6818930758354698E-2</v>
      </c>
      <c r="AC193" s="14">
        <v>1.47301170490936E-2</v>
      </c>
      <c r="AD193" s="14">
        <v>2.9740427869225101E-2</v>
      </c>
      <c r="AE193" s="14"/>
      <c r="AF193" s="14">
        <v>1.54029488649612E-2</v>
      </c>
      <c r="AG193" s="14">
        <v>3.26758268693874E-2</v>
      </c>
      <c r="AH193" s="14">
        <v>1.79023984186743E-2</v>
      </c>
      <c r="AI193" s="14">
        <v>0</v>
      </c>
      <c r="AJ193" s="14">
        <v>5.2366919767721898E-2</v>
      </c>
      <c r="AK193" s="14"/>
      <c r="AL193" s="14">
        <v>1.3734025282891501E-2</v>
      </c>
      <c r="AM193" s="14">
        <v>1.25270830162413E-2</v>
      </c>
      <c r="AN193" s="14">
        <v>2.0834576461023099E-2</v>
      </c>
    </row>
    <row r="194" spans="2:40" x14ac:dyDescent="0.35">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row>
    <row r="195" spans="2:40" x14ac:dyDescent="0.35">
      <c r="B195" s="6" t="s">
        <v>166</v>
      </c>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row>
    <row r="196" spans="2:40" x14ac:dyDescent="0.35">
      <c r="B196" s="24" t="s">
        <v>107</v>
      </c>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row>
    <row r="197" spans="2:40" x14ac:dyDescent="0.35">
      <c r="B197" t="s">
        <v>156</v>
      </c>
      <c r="C197" s="14">
        <v>0.45392036121149798</v>
      </c>
      <c r="D197" s="14">
        <v>0.43893494210310002</v>
      </c>
      <c r="E197" s="14">
        <v>0.47910160497207799</v>
      </c>
      <c r="F197" s="14"/>
      <c r="G197" s="14">
        <v>0.39695154337243199</v>
      </c>
      <c r="H197" s="14">
        <v>0.467537116553154</v>
      </c>
      <c r="I197" s="14">
        <v>0.38956184892186002</v>
      </c>
      <c r="J197" s="14">
        <v>0.51940958802688197</v>
      </c>
      <c r="K197" s="14">
        <v>0.52465397039552597</v>
      </c>
      <c r="L197" s="14">
        <v>0.45568638549128698</v>
      </c>
      <c r="M197" s="14"/>
      <c r="N197" s="14">
        <v>0.39254940215083001</v>
      </c>
      <c r="O197" s="14">
        <v>0.50648962968064004</v>
      </c>
      <c r="P197" s="14">
        <v>0.37636180795848501</v>
      </c>
      <c r="Q197" s="14">
        <v>0.48435626521244501</v>
      </c>
      <c r="R197" s="14">
        <v>0.417054931664113</v>
      </c>
      <c r="S197" s="14">
        <v>0.41857360929908299</v>
      </c>
      <c r="T197" s="14">
        <v>0.49738037865375301</v>
      </c>
      <c r="U197" s="14">
        <v>0.52343821074390096</v>
      </c>
      <c r="V197" s="14">
        <v>0.44715401341955202</v>
      </c>
      <c r="W197" s="14">
        <v>0.52954890860077497</v>
      </c>
      <c r="X197" s="14">
        <v>0.53173629005507705</v>
      </c>
      <c r="Y197" s="14">
        <v>0.28741685835188202</v>
      </c>
      <c r="Z197" s="14"/>
      <c r="AA197" s="14">
        <v>0.45429201171371603</v>
      </c>
      <c r="AB197" s="14">
        <v>0.45489944876242</v>
      </c>
      <c r="AC197" s="14">
        <v>0.44469290412172102</v>
      </c>
      <c r="AD197" s="14">
        <v>0.46251163682216601</v>
      </c>
      <c r="AE197" s="14"/>
      <c r="AF197" s="14">
        <v>0.42925297954499098</v>
      </c>
      <c r="AG197" s="14">
        <v>0.44888849639107198</v>
      </c>
      <c r="AH197" s="14">
        <v>0.40986243035715197</v>
      </c>
      <c r="AI197" s="14">
        <v>0.60968984667052895</v>
      </c>
      <c r="AJ197" s="14">
        <v>0.52741747496970703</v>
      </c>
      <c r="AK197" s="14"/>
      <c r="AL197" s="14">
        <v>0.41181965552145799</v>
      </c>
      <c r="AM197" s="14">
        <v>0.444721629391923</v>
      </c>
      <c r="AN197" s="14">
        <v>0.43792278947179197</v>
      </c>
    </row>
    <row r="198" spans="2:40" x14ac:dyDescent="0.35">
      <c r="B198" t="s">
        <v>157</v>
      </c>
      <c r="C198" s="14">
        <v>0.26555801396451301</v>
      </c>
      <c r="D198" s="14">
        <v>0.20493417528507901</v>
      </c>
      <c r="E198" s="14">
        <v>0.34133638275952299</v>
      </c>
      <c r="F198" s="14"/>
      <c r="G198" s="14">
        <v>0.30825326336035602</v>
      </c>
      <c r="H198" s="14">
        <v>0.31164766054165299</v>
      </c>
      <c r="I198" s="14">
        <v>0.279948373401258</v>
      </c>
      <c r="J198" s="14">
        <v>0.27028921622223101</v>
      </c>
      <c r="K198" s="14">
        <v>0.26541030329831</v>
      </c>
      <c r="L198" s="14">
        <v>0.18656542553151101</v>
      </c>
      <c r="M198" s="14"/>
      <c r="N198" s="14">
        <v>0.29678503841328102</v>
      </c>
      <c r="O198" s="14">
        <v>0.23497043866398201</v>
      </c>
      <c r="P198" s="14">
        <v>0.32064532154657099</v>
      </c>
      <c r="Q198" s="14">
        <v>0.23807136543365701</v>
      </c>
      <c r="R198" s="14">
        <v>0.131696838276081</v>
      </c>
      <c r="S198" s="14">
        <v>0.38737345776971299</v>
      </c>
      <c r="T198" s="14">
        <v>0.36173964527791103</v>
      </c>
      <c r="U198" s="14">
        <v>0.22800634691607499</v>
      </c>
      <c r="V198" s="14">
        <v>0.217875493719657</v>
      </c>
      <c r="W198" s="14">
        <v>0.22404050668377301</v>
      </c>
      <c r="X198" s="14">
        <v>0.332532980663655</v>
      </c>
      <c r="Y198" s="14">
        <v>0.163287094341596</v>
      </c>
      <c r="Z198" s="14"/>
      <c r="AA198" s="14">
        <v>0.30046186579259998</v>
      </c>
      <c r="AB198" s="14">
        <v>0.27943775621230399</v>
      </c>
      <c r="AC198" s="14">
        <v>0.188244557871658</v>
      </c>
      <c r="AD198" s="14">
        <v>0.25137209941683297</v>
      </c>
      <c r="AE198" s="14"/>
      <c r="AF198" s="14">
        <v>0.27750737015662802</v>
      </c>
      <c r="AG198" s="14">
        <v>0.26167946186253799</v>
      </c>
      <c r="AH198" s="14">
        <v>0.19954783979292301</v>
      </c>
      <c r="AI198" s="14">
        <v>0.53528468532680396</v>
      </c>
      <c r="AJ198" s="14">
        <v>0.27556492743976202</v>
      </c>
      <c r="AK198" s="14"/>
      <c r="AL198" s="14">
        <v>0.304490661075069</v>
      </c>
      <c r="AM198" s="14">
        <v>0.27829913951552299</v>
      </c>
      <c r="AN198" s="14">
        <v>0.223336589106223</v>
      </c>
    </row>
    <row r="199" spans="2:40" x14ac:dyDescent="0.35">
      <c r="B199" t="s">
        <v>158</v>
      </c>
      <c r="C199" s="14">
        <v>0.19873480368357399</v>
      </c>
      <c r="D199" s="14">
        <v>0.219336644466743</v>
      </c>
      <c r="E199" s="14">
        <v>0.172320551813687</v>
      </c>
      <c r="F199" s="14"/>
      <c r="G199" s="14">
        <v>0.155286053551977</v>
      </c>
      <c r="H199" s="14">
        <v>0.149209653344168</v>
      </c>
      <c r="I199" s="14">
        <v>0.14138346239698399</v>
      </c>
      <c r="J199" s="14">
        <v>0.33520955042477002</v>
      </c>
      <c r="K199" s="14">
        <v>0.206787928408036</v>
      </c>
      <c r="L199" s="14">
        <v>0.22172565609342901</v>
      </c>
      <c r="M199" s="14"/>
      <c r="N199" s="14">
        <v>0.28043663698515597</v>
      </c>
      <c r="O199" s="14">
        <v>0.212325257748917</v>
      </c>
      <c r="P199" s="14">
        <v>0.18152004241369099</v>
      </c>
      <c r="Q199" s="14">
        <v>0.16945117811077701</v>
      </c>
      <c r="R199" s="14">
        <v>0.252811052985977</v>
      </c>
      <c r="S199" s="14">
        <v>0.20786313667520701</v>
      </c>
      <c r="T199" s="14">
        <v>0.248607308900575</v>
      </c>
      <c r="U199" s="14">
        <v>0.254239598770793</v>
      </c>
      <c r="V199" s="14">
        <v>0.14386847259615701</v>
      </c>
      <c r="W199" s="14">
        <v>6.9826880120458207E-2</v>
      </c>
      <c r="X199" s="14">
        <v>9.8690235842716703E-2</v>
      </c>
      <c r="Y199" s="14">
        <v>0.165626091950169</v>
      </c>
      <c r="Z199" s="14"/>
      <c r="AA199" s="14">
        <v>0.211555541514062</v>
      </c>
      <c r="AB199" s="14">
        <v>0.206194053500385</v>
      </c>
      <c r="AC199" s="14">
        <v>0.227186103060251</v>
      </c>
      <c r="AD199" s="14">
        <v>0.12214346374624099</v>
      </c>
      <c r="AE199" s="14"/>
      <c r="AF199" s="14">
        <v>0.24635375219585801</v>
      </c>
      <c r="AG199" s="14">
        <v>0.146523638518022</v>
      </c>
      <c r="AH199" s="14">
        <v>0.26518169659671698</v>
      </c>
      <c r="AI199" s="14">
        <v>0.22838344898965601</v>
      </c>
      <c r="AJ199" s="14">
        <v>0.16520836908655201</v>
      </c>
      <c r="AK199" s="14"/>
      <c r="AL199" s="14">
        <v>0.22312301443607899</v>
      </c>
      <c r="AM199" s="14">
        <v>0.17802022534010001</v>
      </c>
      <c r="AN199" s="14">
        <v>0.21710967159817901</v>
      </c>
    </row>
    <row r="200" spans="2:40" x14ac:dyDescent="0.35">
      <c r="B200" t="s">
        <v>159</v>
      </c>
      <c r="C200" s="14">
        <v>0.17400805769993799</v>
      </c>
      <c r="D200" s="14">
        <v>0.157742695267517</v>
      </c>
      <c r="E200" s="14">
        <v>0.19314007339248801</v>
      </c>
      <c r="F200" s="14"/>
      <c r="G200" s="14">
        <v>0.22127419701689899</v>
      </c>
      <c r="H200" s="14">
        <v>0.17444500374414801</v>
      </c>
      <c r="I200" s="14">
        <v>0.18793244016771399</v>
      </c>
      <c r="J200" s="14">
        <v>0.111832904040296</v>
      </c>
      <c r="K200" s="14">
        <v>0.18003980272904799</v>
      </c>
      <c r="L200" s="14">
        <v>0.16846307290768001</v>
      </c>
      <c r="M200" s="14"/>
      <c r="N200" s="14">
        <v>0.208353612651478</v>
      </c>
      <c r="O200" s="14">
        <v>0.167902663762411</v>
      </c>
      <c r="P200" s="14">
        <v>0.16114140108557801</v>
      </c>
      <c r="Q200" s="14">
        <v>0.36494744117187999</v>
      </c>
      <c r="R200" s="14">
        <v>0.15051122324293201</v>
      </c>
      <c r="S200" s="14">
        <v>0.15742852704534299</v>
      </c>
      <c r="T200" s="14">
        <v>0.18976943537013999</v>
      </c>
      <c r="U200" s="14">
        <v>0.13466569902252201</v>
      </c>
      <c r="V200" s="14">
        <v>0.13729458203554701</v>
      </c>
      <c r="W200" s="14">
        <v>5.0028433874562697E-2</v>
      </c>
      <c r="X200" s="14">
        <v>0.17419044832298</v>
      </c>
      <c r="Y200" s="14">
        <v>9.6552600115238293E-2</v>
      </c>
      <c r="Z200" s="14"/>
      <c r="AA200" s="14">
        <v>0.18303384403247999</v>
      </c>
      <c r="AB200" s="14">
        <v>0.21569770603935401</v>
      </c>
      <c r="AC200" s="14">
        <v>0.15525267367751999</v>
      </c>
      <c r="AD200" s="14">
        <v>0.110437860501767</v>
      </c>
      <c r="AE200" s="14"/>
      <c r="AF200" s="14">
        <v>0.17789141568719199</v>
      </c>
      <c r="AG200" s="14">
        <v>0.16819598780766401</v>
      </c>
      <c r="AH200" s="14">
        <v>0.125486430542641</v>
      </c>
      <c r="AI200" s="14">
        <v>0.24054281196198299</v>
      </c>
      <c r="AJ200" s="14">
        <v>0.157977258803601</v>
      </c>
      <c r="AK200" s="14"/>
      <c r="AL200" s="14">
        <v>0.21535343913166699</v>
      </c>
      <c r="AM200" s="14">
        <v>0.17131249399213599</v>
      </c>
      <c r="AN200" s="14">
        <v>0.124722948308506</v>
      </c>
    </row>
    <row r="201" spans="2:40" x14ac:dyDescent="0.35">
      <c r="B201" t="s">
        <v>160</v>
      </c>
      <c r="C201" s="14">
        <v>0.16902073271802301</v>
      </c>
      <c r="D201" s="14">
        <v>0.16630311141527199</v>
      </c>
      <c r="E201" s="14">
        <v>0.167607299507888</v>
      </c>
      <c r="F201" s="14"/>
      <c r="G201" s="14">
        <v>0.173375873239207</v>
      </c>
      <c r="H201" s="14">
        <v>0.133621296430812</v>
      </c>
      <c r="I201" s="14">
        <v>0.17584803991348699</v>
      </c>
      <c r="J201" s="14">
        <v>0.163736817413033</v>
      </c>
      <c r="K201" s="14">
        <v>0.127722852938045</v>
      </c>
      <c r="L201" s="14">
        <v>0.212598295604189</v>
      </c>
      <c r="M201" s="14"/>
      <c r="N201" s="14">
        <v>0.14093524674855701</v>
      </c>
      <c r="O201" s="14">
        <v>0.187688018856423</v>
      </c>
      <c r="P201" s="14">
        <v>0.23993361796288301</v>
      </c>
      <c r="Q201" s="14">
        <v>0.23002948190095701</v>
      </c>
      <c r="R201" s="14">
        <v>0.19703592133143999</v>
      </c>
      <c r="S201" s="14">
        <v>0.196691271497657</v>
      </c>
      <c r="T201" s="14">
        <v>0.17316290668774001</v>
      </c>
      <c r="U201" s="14">
        <v>4.6414480216566398E-2</v>
      </c>
      <c r="V201" s="14">
        <v>0.13806449407598501</v>
      </c>
      <c r="W201" s="14">
        <v>0.14822307902256099</v>
      </c>
      <c r="X201" s="14">
        <v>0.101037991428764</v>
      </c>
      <c r="Y201" s="14">
        <v>9.5323744835976595E-2</v>
      </c>
      <c r="Z201" s="14"/>
      <c r="AA201" s="14">
        <v>0.22071083240786399</v>
      </c>
      <c r="AB201" s="14">
        <v>0.152520624802917</v>
      </c>
      <c r="AC201" s="14">
        <v>0.15381458852246399</v>
      </c>
      <c r="AD201" s="14">
        <v>8.6491926738494096E-2</v>
      </c>
      <c r="AE201" s="14"/>
      <c r="AF201" s="14">
        <v>0.202794888450963</v>
      </c>
      <c r="AG201" s="14">
        <v>0.14872554317553599</v>
      </c>
      <c r="AH201" s="14">
        <v>0.168618454444495</v>
      </c>
      <c r="AI201" s="14">
        <v>0.23323150058348199</v>
      </c>
      <c r="AJ201" s="14">
        <v>0.22917140651943099</v>
      </c>
      <c r="AK201" s="14"/>
      <c r="AL201" s="14">
        <v>0.26868555487275902</v>
      </c>
      <c r="AM201" s="14">
        <v>0.14528244110194299</v>
      </c>
      <c r="AN201" s="14">
        <v>0.19879865058355101</v>
      </c>
    </row>
    <row r="202" spans="2:40" x14ac:dyDescent="0.35">
      <c r="B202" t="s">
        <v>161</v>
      </c>
      <c r="C202" s="14">
        <v>0.14571213930277499</v>
      </c>
      <c r="D202" s="14">
        <v>0.15768331876740499</v>
      </c>
      <c r="E202" s="14">
        <v>0.13290015451883</v>
      </c>
      <c r="F202" s="14"/>
      <c r="G202" s="14">
        <v>0.16736726906362101</v>
      </c>
      <c r="H202" s="14">
        <v>0.170358845588266</v>
      </c>
      <c r="I202" s="14">
        <v>0.24565284947664201</v>
      </c>
      <c r="J202" s="14">
        <v>0.112305235005338</v>
      </c>
      <c r="K202" s="14">
        <v>6.3638293817808195E-2</v>
      </c>
      <c r="L202" s="14">
        <v>9.2363072618656603E-2</v>
      </c>
      <c r="M202" s="14"/>
      <c r="N202" s="14">
        <v>0.208456860330203</v>
      </c>
      <c r="O202" s="14">
        <v>0.12126537742079101</v>
      </c>
      <c r="P202" s="14">
        <v>0.104370372171057</v>
      </c>
      <c r="Q202" s="14">
        <v>0.10992305231232</v>
      </c>
      <c r="R202" s="14">
        <v>0.21738060653091101</v>
      </c>
      <c r="S202" s="14">
        <v>0.188927421026438</v>
      </c>
      <c r="T202" s="14">
        <v>0.14859045681598401</v>
      </c>
      <c r="U202" s="14">
        <v>0</v>
      </c>
      <c r="V202" s="14">
        <v>0.11652734702722201</v>
      </c>
      <c r="W202" s="14">
        <v>0.173557869940897</v>
      </c>
      <c r="X202" s="14">
        <v>0.126592075027291</v>
      </c>
      <c r="Y202" s="14">
        <v>8.7589538949010698E-2</v>
      </c>
      <c r="Z202" s="14"/>
      <c r="AA202" s="14">
        <v>0.157041789353423</v>
      </c>
      <c r="AB202" s="14">
        <v>0.13573993703068599</v>
      </c>
      <c r="AC202" s="14">
        <v>0.129009377353417</v>
      </c>
      <c r="AD202" s="14">
        <v>0.15330522054128801</v>
      </c>
      <c r="AE202" s="14"/>
      <c r="AF202" s="14">
        <v>0.13415864389022999</v>
      </c>
      <c r="AG202" s="14">
        <v>0.178356213065233</v>
      </c>
      <c r="AH202" s="14">
        <v>0.153661055663567</v>
      </c>
      <c r="AI202" s="14">
        <v>0.15148520542008301</v>
      </c>
      <c r="AJ202" s="14">
        <v>8.9866283861792101E-2</v>
      </c>
      <c r="AK202" s="14"/>
      <c r="AL202" s="14">
        <v>0.11600304295724501</v>
      </c>
      <c r="AM202" s="14">
        <v>0.17536715411827</v>
      </c>
      <c r="AN202" s="14">
        <v>0.171628868125976</v>
      </c>
    </row>
    <row r="203" spans="2:40" x14ac:dyDescent="0.35">
      <c r="B203" t="s">
        <v>162</v>
      </c>
      <c r="C203" s="14">
        <v>0.135808771381289</v>
      </c>
      <c r="D203" s="14">
        <v>0.123248151845309</v>
      </c>
      <c r="E203" s="14">
        <v>0.153399865325896</v>
      </c>
      <c r="F203" s="14"/>
      <c r="G203" s="14">
        <v>0.14463749023099401</v>
      </c>
      <c r="H203" s="14">
        <v>0.177603368153606</v>
      </c>
      <c r="I203" s="14">
        <v>0.19545462308683401</v>
      </c>
      <c r="J203" s="14">
        <v>4.3864688267743902E-2</v>
      </c>
      <c r="K203" s="14">
        <v>0.12977976395233301</v>
      </c>
      <c r="L203" s="14">
        <v>0.109946608104544</v>
      </c>
      <c r="M203" s="14"/>
      <c r="N203" s="14">
        <v>0.11019298662967</v>
      </c>
      <c r="O203" s="14">
        <v>0.11353749260087399</v>
      </c>
      <c r="P203" s="14">
        <v>0.11637122783821401</v>
      </c>
      <c r="Q203" s="14">
        <v>0.182210304469094</v>
      </c>
      <c r="R203" s="14">
        <v>0.15725090432451</v>
      </c>
      <c r="S203" s="14">
        <v>0.180515045303038</v>
      </c>
      <c r="T203" s="14">
        <v>0.135534834104788</v>
      </c>
      <c r="U203" s="14">
        <v>4.3501106615408403E-2</v>
      </c>
      <c r="V203" s="14">
        <v>8.0662945289748003E-2</v>
      </c>
      <c r="W203" s="14">
        <v>0.172973441086955</v>
      </c>
      <c r="X203" s="14">
        <v>0.19749793114338901</v>
      </c>
      <c r="Y203" s="14">
        <v>0.26607409224309297</v>
      </c>
      <c r="Z203" s="14"/>
      <c r="AA203" s="14">
        <v>0.160734584619736</v>
      </c>
      <c r="AB203" s="14">
        <v>0.13906425626108401</v>
      </c>
      <c r="AC203" s="14">
        <v>8.1108839209269701E-2</v>
      </c>
      <c r="AD203" s="14">
        <v>0.13527591151212501</v>
      </c>
      <c r="AE203" s="14"/>
      <c r="AF203" s="14">
        <v>0.139895109210776</v>
      </c>
      <c r="AG203" s="14">
        <v>0.12696890652794901</v>
      </c>
      <c r="AH203" s="14">
        <v>8.9691969849262199E-2</v>
      </c>
      <c r="AI203" s="14">
        <v>7.7165203056444198E-2</v>
      </c>
      <c r="AJ203" s="14">
        <v>0.175328294230753</v>
      </c>
      <c r="AK203" s="14"/>
      <c r="AL203" s="14">
        <v>0.15571209629699601</v>
      </c>
      <c r="AM203" s="14">
        <v>0.110267180514683</v>
      </c>
      <c r="AN203" s="14">
        <v>0.126216181489747</v>
      </c>
    </row>
    <row r="204" spans="2:40" x14ac:dyDescent="0.35">
      <c r="B204" t="s">
        <v>163</v>
      </c>
      <c r="C204" s="14">
        <v>0.12911722082555599</v>
      </c>
      <c r="D204" s="14">
        <v>0.12030131727618799</v>
      </c>
      <c r="E204" s="14">
        <v>0.13834141232852701</v>
      </c>
      <c r="F204" s="14"/>
      <c r="G204" s="14">
        <v>0.19773256043704299</v>
      </c>
      <c r="H204" s="14">
        <v>9.7996861469812499E-2</v>
      </c>
      <c r="I204" s="14">
        <v>0.115053250663176</v>
      </c>
      <c r="J204" s="14">
        <v>5.9741642558560099E-2</v>
      </c>
      <c r="K204" s="14">
        <v>0.157032121010728</v>
      </c>
      <c r="L204" s="14">
        <v>0.151459110105267</v>
      </c>
      <c r="M204" s="14"/>
      <c r="N204" s="14">
        <v>0.165848704595463</v>
      </c>
      <c r="O204" s="14">
        <v>7.56996974434756E-2</v>
      </c>
      <c r="P204" s="14">
        <v>0.161462363137023</v>
      </c>
      <c r="Q204" s="14">
        <v>0.17017152692958801</v>
      </c>
      <c r="R204" s="14">
        <v>8.6804800925414802E-2</v>
      </c>
      <c r="S204" s="14">
        <v>0.12964673320718201</v>
      </c>
      <c r="T204" s="14">
        <v>0.110520681185832</v>
      </c>
      <c r="U204" s="14">
        <v>0.18075155202853799</v>
      </c>
      <c r="V204" s="14">
        <v>0.19690145129275799</v>
      </c>
      <c r="W204" s="14">
        <v>4.9126669539882997E-2</v>
      </c>
      <c r="X204" s="14">
        <v>0.13385697014123099</v>
      </c>
      <c r="Y204" s="14">
        <v>8.2844113686931606E-2</v>
      </c>
      <c r="Z204" s="14"/>
      <c r="AA204" s="14">
        <v>0.17518432150543201</v>
      </c>
      <c r="AB204" s="14">
        <v>0.119987039998115</v>
      </c>
      <c r="AC204" s="14">
        <v>8.6127082407526603E-2</v>
      </c>
      <c r="AD204" s="14">
        <v>8.2104599988722604E-2</v>
      </c>
      <c r="AE204" s="14"/>
      <c r="AF204" s="14">
        <v>0.13103821406722699</v>
      </c>
      <c r="AG204" s="14">
        <v>0.150552856278793</v>
      </c>
      <c r="AH204" s="14">
        <v>0.14889453263758401</v>
      </c>
      <c r="AI204" s="14">
        <v>0.169407511731239</v>
      </c>
      <c r="AJ204" s="14">
        <v>7.1024793397758898E-2</v>
      </c>
      <c r="AK204" s="14"/>
      <c r="AL204" s="14">
        <v>0.18758804050487199</v>
      </c>
      <c r="AM204" s="14">
        <v>0.135111673356788</v>
      </c>
      <c r="AN204" s="14">
        <v>8.4550618123992602E-2</v>
      </c>
    </row>
    <row r="205" spans="2:40" x14ac:dyDescent="0.35">
      <c r="B205" t="s">
        <v>164</v>
      </c>
      <c r="C205" s="14">
        <v>0.11798645549914299</v>
      </c>
      <c r="D205" s="14">
        <v>0.105632859837097</v>
      </c>
      <c r="E205" s="14">
        <v>0.13144586854644699</v>
      </c>
      <c r="F205" s="14"/>
      <c r="G205" s="14">
        <v>0.22624490139243</v>
      </c>
      <c r="H205" s="14">
        <v>0.16433740697435001</v>
      </c>
      <c r="I205" s="14">
        <v>0.11706381869443699</v>
      </c>
      <c r="J205" s="14">
        <v>0.11139887127179</v>
      </c>
      <c r="K205" s="14">
        <v>3.82172361750815E-2</v>
      </c>
      <c r="L205" s="14">
        <v>5.5719770210630001E-2</v>
      </c>
      <c r="M205" s="14"/>
      <c r="N205" s="14">
        <v>0.12959723372099399</v>
      </c>
      <c r="O205" s="14">
        <v>0.12993451599933001</v>
      </c>
      <c r="P205" s="14">
        <v>4.04284819723899E-2</v>
      </c>
      <c r="Q205" s="14">
        <v>0.11097657466613101</v>
      </c>
      <c r="R205" s="14">
        <v>0.14800378454369501</v>
      </c>
      <c r="S205" s="14">
        <v>0.12697731633385101</v>
      </c>
      <c r="T205" s="14">
        <v>0.115030809722335</v>
      </c>
      <c r="U205" s="14">
        <v>9.0728735614924796E-2</v>
      </c>
      <c r="V205" s="14">
        <v>0.17648632173336401</v>
      </c>
      <c r="W205" s="14">
        <v>9.9863184733306506E-2</v>
      </c>
      <c r="X205" s="14">
        <v>9.6423810747740202E-2</v>
      </c>
      <c r="Y205" s="14">
        <v>0</v>
      </c>
      <c r="Z205" s="14"/>
      <c r="AA205" s="14">
        <v>9.9394956288298295E-2</v>
      </c>
      <c r="AB205" s="14">
        <v>0.110843505987173</v>
      </c>
      <c r="AC205" s="14">
        <v>0.13891754699808101</v>
      </c>
      <c r="AD205" s="14">
        <v>0.14929513243790701</v>
      </c>
      <c r="AE205" s="14"/>
      <c r="AF205" s="14">
        <v>6.8885773523674504E-2</v>
      </c>
      <c r="AG205" s="14">
        <v>0.14071325678313101</v>
      </c>
      <c r="AH205" s="14">
        <v>0.12583048711227801</v>
      </c>
      <c r="AI205" s="14">
        <v>0.24292235573669299</v>
      </c>
      <c r="AJ205" s="14">
        <v>7.77589665423572E-2</v>
      </c>
      <c r="AK205" s="14"/>
      <c r="AL205" s="14">
        <v>8.6214108111041299E-2</v>
      </c>
      <c r="AM205" s="14">
        <v>0.12713209258638999</v>
      </c>
      <c r="AN205" s="14">
        <v>0.145909971459666</v>
      </c>
    </row>
    <row r="206" spans="2:40" x14ac:dyDescent="0.35">
      <c r="B206" t="s">
        <v>165</v>
      </c>
      <c r="C206" s="14">
        <v>0.10786095639033701</v>
      </c>
      <c r="D206" s="14">
        <v>0.131019647212574</v>
      </c>
      <c r="E206" s="14">
        <v>8.0575135242762705E-2</v>
      </c>
      <c r="F206" s="14"/>
      <c r="G206" s="14">
        <v>9.1951175421245104E-2</v>
      </c>
      <c r="H206" s="14">
        <v>6.5311934482637696E-2</v>
      </c>
      <c r="I206" s="14">
        <v>0.165930492628523</v>
      </c>
      <c r="J206" s="14">
        <v>0.140652847449284</v>
      </c>
      <c r="K206" s="14">
        <v>9.1073275417119307E-2</v>
      </c>
      <c r="L206" s="14">
        <v>9.1588497827814197E-2</v>
      </c>
      <c r="M206" s="14"/>
      <c r="N206" s="14">
        <v>0.148233179349616</v>
      </c>
      <c r="O206" s="14">
        <v>0.135896615513662</v>
      </c>
      <c r="P206" s="14">
        <v>0.18317213939281601</v>
      </c>
      <c r="Q206" s="14">
        <v>4.0987065726586502E-2</v>
      </c>
      <c r="R206" s="14">
        <v>6.94455819111328E-2</v>
      </c>
      <c r="S206" s="14">
        <v>0.132576616200373</v>
      </c>
      <c r="T206" s="14">
        <v>3.57581028655308E-2</v>
      </c>
      <c r="U206" s="14">
        <v>9.7013524466895595E-2</v>
      </c>
      <c r="V206" s="14">
        <v>0.10067207599878999</v>
      </c>
      <c r="W206" s="14">
        <v>0.12374812544177401</v>
      </c>
      <c r="X206" s="14">
        <v>6.8494667132424206E-2</v>
      </c>
      <c r="Y206" s="14">
        <v>0</v>
      </c>
      <c r="Z206" s="14"/>
      <c r="AA206" s="14">
        <v>9.4524214941634196E-2</v>
      </c>
      <c r="AB206" s="14">
        <v>0.16832557562515399</v>
      </c>
      <c r="AC206" s="14">
        <v>0.101268389634723</v>
      </c>
      <c r="AD206" s="14">
        <v>5.5494247281014999E-2</v>
      </c>
      <c r="AE206" s="14"/>
      <c r="AF206" s="14">
        <v>0.11892031707247699</v>
      </c>
      <c r="AG206" s="14">
        <v>0.10324327433859699</v>
      </c>
      <c r="AH206" s="14">
        <v>0.130047675242559</v>
      </c>
      <c r="AI206" s="14">
        <v>7.7165203056444198E-2</v>
      </c>
      <c r="AJ206" s="14">
        <v>3.19738642955473E-2</v>
      </c>
      <c r="AK206" s="14"/>
      <c r="AL206" s="14">
        <v>0.14069039762176599</v>
      </c>
      <c r="AM206" s="14">
        <v>0.101505613168677</v>
      </c>
      <c r="AN206" s="14">
        <v>0.172315057867864</v>
      </c>
    </row>
    <row r="207" spans="2:40" x14ac:dyDescent="0.35">
      <c r="B207" t="s">
        <v>105</v>
      </c>
      <c r="C207" s="14">
        <v>1.50640616950418E-2</v>
      </c>
      <c r="D207" s="14">
        <v>1.5846502752728701E-2</v>
      </c>
      <c r="E207" s="14">
        <v>1.4306273301193599E-2</v>
      </c>
      <c r="F207" s="14"/>
      <c r="G207" s="14">
        <v>1.9992512434651999E-2</v>
      </c>
      <c r="H207" s="14">
        <v>1.6258038657456099E-2</v>
      </c>
      <c r="I207" s="14">
        <v>0</v>
      </c>
      <c r="J207" s="14">
        <v>1.07009372308371E-2</v>
      </c>
      <c r="K207" s="14">
        <v>1.2515919560301901E-2</v>
      </c>
      <c r="L207" s="14">
        <v>2.73494919527295E-2</v>
      </c>
      <c r="M207" s="14"/>
      <c r="N207" s="14">
        <v>0</v>
      </c>
      <c r="O207" s="14">
        <v>1.7156012861161699E-2</v>
      </c>
      <c r="P207" s="14">
        <v>2.0847232714915499E-2</v>
      </c>
      <c r="Q207" s="14">
        <v>3.5750477964407001E-2</v>
      </c>
      <c r="R207" s="14">
        <v>0</v>
      </c>
      <c r="S207" s="14">
        <v>0</v>
      </c>
      <c r="T207" s="14">
        <v>0</v>
      </c>
      <c r="U207" s="14">
        <v>0.100004938456737</v>
      </c>
      <c r="V207" s="14">
        <v>4.0463000672833399E-2</v>
      </c>
      <c r="W207" s="14">
        <v>0</v>
      </c>
      <c r="X207" s="14">
        <v>0</v>
      </c>
      <c r="Y207" s="14">
        <v>0</v>
      </c>
      <c r="Z207" s="14"/>
      <c r="AA207" s="14">
        <v>1.1769274186061499E-2</v>
      </c>
      <c r="AB207" s="14">
        <v>2.3432387411505801E-2</v>
      </c>
      <c r="AC207" s="14">
        <v>7.3145518534152602E-3</v>
      </c>
      <c r="AD207" s="14">
        <v>1.9496527215061999E-2</v>
      </c>
      <c r="AE207" s="14"/>
      <c r="AF207" s="14">
        <v>7.9368701878021301E-3</v>
      </c>
      <c r="AG207" s="14">
        <v>2.0430111557987098E-2</v>
      </c>
      <c r="AH207" s="14">
        <v>0</v>
      </c>
      <c r="AI207" s="14">
        <v>0</v>
      </c>
      <c r="AJ207" s="14">
        <v>1.6762724981106699E-2</v>
      </c>
      <c r="AK207" s="14"/>
      <c r="AL207" s="14">
        <v>1.39781782623633E-2</v>
      </c>
      <c r="AM207" s="14">
        <v>1.7214887973038401E-2</v>
      </c>
      <c r="AN207" s="14">
        <v>0</v>
      </c>
    </row>
    <row r="208" spans="2:40" x14ac:dyDescent="0.35">
      <c r="B208" t="s">
        <v>118</v>
      </c>
      <c r="C208" s="14">
        <v>6.9863541973980994E-2</v>
      </c>
      <c r="D208" s="14">
        <v>5.96062984219594E-2</v>
      </c>
      <c r="E208" s="14">
        <v>8.0030978321168997E-2</v>
      </c>
      <c r="F208" s="14"/>
      <c r="G208" s="14">
        <v>2.0551316383871299E-2</v>
      </c>
      <c r="H208" s="14">
        <v>3.6659657606924301E-2</v>
      </c>
      <c r="I208" s="14">
        <v>3.5779673024017002E-2</v>
      </c>
      <c r="J208" s="14">
        <v>3.3156153808619603E-2</v>
      </c>
      <c r="K208" s="14">
        <v>6.3313306523968299E-2</v>
      </c>
      <c r="L208" s="14">
        <v>0.182920795847302</v>
      </c>
      <c r="M208" s="14"/>
      <c r="N208" s="14">
        <v>3.2526866963498401E-2</v>
      </c>
      <c r="O208" s="14">
        <v>8.4120246903018295E-2</v>
      </c>
      <c r="P208" s="14">
        <v>0.15889326787435901</v>
      </c>
      <c r="Q208" s="14">
        <v>6.0513323589257401E-2</v>
      </c>
      <c r="R208" s="14">
        <v>0.13586034787184401</v>
      </c>
      <c r="S208" s="14">
        <v>5.3622888190858503E-2</v>
      </c>
      <c r="T208" s="14">
        <v>0</v>
      </c>
      <c r="U208" s="14">
        <v>5.1281404717258103E-2</v>
      </c>
      <c r="V208" s="14">
        <v>4.5419063220373403E-2</v>
      </c>
      <c r="W208" s="14">
        <v>7.1160431174826094E-2</v>
      </c>
      <c r="X208" s="14">
        <v>0.103341882422387</v>
      </c>
      <c r="Y208" s="14">
        <v>9.9172412817787797E-2</v>
      </c>
      <c r="Z208" s="14"/>
      <c r="AA208" s="14">
        <v>6.6754936951611998E-2</v>
      </c>
      <c r="AB208" s="14">
        <v>7.5888201182650203E-2</v>
      </c>
      <c r="AC208" s="14">
        <v>7.1357261340334696E-2</v>
      </c>
      <c r="AD208" s="14">
        <v>6.6419219814871505E-2</v>
      </c>
      <c r="AE208" s="14"/>
      <c r="AF208" s="14">
        <v>9.5699910561977006E-2</v>
      </c>
      <c r="AG208" s="14">
        <v>4.9070229831257001E-2</v>
      </c>
      <c r="AH208" s="14">
        <v>3.72126037391858E-2</v>
      </c>
      <c r="AI208" s="14">
        <v>8.1280638245302905E-2</v>
      </c>
      <c r="AJ208" s="14">
        <v>5.5537436365323399E-2</v>
      </c>
      <c r="AK208" s="14"/>
      <c r="AL208" s="14">
        <v>5.9051350444050799E-2</v>
      </c>
      <c r="AM208" s="14">
        <v>3.8674448001269797E-2</v>
      </c>
      <c r="AN208" s="14">
        <v>2.38679709303792E-2</v>
      </c>
    </row>
    <row r="209" spans="2:40" x14ac:dyDescent="0.35">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row>
    <row r="210" spans="2:40" x14ac:dyDescent="0.35">
      <c r="B210" s="6" t="s">
        <v>172</v>
      </c>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row>
    <row r="211" spans="2:40" x14ac:dyDescent="0.35">
      <c r="B211" s="24" t="s">
        <v>107</v>
      </c>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row>
    <row r="212" spans="2:40" x14ac:dyDescent="0.35">
      <c r="B212" t="s">
        <v>167</v>
      </c>
      <c r="C212" s="14">
        <v>9.7044411159197499E-2</v>
      </c>
      <c r="D212" s="14">
        <v>9.5460945808865993E-2</v>
      </c>
      <c r="E212" s="14">
        <v>0.100410470180312</v>
      </c>
      <c r="F212" s="14"/>
      <c r="G212" s="14">
        <v>0.156163636674823</v>
      </c>
      <c r="H212" s="14">
        <v>0.14027387354350099</v>
      </c>
      <c r="I212" s="14">
        <v>8.5095124926631197E-2</v>
      </c>
      <c r="J212" s="14">
        <v>6.8330788949227395E-2</v>
      </c>
      <c r="K212" s="14">
        <v>8.9962416343431703E-2</v>
      </c>
      <c r="L212" s="14">
        <v>5.6182141776352099E-2</v>
      </c>
      <c r="M212" s="14"/>
      <c r="N212" s="14">
        <v>0.128632743296553</v>
      </c>
      <c r="O212" s="14">
        <v>0.13611520907819999</v>
      </c>
      <c r="P212" s="14">
        <v>0.13662532045994699</v>
      </c>
      <c r="Q212" s="14">
        <v>5.4835304494115202E-2</v>
      </c>
      <c r="R212" s="14">
        <v>0</v>
      </c>
      <c r="S212" s="14">
        <v>3.5527383338004703E-2</v>
      </c>
      <c r="T212" s="14">
        <v>9.0478560067527095E-2</v>
      </c>
      <c r="U212" s="14">
        <v>4.48684146107758E-2</v>
      </c>
      <c r="V212" s="14">
        <v>0.15472317774251601</v>
      </c>
      <c r="W212" s="14">
        <v>7.0866664499375301E-2</v>
      </c>
      <c r="X212" s="14">
        <v>3.3774867393350803E-2</v>
      </c>
      <c r="Y212" s="14">
        <v>0.165626091950169</v>
      </c>
      <c r="Z212" s="14"/>
      <c r="AA212" s="14">
        <v>9.15699376154267E-2</v>
      </c>
      <c r="AB212" s="14">
        <v>0.10608394828885</v>
      </c>
      <c r="AC212" s="14">
        <v>7.0165721856452007E-2</v>
      </c>
      <c r="AD212" s="14">
        <v>0.12855927227640301</v>
      </c>
      <c r="AE212" s="14"/>
      <c r="AF212" s="14">
        <v>7.9705171062189203E-2</v>
      </c>
      <c r="AG212" s="14">
        <v>0.109966202033524</v>
      </c>
      <c r="AH212" s="14">
        <v>7.7925131365467998E-2</v>
      </c>
      <c r="AI212" s="14">
        <v>7.7165203056444198E-2</v>
      </c>
      <c r="AJ212" s="14">
        <v>0.12461794005445</v>
      </c>
      <c r="AK212" s="14"/>
      <c r="AL212" s="14">
        <v>9.7793318573562396E-2</v>
      </c>
      <c r="AM212" s="14">
        <v>9.8081762800763E-2</v>
      </c>
      <c r="AN212" s="14">
        <v>0.17840314337812699</v>
      </c>
    </row>
    <row r="213" spans="2:40" x14ac:dyDescent="0.35">
      <c r="B213" t="s">
        <v>168</v>
      </c>
      <c r="C213" s="14">
        <v>0.20909990158535599</v>
      </c>
      <c r="D213" s="14">
        <v>0.212307633148719</v>
      </c>
      <c r="E213" s="14">
        <v>0.20449258506946999</v>
      </c>
      <c r="F213" s="14"/>
      <c r="G213" s="14">
        <v>0.31342611000669401</v>
      </c>
      <c r="H213" s="14">
        <v>0.21624985147998699</v>
      </c>
      <c r="I213" s="14">
        <v>0.264034858394746</v>
      </c>
      <c r="J213" s="14">
        <v>0.19440673834621799</v>
      </c>
      <c r="K213" s="14">
        <v>0.18108692355257999</v>
      </c>
      <c r="L213" s="14">
        <v>0.114084113925633</v>
      </c>
      <c r="M213" s="14"/>
      <c r="N213" s="14">
        <v>0.26909151872993903</v>
      </c>
      <c r="O213" s="14">
        <v>0.181151523810167</v>
      </c>
      <c r="P213" s="14">
        <v>0.196134149599347</v>
      </c>
      <c r="Q213" s="14">
        <v>0.15292534861354501</v>
      </c>
      <c r="R213" s="14">
        <v>0.29895542104606698</v>
      </c>
      <c r="S213" s="14">
        <v>0.218953798622669</v>
      </c>
      <c r="T213" s="14">
        <v>0.18822091965648899</v>
      </c>
      <c r="U213" s="14">
        <v>0.226064946304666</v>
      </c>
      <c r="V213" s="14">
        <v>0.215471512098975</v>
      </c>
      <c r="W213" s="14">
        <v>9.6783341830974298E-2</v>
      </c>
      <c r="X213" s="14">
        <v>0.164280883859171</v>
      </c>
      <c r="Y213" s="14">
        <v>0.38082721018930499</v>
      </c>
      <c r="Z213" s="14"/>
      <c r="AA213" s="14">
        <v>0.24208392361561201</v>
      </c>
      <c r="AB213" s="14">
        <v>0.23040390926248</v>
      </c>
      <c r="AC213" s="14">
        <v>0.14134650569025001</v>
      </c>
      <c r="AD213" s="14">
        <v>0.17681221824615201</v>
      </c>
      <c r="AE213" s="14"/>
      <c r="AF213" s="14">
        <v>0.14079579335272599</v>
      </c>
      <c r="AG213" s="14">
        <v>0.28137515335770003</v>
      </c>
      <c r="AH213" s="14">
        <v>0.30591212126063</v>
      </c>
      <c r="AI213" s="14">
        <v>0.30616967597769901</v>
      </c>
      <c r="AJ213" s="14">
        <v>0.20726646273469301</v>
      </c>
      <c r="AK213" s="14"/>
      <c r="AL213" s="14">
        <v>0.160017149767262</v>
      </c>
      <c r="AM213" s="14">
        <v>0.28060145819793803</v>
      </c>
      <c r="AN213" s="14">
        <v>0.315167174671937</v>
      </c>
    </row>
    <row r="214" spans="2:40" x14ac:dyDescent="0.35">
      <c r="B214" t="s">
        <v>169</v>
      </c>
      <c r="C214" s="14">
        <v>0.45049307252121101</v>
      </c>
      <c r="D214" s="14">
        <v>0.458702473591037</v>
      </c>
      <c r="E214" s="14">
        <v>0.43951546331224101</v>
      </c>
      <c r="F214" s="14"/>
      <c r="G214" s="14">
        <v>0.36184163726741297</v>
      </c>
      <c r="H214" s="14">
        <v>0.446491134396585</v>
      </c>
      <c r="I214" s="14">
        <v>0.47273523093745401</v>
      </c>
      <c r="J214" s="14">
        <v>0.51405029985377004</v>
      </c>
      <c r="K214" s="14">
        <v>0.45374962445936201</v>
      </c>
      <c r="L214" s="14">
        <v>0.45050464560731701</v>
      </c>
      <c r="M214" s="14"/>
      <c r="N214" s="14">
        <v>0.42868150175762598</v>
      </c>
      <c r="O214" s="14">
        <v>0.37845915123808799</v>
      </c>
      <c r="P214" s="14">
        <v>0.44835826636917497</v>
      </c>
      <c r="Q214" s="14">
        <v>0.52883520968268605</v>
      </c>
      <c r="R214" s="14">
        <v>0.38776451642562598</v>
      </c>
      <c r="S214" s="14">
        <v>0.53697373580879704</v>
      </c>
      <c r="T214" s="14">
        <v>0.480188397772639</v>
      </c>
      <c r="U214" s="14">
        <v>0.46819960877919897</v>
      </c>
      <c r="V214" s="14">
        <v>0.38103891939062801</v>
      </c>
      <c r="W214" s="14">
        <v>0.610902470598368</v>
      </c>
      <c r="X214" s="14">
        <v>0.53704442359493598</v>
      </c>
      <c r="Y214" s="14">
        <v>0.28551417825685099</v>
      </c>
      <c r="Z214" s="14"/>
      <c r="AA214" s="14">
        <v>0.48031497396248901</v>
      </c>
      <c r="AB214" s="14">
        <v>0.39011776978895302</v>
      </c>
      <c r="AC214" s="14">
        <v>0.55188520715293299</v>
      </c>
      <c r="AD214" s="14">
        <v>0.34955954617560903</v>
      </c>
      <c r="AE214" s="14"/>
      <c r="AF214" s="14">
        <v>0.48433909526302499</v>
      </c>
      <c r="AG214" s="14">
        <v>0.40366707226156101</v>
      </c>
      <c r="AH214" s="14">
        <v>0.46439601022237398</v>
      </c>
      <c r="AI214" s="14">
        <v>0.54069761045224796</v>
      </c>
      <c r="AJ214" s="14">
        <v>0.43267697130798599</v>
      </c>
      <c r="AK214" s="14"/>
      <c r="AL214" s="14">
        <v>0.449769374081879</v>
      </c>
      <c r="AM214" s="14">
        <v>0.44859284674688599</v>
      </c>
      <c r="AN214" s="14">
        <v>0.337528634333017</v>
      </c>
    </row>
    <row r="215" spans="2:40" x14ac:dyDescent="0.35">
      <c r="B215" t="s">
        <v>170</v>
      </c>
      <c r="C215" s="14">
        <v>6.1480571370774097E-2</v>
      </c>
      <c r="D215" s="14">
        <v>7.59634074228316E-2</v>
      </c>
      <c r="E215" s="14">
        <v>4.4330912864171797E-2</v>
      </c>
      <c r="F215" s="14"/>
      <c r="G215" s="14">
        <v>0.100319759313984</v>
      </c>
      <c r="H215" s="14">
        <v>8.9430613902100498E-2</v>
      </c>
      <c r="I215" s="14">
        <v>6.31170013756987E-2</v>
      </c>
      <c r="J215" s="14">
        <v>3.9004180117262699E-2</v>
      </c>
      <c r="K215" s="14">
        <v>3.1644284324105897E-2</v>
      </c>
      <c r="L215" s="14">
        <v>4.2050872459722603E-2</v>
      </c>
      <c r="M215" s="14"/>
      <c r="N215" s="14">
        <v>9.7940511250062506E-2</v>
      </c>
      <c r="O215" s="14">
        <v>4.5220569767832099E-2</v>
      </c>
      <c r="P215" s="14">
        <v>4.1591747638185399E-2</v>
      </c>
      <c r="Q215" s="14">
        <v>5.2002406997777598E-2</v>
      </c>
      <c r="R215" s="14">
        <v>6.4887330546462202E-2</v>
      </c>
      <c r="S215" s="14">
        <v>2.10649536113445E-2</v>
      </c>
      <c r="T215" s="14">
        <v>9.0489654725589799E-2</v>
      </c>
      <c r="U215" s="14">
        <v>4.6293108632894799E-2</v>
      </c>
      <c r="V215" s="14">
        <v>4.0441004423693201E-2</v>
      </c>
      <c r="W215" s="14">
        <v>0.102558204990743</v>
      </c>
      <c r="X215" s="14">
        <v>0</v>
      </c>
      <c r="Y215" s="14">
        <v>0.16803251960367499</v>
      </c>
      <c r="Z215" s="14"/>
      <c r="AA215" s="14">
        <v>7.2253892781901405E-2</v>
      </c>
      <c r="AB215" s="14">
        <v>5.4751224417039702E-2</v>
      </c>
      <c r="AC215" s="14">
        <v>3.3308789799489001E-2</v>
      </c>
      <c r="AD215" s="14">
        <v>7.9126435518300897E-2</v>
      </c>
      <c r="AE215" s="14"/>
      <c r="AF215" s="14">
        <v>6.2546673769276501E-2</v>
      </c>
      <c r="AG215" s="14">
        <v>5.0667743121773599E-2</v>
      </c>
      <c r="AH215" s="14">
        <v>6.3376539650538105E-2</v>
      </c>
      <c r="AI215" s="14">
        <v>0</v>
      </c>
      <c r="AJ215" s="14">
        <v>7.4597479669885905E-2</v>
      </c>
      <c r="AK215" s="14"/>
      <c r="AL215" s="14">
        <v>7.83925483636944E-2</v>
      </c>
      <c r="AM215" s="14">
        <v>5.8218089174255298E-2</v>
      </c>
      <c r="AN215" s="14">
        <v>5.8612995144005101E-2</v>
      </c>
    </row>
    <row r="216" spans="2:40" x14ac:dyDescent="0.35">
      <c r="B216" t="s">
        <v>171</v>
      </c>
      <c r="C216" s="14">
        <v>0.109230549364637</v>
      </c>
      <c r="D216" s="14">
        <v>0.10412776679022701</v>
      </c>
      <c r="E216" s="14">
        <v>0.11363148483595099</v>
      </c>
      <c r="F216" s="14"/>
      <c r="G216" s="14">
        <v>6.8248856737085903E-2</v>
      </c>
      <c r="H216" s="14">
        <v>9.0468331993298401E-2</v>
      </c>
      <c r="I216" s="14">
        <v>7.0525040043418696E-2</v>
      </c>
      <c r="J216" s="14">
        <v>8.5353343354048206E-2</v>
      </c>
      <c r="K216" s="14">
        <v>0.127858707204759</v>
      </c>
      <c r="L216" s="14">
        <v>0.1884776326541</v>
      </c>
      <c r="M216" s="14"/>
      <c r="N216" s="14">
        <v>3.2001287235171198E-2</v>
      </c>
      <c r="O216" s="14">
        <v>0.12988449711141301</v>
      </c>
      <c r="P216" s="14">
        <v>0.13663686291803401</v>
      </c>
      <c r="Q216" s="14">
        <v>0.109887357354762</v>
      </c>
      <c r="R216" s="14">
        <v>0.18396566001534101</v>
      </c>
      <c r="S216" s="14">
        <v>0.15025680410453299</v>
      </c>
      <c r="T216" s="14">
        <v>0.15062246777775501</v>
      </c>
      <c r="U216" s="14">
        <v>0.16086209184862299</v>
      </c>
      <c r="V216" s="14">
        <v>9.6306068238142306E-2</v>
      </c>
      <c r="W216" s="14">
        <v>4.8897418427445702E-2</v>
      </c>
      <c r="X216" s="14">
        <v>0.13385043312289499</v>
      </c>
      <c r="Y216" s="14">
        <v>0</v>
      </c>
      <c r="Z216" s="14"/>
      <c r="AA216" s="14">
        <v>6.8198097599750304E-2</v>
      </c>
      <c r="AB216" s="14">
        <v>0.14174372012929401</v>
      </c>
      <c r="AC216" s="14">
        <v>0.125869976068398</v>
      </c>
      <c r="AD216" s="14">
        <v>0.13952476472836101</v>
      </c>
      <c r="AE216" s="14"/>
      <c r="AF216" s="14">
        <v>0.137967217537421</v>
      </c>
      <c r="AG216" s="14">
        <v>0.100961930724826</v>
      </c>
      <c r="AH216" s="14">
        <v>5.1767590958735399E-2</v>
      </c>
      <c r="AI216" s="14">
        <v>0</v>
      </c>
      <c r="AJ216" s="14">
        <v>6.7243859053022104E-2</v>
      </c>
      <c r="AK216" s="14"/>
      <c r="AL216" s="14">
        <v>0.121078860219</v>
      </c>
      <c r="AM216" s="14">
        <v>6.6949071325657805E-2</v>
      </c>
      <c r="AN216" s="14">
        <v>6.76671433431838E-2</v>
      </c>
    </row>
    <row r="217" spans="2:40" x14ac:dyDescent="0.35">
      <c r="B217" t="s">
        <v>105</v>
      </c>
      <c r="C217" s="14">
        <v>7.2651493998824701E-2</v>
      </c>
      <c r="D217" s="14">
        <v>5.3437773238319199E-2</v>
      </c>
      <c r="E217" s="14">
        <v>9.7619083737853996E-2</v>
      </c>
      <c r="F217" s="14"/>
      <c r="G217" s="14">
        <v>0</v>
      </c>
      <c r="H217" s="14">
        <v>1.7086194684527101E-2</v>
      </c>
      <c r="I217" s="14">
        <v>4.44927443220514E-2</v>
      </c>
      <c r="J217" s="14">
        <v>9.88546493794739E-2</v>
      </c>
      <c r="K217" s="14">
        <v>0.115698044115762</v>
      </c>
      <c r="L217" s="14">
        <v>0.14870059357687501</v>
      </c>
      <c r="M217" s="14"/>
      <c r="N217" s="14">
        <v>4.3652437730648301E-2</v>
      </c>
      <c r="O217" s="14">
        <v>0.12916904899430001</v>
      </c>
      <c r="P217" s="14">
        <v>4.0653653015312E-2</v>
      </c>
      <c r="Q217" s="14">
        <v>0.101514372857114</v>
      </c>
      <c r="R217" s="14">
        <v>6.4427071966503796E-2</v>
      </c>
      <c r="S217" s="14">
        <v>3.7223324514652503E-2</v>
      </c>
      <c r="T217" s="14">
        <v>0</v>
      </c>
      <c r="U217" s="14">
        <v>5.3711829823842303E-2</v>
      </c>
      <c r="V217" s="14">
        <v>0.112019318106046</v>
      </c>
      <c r="W217" s="14">
        <v>6.9991899653093395E-2</v>
      </c>
      <c r="X217" s="14">
        <v>0.13104939202964799</v>
      </c>
      <c r="Y217" s="14">
        <v>0</v>
      </c>
      <c r="Z217" s="14"/>
      <c r="AA217" s="14">
        <v>4.5579174424819902E-2</v>
      </c>
      <c r="AB217" s="14">
        <v>7.6899428113382601E-2</v>
      </c>
      <c r="AC217" s="14">
        <v>7.7423799432477305E-2</v>
      </c>
      <c r="AD217" s="14">
        <v>0.12641776305517499</v>
      </c>
      <c r="AE217" s="14"/>
      <c r="AF217" s="14">
        <v>9.4646049015362596E-2</v>
      </c>
      <c r="AG217" s="14">
        <v>5.3361898500615297E-2</v>
      </c>
      <c r="AH217" s="14">
        <v>3.6622606542254098E-2</v>
      </c>
      <c r="AI217" s="14">
        <v>7.5967510513608699E-2</v>
      </c>
      <c r="AJ217" s="14">
        <v>9.3597287179962602E-2</v>
      </c>
      <c r="AK217" s="14"/>
      <c r="AL217" s="14">
        <v>9.2948748994601801E-2</v>
      </c>
      <c r="AM217" s="14">
        <v>4.7556771754500002E-2</v>
      </c>
      <c r="AN217" s="14">
        <v>4.2620909129731002E-2</v>
      </c>
    </row>
    <row r="218" spans="2:40" x14ac:dyDescent="0.35">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row>
    <row r="219" spans="2:40" x14ac:dyDescent="0.35">
      <c r="B219" s="6" t="s">
        <v>176</v>
      </c>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row>
    <row r="220" spans="2:40" x14ac:dyDescent="0.35">
      <c r="B220" s="24" t="s">
        <v>177</v>
      </c>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row>
    <row r="221" spans="2:40" x14ac:dyDescent="0.35">
      <c r="B221" t="s">
        <v>173</v>
      </c>
      <c r="C221" s="14">
        <v>0.32006868532424898</v>
      </c>
      <c r="D221" s="14">
        <v>0.345282612051939</v>
      </c>
      <c r="E221" s="14">
        <v>0.29217667900712702</v>
      </c>
      <c r="F221" s="14"/>
      <c r="G221" s="14">
        <v>0.28979479435779998</v>
      </c>
      <c r="H221" s="14">
        <v>0.38059003655782497</v>
      </c>
      <c r="I221" s="14">
        <v>0.50865071113409199</v>
      </c>
      <c r="J221" s="14">
        <v>0.18854700416563699</v>
      </c>
      <c r="K221" s="14">
        <v>0.19048686100294801</v>
      </c>
      <c r="L221" s="14">
        <v>0.189106021657235</v>
      </c>
      <c r="M221" s="14"/>
      <c r="N221" s="14">
        <v>0.36909370821293802</v>
      </c>
      <c r="O221" s="14">
        <v>0.34216883257182701</v>
      </c>
      <c r="P221" s="14">
        <v>0.41468603648100899</v>
      </c>
      <c r="Q221" s="14">
        <v>0.17413710132770799</v>
      </c>
      <c r="R221" s="14">
        <v>0.42693436729932799</v>
      </c>
      <c r="S221" s="14">
        <v>0.22786506013064001</v>
      </c>
      <c r="T221" s="14">
        <v>0.19617870691131001</v>
      </c>
      <c r="U221" s="14">
        <v>0.17010032596317801</v>
      </c>
      <c r="V221" s="14">
        <v>0.34082956498656097</v>
      </c>
      <c r="W221" s="14">
        <v>0.30175503265293202</v>
      </c>
      <c r="X221" s="14">
        <v>0.18559020415625599</v>
      </c>
      <c r="Y221" s="14">
        <v>0.32852358280383198</v>
      </c>
      <c r="Z221" s="14"/>
      <c r="AA221" s="14">
        <v>0.38852168060006298</v>
      </c>
      <c r="AB221" s="14">
        <v>0.26441096553423599</v>
      </c>
      <c r="AC221" s="14">
        <v>0.30581994953061198</v>
      </c>
      <c r="AD221" s="14">
        <v>0.243628410957478</v>
      </c>
      <c r="AE221" s="14"/>
      <c r="AF221" s="14">
        <v>0.27465195483497301</v>
      </c>
      <c r="AG221" s="14">
        <v>0.27835083682439699</v>
      </c>
      <c r="AH221" s="14">
        <v>0.53989579986172098</v>
      </c>
      <c r="AI221" s="14">
        <v>0.398781372322627</v>
      </c>
      <c r="AJ221" s="14">
        <v>0.32137929470978499</v>
      </c>
      <c r="AK221" s="14"/>
      <c r="AL221" s="14">
        <v>0.29671769544751903</v>
      </c>
      <c r="AM221" s="14">
        <v>0.314590118097827</v>
      </c>
      <c r="AN221" s="14">
        <v>0.46153293139127799</v>
      </c>
    </row>
    <row r="222" spans="2:40" x14ac:dyDescent="0.35">
      <c r="B222" t="s">
        <v>174</v>
      </c>
      <c r="C222" s="14">
        <v>0.39332904794509099</v>
      </c>
      <c r="D222" s="14">
        <v>0.427153261917739</v>
      </c>
      <c r="E222" s="14">
        <v>0.35548459082753397</v>
      </c>
      <c r="F222" s="14"/>
      <c r="G222" s="14">
        <v>0.40350606089174801</v>
      </c>
      <c r="H222" s="14">
        <v>0.39374233780137702</v>
      </c>
      <c r="I222" s="14">
        <v>0.32068237751065798</v>
      </c>
      <c r="J222" s="14">
        <v>0.55343509598021101</v>
      </c>
      <c r="K222" s="14">
        <v>0.52200273776678396</v>
      </c>
      <c r="L222" s="14">
        <v>0.23639248564044099</v>
      </c>
      <c r="M222" s="14"/>
      <c r="N222" s="14">
        <v>0.363732971620506</v>
      </c>
      <c r="O222" s="14">
        <v>0.34437900453634901</v>
      </c>
      <c r="P222" s="14">
        <v>0.221865186998526</v>
      </c>
      <c r="Q222" s="14">
        <v>0.54006189749794398</v>
      </c>
      <c r="R222" s="14">
        <v>0.49051673351091302</v>
      </c>
      <c r="S222" s="14">
        <v>0.557799476726906</v>
      </c>
      <c r="T222" s="14">
        <v>0.40307604566514799</v>
      </c>
      <c r="U222" s="14">
        <v>0.49912266489141399</v>
      </c>
      <c r="V222" s="14">
        <v>0.42323723603977897</v>
      </c>
      <c r="W222" s="14">
        <v>0.27415013600281601</v>
      </c>
      <c r="X222" s="14">
        <v>0.17053212128279799</v>
      </c>
      <c r="Y222" s="14">
        <v>0.51542336054843496</v>
      </c>
      <c r="Z222" s="14"/>
      <c r="AA222" s="14">
        <v>0.40633042611809</v>
      </c>
      <c r="AB222" s="14">
        <v>0.35260188846693202</v>
      </c>
      <c r="AC222" s="14">
        <v>0.35112991725110798</v>
      </c>
      <c r="AD222" s="14">
        <v>0.46237118478245898</v>
      </c>
      <c r="AE222" s="14"/>
      <c r="AF222" s="14">
        <v>0.45120771268297899</v>
      </c>
      <c r="AG222" s="14">
        <v>0.478444737706405</v>
      </c>
      <c r="AH222" s="14">
        <v>0.32128141432554802</v>
      </c>
      <c r="AI222" s="14">
        <v>0.392014613546812</v>
      </c>
      <c r="AJ222" s="14">
        <v>0.29616122262146399</v>
      </c>
      <c r="AK222" s="14"/>
      <c r="AL222" s="14">
        <v>0.42998009457172398</v>
      </c>
      <c r="AM222" s="14">
        <v>0.424297052732516</v>
      </c>
      <c r="AN222" s="14">
        <v>0.36747542810609402</v>
      </c>
    </row>
    <row r="223" spans="2:40" x14ac:dyDescent="0.35">
      <c r="B223" t="s">
        <v>175</v>
      </c>
      <c r="C223" s="14">
        <v>0.19498539061197001</v>
      </c>
      <c r="D223" s="14">
        <v>0.15719402979757999</v>
      </c>
      <c r="E223" s="14">
        <v>0.232931056632218</v>
      </c>
      <c r="F223" s="14"/>
      <c r="G223" s="14">
        <v>0.24109641273009499</v>
      </c>
      <c r="H223" s="14">
        <v>0.17597957065084099</v>
      </c>
      <c r="I223" s="14">
        <v>0.14819798683148899</v>
      </c>
      <c r="J223" s="14">
        <v>9.1283593076929195E-2</v>
      </c>
      <c r="K223" s="14">
        <v>0.19483370182992901</v>
      </c>
      <c r="L223" s="14">
        <v>0.32556404283006002</v>
      </c>
      <c r="M223" s="14"/>
      <c r="N223" s="14">
        <v>0.215690890489597</v>
      </c>
      <c r="O223" s="14">
        <v>0.227273786126307</v>
      </c>
      <c r="P223" s="14">
        <v>0</v>
      </c>
      <c r="Q223" s="14">
        <v>0.28580100117434798</v>
      </c>
      <c r="R223" s="14">
        <v>8.2548899189759203E-2</v>
      </c>
      <c r="S223" s="14">
        <v>0.214335463142455</v>
      </c>
      <c r="T223" s="14">
        <v>0.26955291318091101</v>
      </c>
      <c r="U223" s="14">
        <v>0.16560682840670601</v>
      </c>
      <c r="V223" s="14">
        <v>0.156423610879104</v>
      </c>
      <c r="W223" s="14">
        <v>0.14336484459037699</v>
      </c>
      <c r="X223" s="14">
        <v>0.64387767456094602</v>
      </c>
      <c r="Y223" s="14">
        <v>0.156053056647733</v>
      </c>
      <c r="Z223" s="14"/>
      <c r="AA223" s="14">
        <v>0.16981820944339199</v>
      </c>
      <c r="AB223" s="14">
        <v>0.21561732681118201</v>
      </c>
      <c r="AC223" s="14">
        <v>0.15320769772137199</v>
      </c>
      <c r="AD223" s="14">
        <v>0.261618635752422</v>
      </c>
      <c r="AE223" s="14"/>
      <c r="AF223" s="14">
        <v>0.14431298578117799</v>
      </c>
      <c r="AG223" s="14">
        <v>0.20553120139339301</v>
      </c>
      <c r="AH223" s="14">
        <v>0.138822785812731</v>
      </c>
      <c r="AI223" s="14">
        <v>0.209204014130561</v>
      </c>
      <c r="AJ223" s="14">
        <v>0.21577556803430001</v>
      </c>
      <c r="AK223" s="14"/>
      <c r="AL223" s="14">
        <v>0.16283881356730301</v>
      </c>
      <c r="AM223" s="14">
        <v>0.19454080870822801</v>
      </c>
      <c r="AN223" s="14">
        <v>0.123648681911882</v>
      </c>
    </row>
    <row r="224" spans="2:40" x14ac:dyDescent="0.35">
      <c r="B224" t="s">
        <v>105</v>
      </c>
      <c r="C224" s="14">
        <v>9.1616876118690196E-2</v>
      </c>
      <c r="D224" s="14">
        <v>7.0370096232741694E-2</v>
      </c>
      <c r="E224" s="14">
        <v>0.119407673533121</v>
      </c>
      <c r="F224" s="14"/>
      <c r="G224" s="14">
        <v>6.5602732020356103E-2</v>
      </c>
      <c r="H224" s="14">
        <v>4.9688054989957001E-2</v>
      </c>
      <c r="I224" s="14">
        <v>2.2468924523761001E-2</v>
      </c>
      <c r="J224" s="14">
        <v>0.16673430677722201</v>
      </c>
      <c r="K224" s="14">
        <v>9.2676699400339096E-2</v>
      </c>
      <c r="L224" s="14">
        <v>0.24893744987226499</v>
      </c>
      <c r="M224" s="14"/>
      <c r="N224" s="14">
        <v>5.1482429676958201E-2</v>
      </c>
      <c r="O224" s="14">
        <v>8.6178376765517498E-2</v>
      </c>
      <c r="P224" s="14">
        <v>0.36344877652046598</v>
      </c>
      <c r="Q224" s="14">
        <v>0</v>
      </c>
      <c r="R224" s="14">
        <v>0</v>
      </c>
      <c r="S224" s="14">
        <v>0</v>
      </c>
      <c r="T224" s="14">
        <v>0.13119233424263099</v>
      </c>
      <c r="U224" s="14">
        <v>0.16517018073870199</v>
      </c>
      <c r="V224" s="14">
        <v>7.9509588094556105E-2</v>
      </c>
      <c r="W224" s="14">
        <v>0.280729986753875</v>
      </c>
      <c r="X224" s="14">
        <v>0</v>
      </c>
      <c r="Y224" s="14">
        <v>0</v>
      </c>
      <c r="Z224" s="14"/>
      <c r="AA224" s="14">
        <v>3.53296838384555E-2</v>
      </c>
      <c r="AB224" s="14">
        <v>0.16736981918765001</v>
      </c>
      <c r="AC224" s="14">
        <v>0.18984243549690699</v>
      </c>
      <c r="AD224" s="14">
        <v>3.2381768507641497E-2</v>
      </c>
      <c r="AE224" s="14"/>
      <c r="AF224" s="14">
        <v>0.12982734670087101</v>
      </c>
      <c r="AG224" s="14">
        <v>3.7673224075804E-2</v>
      </c>
      <c r="AH224" s="14">
        <v>0</v>
      </c>
      <c r="AI224" s="14">
        <v>0</v>
      </c>
      <c r="AJ224" s="14">
        <v>0.16668391463445101</v>
      </c>
      <c r="AK224" s="14"/>
      <c r="AL224" s="14">
        <v>0.110463396413453</v>
      </c>
      <c r="AM224" s="14">
        <v>6.6572020461429196E-2</v>
      </c>
      <c r="AN224" s="14">
        <v>4.7342958590745998E-2</v>
      </c>
    </row>
    <row r="225" spans="2:40" x14ac:dyDescent="0.35">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row>
    <row r="226" spans="2:40" x14ac:dyDescent="0.35">
      <c r="B226" s="6" t="s">
        <v>188</v>
      </c>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row>
    <row r="227" spans="2:40" x14ac:dyDescent="0.35">
      <c r="B227" s="24" t="s">
        <v>71</v>
      </c>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row>
    <row r="228" spans="2:40" x14ac:dyDescent="0.35">
      <c r="B228" t="s">
        <v>183</v>
      </c>
      <c r="C228" s="14">
        <v>0.112773294248475</v>
      </c>
      <c r="D228" s="14">
        <v>0.124311360056146</v>
      </c>
      <c r="E228" s="14">
        <v>0.10117552143471201</v>
      </c>
      <c r="F228" s="14"/>
      <c r="G228" s="14">
        <v>0.16496486391816101</v>
      </c>
      <c r="H228" s="14">
        <v>0.14726511293071501</v>
      </c>
      <c r="I228" s="14">
        <v>0.131973136234081</v>
      </c>
      <c r="J228" s="14">
        <v>0.10043054497942</v>
      </c>
      <c r="K228" s="14">
        <v>6.5846796094047894E-2</v>
      </c>
      <c r="L228" s="14">
        <v>7.6065228694720197E-2</v>
      </c>
      <c r="M228" s="14"/>
      <c r="N228" s="14">
        <v>0.16878177713416501</v>
      </c>
      <c r="O228" s="14">
        <v>0.116187661030246</v>
      </c>
      <c r="P228" s="14">
        <v>0.14253770041059</v>
      </c>
      <c r="Q228" s="14">
        <v>7.2414602321370605E-2</v>
      </c>
      <c r="R228" s="14">
        <v>0.105358881075098</v>
      </c>
      <c r="S228" s="14">
        <v>9.8665048459350896E-2</v>
      </c>
      <c r="T228" s="14">
        <v>8.6771604740982305E-2</v>
      </c>
      <c r="U228" s="14">
        <v>5.8893930048489002E-2</v>
      </c>
      <c r="V228" s="14">
        <v>0.14552236961170201</v>
      </c>
      <c r="W228" s="14">
        <v>8.21778827290751E-2</v>
      </c>
      <c r="X228" s="14">
        <v>9.7656128500287501E-2</v>
      </c>
      <c r="Y228" s="14">
        <v>7.4951779278134706E-2</v>
      </c>
      <c r="Z228" s="14"/>
      <c r="AA228" s="14">
        <v>0.161318517074616</v>
      </c>
      <c r="AB228" s="14">
        <v>0.10979292117749601</v>
      </c>
      <c r="AC228" s="14">
        <v>9.7080244045027395E-2</v>
      </c>
      <c r="AD228" s="14">
        <v>7.8156112123080199E-2</v>
      </c>
      <c r="AE228" s="14"/>
      <c r="AF228" s="14">
        <v>0.11181638803421701</v>
      </c>
      <c r="AG228" s="14">
        <v>0.14661434127928999</v>
      </c>
      <c r="AH228" s="14">
        <v>0.107687168815935</v>
      </c>
      <c r="AI228" s="14">
        <v>0.158818157469999</v>
      </c>
      <c r="AJ228" s="14">
        <v>6.49660252463274E-2</v>
      </c>
      <c r="AK228" s="14"/>
      <c r="AL228" s="14">
        <v>0.12160929325172</v>
      </c>
      <c r="AM228" s="14">
        <v>0.129619528722931</v>
      </c>
      <c r="AN228" s="14">
        <v>0.13162372293097299</v>
      </c>
    </row>
    <row r="229" spans="2:40" x14ac:dyDescent="0.35">
      <c r="B229" t="s">
        <v>184</v>
      </c>
      <c r="C229" s="14">
        <v>0.46867685279225102</v>
      </c>
      <c r="D229" s="14">
        <v>0.47711015577059002</v>
      </c>
      <c r="E229" s="14">
        <v>0.460270679512568</v>
      </c>
      <c r="F229" s="14"/>
      <c r="G229" s="14">
        <v>0.47310584654547999</v>
      </c>
      <c r="H229" s="14">
        <v>0.53778112320091898</v>
      </c>
      <c r="I229" s="14">
        <v>0.48083876443687301</v>
      </c>
      <c r="J229" s="14">
        <v>0.47563877052318698</v>
      </c>
      <c r="K229" s="14">
        <v>0.40120302412825898</v>
      </c>
      <c r="L229" s="14">
        <v>0.43952197688581501</v>
      </c>
      <c r="M229" s="14"/>
      <c r="N229" s="14">
        <v>0.48748389956990901</v>
      </c>
      <c r="O229" s="14">
        <v>0.53316682964826201</v>
      </c>
      <c r="P229" s="14">
        <v>0.38069726137452897</v>
      </c>
      <c r="Q229" s="14">
        <v>0.50876003593214103</v>
      </c>
      <c r="R229" s="14">
        <v>0.43385024169413</v>
      </c>
      <c r="S229" s="14">
        <v>0.51067199043274902</v>
      </c>
      <c r="T229" s="14">
        <v>0.48369577091064198</v>
      </c>
      <c r="U229" s="14">
        <v>0.36348703678599298</v>
      </c>
      <c r="V229" s="14">
        <v>0.43825691680874401</v>
      </c>
      <c r="W229" s="14">
        <v>0.47791228543494402</v>
      </c>
      <c r="X229" s="14">
        <v>0.39048536447019799</v>
      </c>
      <c r="Y229" s="14">
        <v>0.48439981863090797</v>
      </c>
      <c r="Z229" s="14"/>
      <c r="AA229" s="14">
        <v>0.52174274550625799</v>
      </c>
      <c r="AB229" s="14">
        <v>0.49678897547061801</v>
      </c>
      <c r="AC229" s="14">
        <v>0.47310687399373702</v>
      </c>
      <c r="AD229" s="14">
        <v>0.378138490775902</v>
      </c>
      <c r="AE229" s="14"/>
      <c r="AF229" s="14">
        <v>0.45402081193057398</v>
      </c>
      <c r="AG229" s="14">
        <v>0.49485366080055798</v>
      </c>
      <c r="AH229" s="14">
        <v>0.47956846808346099</v>
      </c>
      <c r="AI229" s="14">
        <v>0.54224875996372801</v>
      </c>
      <c r="AJ229" s="14">
        <v>0.45093812582584403</v>
      </c>
      <c r="AK229" s="14"/>
      <c r="AL229" s="14">
        <v>0.487347092383835</v>
      </c>
      <c r="AM229" s="14">
        <v>0.49057086424378199</v>
      </c>
      <c r="AN229" s="14">
        <v>0.48161562905690802</v>
      </c>
    </row>
    <row r="230" spans="2:40" x14ac:dyDescent="0.35">
      <c r="B230" t="s">
        <v>185</v>
      </c>
      <c r="C230" s="14">
        <v>0.29922689284082998</v>
      </c>
      <c r="D230" s="14">
        <v>0.28840739733369303</v>
      </c>
      <c r="E230" s="14">
        <v>0.31056331817022897</v>
      </c>
      <c r="F230" s="14"/>
      <c r="G230" s="14">
        <v>0.28780136861547301</v>
      </c>
      <c r="H230" s="14">
        <v>0.228758797050653</v>
      </c>
      <c r="I230" s="14">
        <v>0.29496231724403599</v>
      </c>
      <c r="J230" s="14">
        <v>0.311712785230981</v>
      </c>
      <c r="K230" s="14">
        <v>0.367301524278761</v>
      </c>
      <c r="L230" s="14">
        <v>0.311508951343203</v>
      </c>
      <c r="M230" s="14"/>
      <c r="N230" s="14">
        <v>0.25693433083594702</v>
      </c>
      <c r="O230" s="14">
        <v>0.23427278596311499</v>
      </c>
      <c r="P230" s="14">
        <v>0.370898510839898</v>
      </c>
      <c r="Q230" s="14">
        <v>0.29395383439693101</v>
      </c>
      <c r="R230" s="14">
        <v>0.31475531068107998</v>
      </c>
      <c r="S230" s="14">
        <v>0.26379119925424099</v>
      </c>
      <c r="T230" s="14">
        <v>0.32965956561010301</v>
      </c>
      <c r="U230" s="14">
        <v>0.404827731476473</v>
      </c>
      <c r="V230" s="14">
        <v>0.31682699716989299</v>
      </c>
      <c r="W230" s="14">
        <v>0.328512477150735</v>
      </c>
      <c r="X230" s="14">
        <v>0.29640001119062698</v>
      </c>
      <c r="Y230" s="14">
        <v>0.30420498236604299</v>
      </c>
      <c r="Z230" s="14"/>
      <c r="AA230" s="14">
        <v>0.22796054367034599</v>
      </c>
      <c r="AB230" s="14">
        <v>0.29934065514616498</v>
      </c>
      <c r="AC230" s="14">
        <v>0.31887249256261102</v>
      </c>
      <c r="AD230" s="14">
        <v>0.359182940355532</v>
      </c>
      <c r="AE230" s="14"/>
      <c r="AF230" s="14">
        <v>0.315847436398145</v>
      </c>
      <c r="AG230" s="14">
        <v>0.25547303131628302</v>
      </c>
      <c r="AH230" s="14">
        <v>0.25727202988187198</v>
      </c>
      <c r="AI230" s="14">
        <v>0.258984696552511</v>
      </c>
      <c r="AJ230" s="14">
        <v>0.349753929354927</v>
      </c>
      <c r="AK230" s="14"/>
      <c r="AL230" s="14">
        <v>0.31037997383853499</v>
      </c>
      <c r="AM230" s="14">
        <v>0.27474745813872398</v>
      </c>
      <c r="AN230" s="14">
        <v>0.23698441265881701</v>
      </c>
    </row>
    <row r="231" spans="2:40" x14ac:dyDescent="0.35">
      <c r="B231" t="s">
        <v>186</v>
      </c>
      <c r="C231" s="14">
        <v>0.119322960118445</v>
      </c>
      <c r="D231" s="14">
        <v>0.110171086839572</v>
      </c>
      <c r="E231" s="14">
        <v>0.12799048088249099</v>
      </c>
      <c r="F231" s="14"/>
      <c r="G231" s="14">
        <v>7.4127920920886298E-2</v>
      </c>
      <c r="H231" s="14">
        <v>8.6194966817712396E-2</v>
      </c>
      <c r="I231" s="14">
        <v>9.2225782085009506E-2</v>
      </c>
      <c r="J231" s="14">
        <v>0.112217899266411</v>
      </c>
      <c r="K231" s="14">
        <v>0.16564865549893301</v>
      </c>
      <c r="L231" s="14">
        <v>0.172903843076261</v>
      </c>
      <c r="M231" s="14"/>
      <c r="N231" s="14">
        <v>8.6799992459979505E-2</v>
      </c>
      <c r="O231" s="14">
        <v>0.11637272335837801</v>
      </c>
      <c r="P231" s="14">
        <v>0.105866527374983</v>
      </c>
      <c r="Q231" s="14">
        <v>0.124871527349558</v>
      </c>
      <c r="R231" s="14">
        <v>0.14603556654969199</v>
      </c>
      <c r="S231" s="14">
        <v>0.126871761853659</v>
      </c>
      <c r="T231" s="14">
        <v>9.9873058738272597E-2</v>
      </c>
      <c r="U231" s="14">
        <v>0.172791301689045</v>
      </c>
      <c r="V231" s="14">
        <v>9.9393716409661895E-2</v>
      </c>
      <c r="W231" s="14">
        <v>0.111397354685246</v>
      </c>
      <c r="X231" s="14">
        <v>0.21545849583888799</v>
      </c>
      <c r="Y231" s="14">
        <v>0.136443419724914</v>
      </c>
      <c r="Z231" s="14"/>
      <c r="AA231" s="14">
        <v>8.8978193748779896E-2</v>
      </c>
      <c r="AB231" s="14">
        <v>9.4077448205720393E-2</v>
      </c>
      <c r="AC231" s="14">
        <v>0.11094038939862499</v>
      </c>
      <c r="AD231" s="14">
        <v>0.18452245674548501</v>
      </c>
      <c r="AE231" s="14"/>
      <c r="AF231" s="14">
        <v>0.11831536363706401</v>
      </c>
      <c r="AG231" s="14">
        <v>0.103058966603869</v>
      </c>
      <c r="AH231" s="14">
        <v>0.155472333218732</v>
      </c>
      <c r="AI231" s="14">
        <v>3.9948386013761598E-2</v>
      </c>
      <c r="AJ231" s="14">
        <v>0.13434191957290101</v>
      </c>
      <c r="AK231" s="14"/>
      <c r="AL231" s="14">
        <v>8.0663640525908895E-2</v>
      </c>
      <c r="AM231" s="14">
        <v>0.105062148894563</v>
      </c>
      <c r="AN231" s="14">
        <v>0.14977623535330301</v>
      </c>
    </row>
    <row r="232" spans="2:40" x14ac:dyDescent="0.35">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row>
    <row r="233" spans="2:40" x14ac:dyDescent="0.35">
      <c r="B233" s="6" t="s">
        <v>189</v>
      </c>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row>
    <row r="234" spans="2:40" x14ac:dyDescent="0.35">
      <c r="B234" s="24" t="s">
        <v>71</v>
      </c>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row>
    <row r="235" spans="2:40" x14ac:dyDescent="0.35">
      <c r="B235" t="s">
        <v>183</v>
      </c>
      <c r="C235" s="14">
        <v>0.14872603011216601</v>
      </c>
      <c r="D235" s="14">
        <v>0.169957017834861</v>
      </c>
      <c r="E235" s="14">
        <v>0.12687345437837899</v>
      </c>
      <c r="F235" s="14"/>
      <c r="G235" s="14">
        <v>0.174767595321733</v>
      </c>
      <c r="H235" s="14">
        <v>0.163190862799619</v>
      </c>
      <c r="I235" s="14">
        <v>0.18276055353479101</v>
      </c>
      <c r="J235" s="14">
        <v>0.141739746555301</v>
      </c>
      <c r="K235" s="14">
        <v>0.10270064675042299</v>
      </c>
      <c r="L235" s="14">
        <v>0.128570780631869</v>
      </c>
      <c r="M235" s="14"/>
      <c r="N235" s="14">
        <v>0.186666148386155</v>
      </c>
      <c r="O235" s="14">
        <v>0.13288078934772099</v>
      </c>
      <c r="P235" s="14">
        <v>0.15667525298368401</v>
      </c>
      <c r="Q235" s="14">
        <v>0.14596952877077801</v>
      </c>
      <c r="R235" s="14">
        <v>0.158232036932349</v>
      </c>
      <c r="S235" s="14">
        <v>0.13127741692023701</v>
      </c>
      <c r="T235" s="14">
        <v>0.14107726635463999</v>
      </c>
      <c r="U235" s="14">
        <v>8.4827239889224595E-2</v>
      </c>
      <c r="V235" s="14">
        <v>0.177155120064491</v>
      </c>
      <c r="W235" s="14">
        <v>0.13529680459389201</v>
      </c>
      <c r="X235" s="14">
        <v>0.164165912542133</v>
      </c>
      <c r="Y235" s="14">
        <v>7.2844696085409999E-2</v>
      </c>
      <c r="Z235" s="14"/>
      <c r="AA235" s="14">
        <v>0.22159846994047799</v>
      </c>
      <c r="AB235" s="14">
        <v>0.15955978845756699</v>
      </c>
      <c r="AC235" s="14">
        <v>0.111320250150742</v>
      </c>
      <c r="AD235" s="14">
        <v>9.0963982984552494E-2</v>
      </c>
      <c r="AE235" s="14"/>
      <c r="AF235" s="14">
        <v>0.15004982338056799</v>
      </c>
      <c r="AG235" s="14">
        <v>0.167495470723559</v>
      </c>
      <c r="AH235" s="14">
        <v>0.19410063233496</v>
      </c>
      <c r="AI235" s="14">
        <v>0.320375283297193</v>
      </c>
      <c r="AJ235" s="14">
        <v>8.1504956553106897E-2</v>
      </c>
      <c r="AK235" s="14"/>
      <c r="AL235" s="14">
        <v>0.157149859562739</v>
      </c>
      <c r="AM235" s="14">
        <v>0.17667725088611599</v>
      </c>
      <c r="AN235" s="14">
        <v>0.18098856460965901</v>
      </c>
    </row>
    <row r="236" spans="2:40" x14ac:dyDescent="0.35">
      <c r="B236" t="s">
        <v>184</v>
      </c>
      <c r="C236" s="14">
        <v>0.42033758493135698</v>
      </c>
      <c r="D236" s="14">
        <v>0.44407998956955103</v>
      </c>
      <c r="E236" s="14">
        <v>0.39964955846081501</v>
      </c>
      <c r="F236" s="14"/>
      <c r="G236" s="14">
        <v>0.40023301706160902</v>
      </c>
      <c r="H236" s="14">
        <v>0.46973867788544799</v>
      </c>
      <c r="I236" s="14">
        <v>0.42012662374273502</v>
      </c>
      <c r="J236" s="14">
        <v>0.41939876189814101</v>
      </c>
      <c r="K236" s="14">
        <v>0.37012405016878203</v>
      </c>
      <c r="L236" s="14">
        <v>0.42833648090299398</v>
      </c>
      <c r="M236" s="14"/>
      <c r="N236" s="14">
        <v>0.43118182321540999</v>
      </c>
      <c r="O236" s="14">
        <v>0.50386854780777102</v>
      </c>
      <c r="P236" s="14">
        <v>0.36147252631683802</v>
      </c>
      <c r="Q236" s="14">
        <v>0.47499672904231499</v>
      </c>
      <c r="R236" s="14">
        <v>0.43268371000626898</v>
      </c>
      <c r="S236" s="14">
        <v>0.40494154694663398</v>
      </c>
      <c r="T236" s="14">
        <v>0.383258253405245</v>
      </c>
      <c r="U236" s="14">
        <v>0.32508454924200503</v>
      </c>
      <c r="V236" s="14">
        <v>0.40710030008207898</v>
      </c>
      <c r="W236" s="14">
        <v>0.41581991861626399</v>
      </c>
      <c r="X236" s="14">
        <v>0.32373325795164298</v>
      </c>
      <c r="Y236" s="14">
        <v>0.46579932358485798</v>
      </c>
      <c r="Z236" s="14"/>
      <c r="AA236" s="14">
        <v>0.45851749340336301</v>
      </c>
      <c r="AB236" s="14">
        <v>0.44806338238820798</v>
      </c>
      <c r="AC236" s="14">
        <v>0.43605958747436002</v>
      </c>
      <c r="AD236" s="14">
        <v>0.33785380444409502</v>
      </c>
      <c r="AE236" s="14"/>
      <c r="AF236" s="14">
        <v>0.44514467765346799</v>
      </c>
      <c r="AG236" s="14">
        <v>0.41612424112482299</v>
      </c>
      <c r="AH236" s="14">
        <v>0.406823622598049</v>
      </c>
      <c r="AI236" s="14">
        <v>0.49345979451498401</v>
      </c>
      <c r="AJ236" s="14">
        <v>0.42981269109542702</v>
      </c>
      <c r="AK236" s="14"/>
      <c r="AL236" s="14">
        <v>0.48286320435702701</v>
      </c>
      <c r="AM236" s="14">
        <v>0.41199821248215401</v>
      </c>
      <c r="AN236" s="14">
        <v>0.47515092820186</v>
      </c>
    </row>
    <row r="237" spans="2:40" x14ac:dyDescent="0.35">
      <c r="B237" t="s">
        <v>185</v>
      </c>
      <c r="C237" s="14">
        <v>0.30216865473365701</v>
      </c>
      <c r="D237" s="14">
        <v>0.27025917870987498</v>
      </c>
      <c r="E237" s="14">
        <v>0.33216577339700798</v>
      </c>
      <c r="F237" s="14"/>
      <c r="G237" s="14">
        <v>0.32807689576971799</v>
      </c>
      <c r="H237" s="14">
        <v>0.28231826278995498</v>
      </c>
      <c r="I237" s="14">
        <v>0.30755007531745798</v>
      </c>
      <c r="J237" s="14">
        <v>0.31519075167939897</v>
      </c>
      <c r="K237" s="14">
        <v>0.32601773656326299</v>
      </c>
      <c r="L237" s="14">
        <v>0.27006509124753703</v>
      </c>
      <c r="M237" s="14"/>
      <c r="N237" s="14">
        <v>0.28167353496389802</v>
      </c>
      <c r="O237" s="14">
        <v>0.253871641116798</v>
      </c>
      <c r="P237" s="14">
        <v>0.34800056806555701</v>
      </c>
      <c r="Q237" s="14">
        <v>0.25330356290794898</v>
      </c>
      <c r="R237" s="14">
        <v>0.29894966146921498</v>
      </c>
      <c r="S237" s="14">
        <v>0.32990219287784101</v>
      </c>
      <c r="T237" s="14">
        <v>0.33684468934032102</v>
      </c>
      <c r="U237" s="14">
        <v>0.46086771704492902</v>
      </c>
      <c r="V237" s="14">
        <v>0.26657064576579498</v>
      </c>
      <c r="W237" s="14">
        <v>0.32515256514420499</v>
      </c>
      <c r="X237" s="14">
        <v>0.306858677666971</v>
      </c>
      <c r="Y237" s="14">
        <v>0.30684394161239897</v>
      </c>
      <c r="Z237" s="14"/>
      <c r="AA237" s="14">
        <v>0.22895482594519601</v>
      </c>
      <c r="AB237" s="14">
        <v>0.27697954224364402</v>
      </c>
      <c r="AC237" s="14">
        <v>0.32991492713160703</v>
      </c>
      <c r="AD237" s="14">
        <v>0.38343791216304801</v>
      </c>
      <c r="AE237" s="14"/>
      <c r="AF237" s="14">
        <v>0.26696693436331997</v>
      </c>
      <c r="AG237" s="14">
        <v>0.31084423458181099</v>
      </c>
      <c r="AH237" s="14">
        <v>0.257322982171026</v>
      </c>
      <c r="AI237" s="14">
        <v>0.11135120248111099</v>
      </c>
      <c r="AJ237" s="14">
        <v>0.35428022020028399</v>
      </c>
      <c r="AK237" s="14"/>
      <c r="AL237" s="14">
        <v>0.25665266932772401</v>
      </c>
      <c r="AM237" s="14">
        <v>0.30266779729683502</v>
      </c>
      <c r="AN237" s="14">
        <v>0.218829163284466</v>
      </c>
    </row>
    <row r="238" spans="2:40" x14ac:dyDescent="0.35">
      <c r="B238" t="s">
        <v>186</v>
      </c>
      <c r="C238" s="14">
        <v>0.12876773022282101</v>
      </c>
      <c r="D238" s="14">
        <v>0.11570381388571301</v>
      </c>
      <c r="E238" s="14">
        <v>0.14131121376379799</v>
      </c>
      <c r="F238" s="14"/>
      <c r="G238" s="14">
        <v>9.6922491846940503E-2</v>
      </c>
      <c r="H238" s="14">
        <v>8.4752196524978299E-2</v>
      </c>
      <c r="I238" s="14">
        <v>8.9562747405016893E-2</v>
      </c>
      <c r="J238" s="14">
        <v>0.123670739867158</v>
      </c>
      <c r="K238" s="14">
        <v>0.201157566517533</v>
      </c>
      <c r="L238" s="14">
        <v>0.1730276472176</v>
      </c>
      <c r="M238" s="14"/>
      <c r="N238" s="14">
        <v>0.10047849343453701</v>
      </c>
      <c r="O238" s="14">
        <v>0.109379021727711</v>
      </c>
      <c r="P238" s="14">
        <v>0.13385165263392201</v>
      </c>
      <c r="Q238" s="14">
        <v>0.12573017927895799</v>
      </c>
      <c r="R238" s="14">
        <v>0.110134591592167</v>
      </c>
      <c r="S238" s="14">
        <v>0.13387884325528901</v>
      </c>
      <c r="T238" s="14">
        <v>0.13881979089979499</v>
      </c>
      <c r="U238" s="14">
        <v>0.12922049382384199</v>
      </c>
      <c r="V238" s="14">
        <v>0.14917393408763399</v>
      </c>
      <c r="W238" s="14">
        <v>0.12373071164563899</v>
      </c>
      <c r="X238" s="14">
        <v>0.20524215183925401</v>
      </c>
      <c r="Y238" s="14">
        <v>0.15451203871733299</v>
      </c>
      <c r="Z238" s="14"/>
      <c r="AA238" s="14">
        <v>9.0929210710963299E-2</v>
      </c>
      <c r="AB238" s="14">
        <v>0.115397286910581</v>
      </c>
      <c r="AC238" s="14">
        <v>0.12270523524329099</v>
      </c>
      <c r="AD238" s="14">
        <v>0.187744300408305</v>
      </c>
      <c r="AE238" s="14"/>
      <c r="AF238" s="14">
        <v>0.13783856460264399</v>
      </c>
      <c r="AG238" s="14">
        <v>0.105536053569808</v>
      </c>
      <c r="AH238" s="14">
        <v>0.141752762895964</v>
      </c>
      <c r="AI238" s="14">
        <v>7.4813719706712606E-2</v>
      </c>
      <c r="AJ238" s="14">
        <v>0.13440213215118299</v>
      </c>
      <c r="AK238" s="14"/>
      <c r="AL238" s="14">
        <v>0.10333426675250899</v>
      </c>
      <c r="AM238" s="14">
        <v>0.108656739334895</v>
      </c>
      <c r="AN238" s="14">
        <v>0.12503134390401599</v>
      </c>
    </row>
    <row r="239" spans="2:40" x14ac:dyDescent="0.35">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row>
    <row r="240" spans="2:40" x14ac:dyDescent="0.35">
      <c r="B240" s="6" t="s">
        <v>190</v>
      </c>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row>
    <row r="241" spans="2:40" x14ac:dyDescent="0.35">
      <c r="B241" s="24" t="s">
        <v>71</v>
      </c>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row>
    <row r="242" spans="2:40" x14ac:dyDescent="0.35">
      <c r="B242" t="s">
        <v>183</v>
      </c>
      <c r="C242" s="14">
        <v>7.4084660354193393E-2</v>
      </c>
      <c r="D242" s="14">
        <v>9.3370404132020302E-2</v>
      </c>
      <c r="E242" s="14">
        <v>5.4692041962452899E-2</v>
      </c>
      <c r="F242" s="14"/>
      <c r="G242" s="14">
        <v>0.11571586274880399</v>
      </c>
      <c r="H242" s="14">
        <v>0.114848875549469</v>
      </c>
      <c r="I242" s="14">
        <v>0.10528077545071</v>
      </c>
      <c r="J242" s="14">
        <v>6.5060329339320197E-2</v>
      </c>
      <c r="K242" s="14">
        <v>3.6863348772968603E-2</v>
      </c>
      <c r="L242" s="14">
        <v>2.0335695969225399E-2</v>
      </c>
      <c r="M242" s="14"/>
      <c r="N242" s="14">
        <v>0.10088142458317</v>
      </c>
      <c r="O242" s="14">
        <v>8.1273934739577003E-2</v>
      </c>
      <c r="P242" s="14">
        <v>4.7397166763196497E-2</v>
      </c>
      <c r="Q242" s="14">
        <v>4.5450015037648901E-2</v>
      </c>
      <c r="R242" s="14">
        <v>8.4632242003972097E-2</v>
      </c>
      <c r="S242" s="14">
        <v>8.4753477661664495E-2</v>
      </c>
      <c r="T242" s="14">
        <v>5.1901564753067897E-2</v>
      </c>
      <c r="U242" s="14">
        <v>3.6464057142377597E-2</v>
      </c>
      <c r="V242" s="14">
        <v>8.8741297023055707E-2</v>
      </c>
      <c r="W242" s="14">
        <v>6.1067031502684999E-2</v>
      </c>
      <c r="X242" s="14">
        <v>9.5931014974367498E-2</v>
      </c>
      <c r="Y242" s="14">
        <v>7.5955952065240306E-2</v>
      </c>
      <c r="Z242" s="14"/>
      <c r="AA242" s="14">
        <v>0.11118369456065</v>
      </c>
      <c r="AB242" s="14">
        <v>6.8697191119929502E-2</v>
      </c>
      <c r="AC242" s="14">
        <v>5.97105246065067E-2</v>
      </c>
      <c r="AD242" s="14">
        <v>5.0920599731673899E-2</v>
      </c>
      <c r="AE242" s="14"/>
      <c r="AF242" s="14">
        <v>5.31874536764321E-2</v>
      </c>
      <c r="AG242" s="14">
        <v>0.11414558388300799</v>
      </c>
      <c r="AH242" s="14">
        <v>8.8601929675483304E-2</v>
      </c>
      <c r="AI242" s="14">
        <v>0.23918654753386201</v>
      </c>
      <c r="AJ242" s="14">
        <v>4.0576394044306699E-2</v>
      </c>
      <c r="AK242" s="14"/>
      <c r="AL242" s="14">
        <v>6.4853255441713206E-2</v>
      </c>
      <c r="AM242" s="14">
        <v>0.100659204683891</v>
      </c>
      <c r="AN242" s="14">
        <v>7.9309287562213504E-2</v>
      </c>
    </row>
    <row r="243" spans="2:40" x14ac:dyDescent="0.35">
      <c r="B243" t="s">
        <v>184</v>
      </c>
      <c r="C243" s="14">
        <v>0.29918988975723199</v>
      </c>
      <c r="D243" s="14">
        <v>0.30415498996065898</v>
      </c>
      <c r="E243" s="14">
        <v>0.29511413794320202</v>
      </c>
      <c r="F243" s="14"/>
      <c r="G243" s="14">
        <v>0.352805636016086</v>
      </c>
      <c r="H243" s="14">
        <v>0.40690365388432298</v>
      </c>
      <c r="I243" s="14">
        <v>0.36963234108015902</v>
      </c>
      <c r="J243" s="14">
        <v>0.27622069012092199</v>
      </c>
      <c r="K243" s="14">
        <v>0.19901731089972999</v>
      </c>
      <c r="L243" s="14">
        <v>0.204897244532596</v>
      </c>
      <c r="M243" s="14"/>
      <c r="N243" s="14">
        <v>0.37182553604203</v>
      </c>
      <c r="O243" s="14">
        <v>0.30271554103535803</v>
      </c>
      <c r="P243" s="14">
        <v>0.28853167376052202</v>
      </c>
      <c r="Q243" s="14">
        <v>0.31403527437291101</v>
      </c>
      <c r="R243" s="14">
        <v>0.30399947505907998</v>
      </c>
      <c r="S243" s="14">
        <v>0.27042535293901199</v>
      </c>
      <c r="T243" s="14">
        <v>0.27061062828803101</v>
      </c>
      <c r="U243" s="14">
        <v>0.21983475521406601</v>
      </c>
      <c r="V243" s="14">
        <v>0.34605960205521702</v>
      </c>
      <c r="W243" s="14">
        <v>0.234374095258405</v>
      </c>
      <c r="X243" s="14">
        <v>0.21025403170998899</v>
      </c>
      <c r="Y243" s="14">
        <v>0.35569609260552498</v>
      </c>
      <c r="Z243" s="14"/>
      <c r="AA243" s="14">
        <v>0.36116810524123899</v>
      </c>
      <c r="AB243" s="14">
        <v>0.32248174858290701</v>
      </c>
      <c r="AC243" s="14">
        <v>0.28295630509043801</v>
      </c>
      <c r="AD243" s="14">
        <v>0.22081037526043901</v>
      </c>
      <c r="AE243" s="14"/>
      <c r="AF243" s="14">
        <v>0.291904260814489</v>
      </c>
      <c r="AG243" s="14">
        <v>0.34202597700097198</v>
      </c>
      <c r="AH243" s="14">
        <v>0.29744025309331801</v>
      </c>
      <c r="AI243" s="14">
        <v>0.27174032568016399</v>
      </c>
      <c r="AJ243" s="14">
        <v>0.26990311533919797</v>
      </c>
      <c r="AK243" s="14"/>
      <c r="AL243" s="14">
        <v>0.31928058850711499</v>
      </c>
      <c r="AM243" s="14">
        <v>0.34474538333094901</v>
      </c>
      <c r="AN243" s="14">
        <v>0.35549449197988497</v>
      </c>
    </row>
    <row r="244" spans="2:40" x14ac:dyDescent="0.35">
      <c r="B244" t="s">
        <v>185</v>
      </c>
      <c r="C244" s="14">
        <v>0.37656926587813999</v>
      </c>
      <c r="D244" s="14">
        <v>0.35811240535282801</v>
      </c>
      <c r="E244" s="14">
        <v>0.39682672495284199</v>
      </c>
      <c r="F244" s="14"/>
      <c r="G244" s="14">
        <v>0.36324098502436802</v>
      </c>
      <c r="H244" s="14">
        <v>0.35143461827147299</v>
      </c>
      <c r="I244" s="14">
        <v>0.37477680634732902</v>
      </c>
      <c r="J244" s="14">
        <v>0.375930589753949</v>
      </c>
      <c r="K244" s="14">
        <v>0.40135630443007903</v>
      </c>
      <c r="L244" s="14">
        <v>0.39111265696831199</v>
      </c>
      <c r="M244" s="14"/>
      <c r="N244" s="14">
        <v>0.33047048989557998</v>
      </c>
      <c r="O244" s="14">
        <v>0.378866425169885</v>
      </c>
      <c r="P244" s="14">
        <v>0.387483139103525</v>
      </c>
      <c r="Q244" s="14">
        <v>0.39309344574131599</v>
      </c>
      <c r="R244" s="14">
        <v>0.31226884307338598</v>
      </c>
      <c r="S244" s="14">
        <v>0.39274579971625501</v>
      </c>
      <c r="T244" s="14">
        <v>0.41600057873965102</v>
      </c>
      <c r="U244" s="14">
        <v>0.40403944442001899</v>
      </c>
      <c r="V244" s="14">
        <v>0.35194046112791399</v>
      </c>
      <c r="W244" s="14">
        <v>0.45384223006934898</v>
      </c>
      <c r="X244" s="14">
        <v>0.40331973500232599</v>
      </c>
      <c r="Y244" s="14">
        <v>0.27658030046000898</v>
      </c>
      <c r="Z244" s="14"/>
      <c r="AA244" s="14">
        <v>0.33392984730014103</v>
      </c>
      <c r="AB244" s="14">
        <v>0.37813628928864501</v>
      </c>
      <c r="AC244" s="14">
        <v>0.39813481016736202</v>
      </c>
      <c r="AD244" s="14">
        <v>0.40502500874796399</v>
      </c>
      <c r="AE244" s="14"/>
      <c r="AF244" s="14">
        <v>0.36441452797100798</v>
      </c>
      <c r="AG244" s="14">
        <v>0.36248332691630902</v>
      </c>
      <c r="AH244" s="14">
        <v>0.301624158105045</v>
      </c>
      <c r="AI244" s="14">
        <v>0.26539507585496502</v>
      </c>
      <c r="AJ244" s="14">
        <v>0.422190410005224</v>
      </c>
      <c r="AK244" s="14"/>
      <c r="AL244" s="14">
        <v>0.37487967073946699</v>
      </c>
      <c r="AM244" s="14">
        <v>0.35175853147232999</v>
      </c>
      <c r="AN244" s="14">
        <v>0.31455727827318503</v>
      </c>
    </row>
    <row r="245" spans="2:40" x14ac:dyDescent="0.35">
      <c r="B245" t="s">
        <v>186</v>
      </c>
      <c r="C245" s="14">
        <v>0.25015618401043399</v>
      </c>
      <c r="D245" s="14">
        <v>0.24436220055449301</v>
      </c>
      <c r="E245" s="14">
        <v>0.25336709514150302</v>
      </c>
      <c r="F245" s="14"/>
      <c r="G245" s="14">
        <v>0.16823751621074201</v>
      </c>
      <c r="H245" s="14">
        <v>0.12681285229473399</v>
      </c>
      <c r="I245" s="14">
        <v>0.150310077121801</v>
      </c>
      <c r="J245" s="14">
        <v>0.28278839078580797</v>
      </c>
      <c r="K245" s="14">
        <v>0.36276303589722297</v>
      </c>
      <c r="L245" s="14">
        <v>0.38365440252986699</v>
      </c>
      <c r="M245" s="14"/>
      <c r="N245" s="14">
        <v>0.19682254947922001</v>
      </c>
      <c r="O245" s="14">
        <v>0.23714409905518</v>
      </c>
      <c r="P245" s="14">
        <v>0.27658802037275698</v>
      </c>
      <c r="Q245" s="14">
        <v>0.24742126484812399</v>
      </c>
      <c r="R245" s="14">
        <v>0.29909943986356202</v>
      </c>
      <c r="S245" s="14">
        <v>0.25207536968306798</v>
      </c>
      <c r="T245" s="14">
        <v>0.26148722821925102</v>
      </c>
      <c r="U245" s="14">
        <v>0.33966174322353698</v>
      </c>
      <c r="V245" s="14">
        <v>0.21325863979381399</v>
      </c>
      <c r="W245" s="14">
        <v>0.25071664316956199</v>
      </c>
      <c r="X245" s="14">
        <v>0.29049521831331698</v>
      </c>
      <c r="Y245" s="14">
        <v>0.29176765486922501</v>
      </c>
      <c r="Z245" s="14"/>
      <c r="AA245" s="14">
        <v>0.19371835289796999</v>
      </c>
      <c r="AB245" s="14">
        <v>0.230684771008519</v>
      </c>
      <c r="AC245" s="14">
        <v>0.25919836013569297</v>
      </c>
      <c r="AD245" s="14">
        <v>0.32324401625992299</v>
      </c>
      <c r="AE245" s="14"/>
      <c r="AF245" s="14">
        <v>0.290493757538071</v>
      </c>
      <c r="AG245" s="14">
        <v>0.181345112199711</v>
      </c>
      <c r="AH245" s="14">
        <v>0.31233365912615402</v>
      </c>
      <c r="AI245" s="14">
        <v>0.22367805093100901</v>
      </c>
      <c r="AJ245" s="14">
        <v>0.267330080611271</v>
      </c>
      <c r="AK245" s="14"/>
      <c r="AL245" s="14">
        <v>0.240986485311705</v>
      </c>
      <c r="AM245" s="14">
        <v>0.20283688051283</v>
      </c>
      <c r="AN245" s="14">
        <v>0.250638942184716</v>
      </c>
    </row>
    <row r="246" spans="2:40" x14ac:dyDescent="0.35">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row>
    <row r="247" spans="2:40" x14ac:dyDescent="0.35">
      <c r="B247" s="6" t="s">
        <v>191</v>
      </c>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row>
    <row r="248" spans="2:40" x14ac:dyDescent="0.35">
      <c r="B248" s="24" t="s">
        <v>71</v>
      </c>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row>
    <row r="249" spans="2:40" x14ac:dyDescent="0.35">
      <c r="B249" t="s">
        <v>183</v>
      </c>
      <c r="C249" s="14">
        <v>0.130440862294979</v>
      </c>
      <c r="D249" s="14">
        <v>0.15901551674145001</v>
      </c>
      <c r="E249" s="14">
        <v>0.102312659123781</v>
      </c>
      <c r="F249" s="14"/>
      <c r="G249" s="14">
        <v>0.14623439867959501</v>
      </c>
      <c r="H249" s="14">
        <v>0.16449261008305999</v>
      </c>
      <c r="I249" s="14">
        <v>0.14112948034521899</v>
      </c>
      <c r="J249" s="14">
        <v>0.137303244386457</v>
      </c>
      <c r="K249" s="14">
        <v>8.1990147870373398E-2</v>
      </c>
      <c r="L249" s="14">
        <v>0.11062779352562099</v>
      </c>
      <c r="M249" s="14"/>
      <c r="N249" s="14">
        <v>0.17025689131396399</v>
      </c>
      <c r="O249" s="14">
        <v>0.12871813025413101</v>
      </c>
      <c r="P249" s="14">
        <v>0.131551349426964</v>
      </c>
      <c r="Q249" s="14">
        <v>0.119082696536676</v>
      </c>
      <c r="R249" s="14">
        <v>0.14897481861451201</v>
      </c>
      <c r="S249" s="14">
        <v>0.14145204969403599</v>
      </c>
      <c r="T249" s="14">
        <v>0.116082728844373</v>
      </c>
      <c r="U249" s="14">
        <v>9.1835938353527505E-2</v>
      </c>
      <c r="V249" s="14">
        <v>0.131950031365348</v>
      </c>
      <c r="W249" s="14">
        <v>8.2194459922861104E-2</v>
      </c>
      <c r="X249" s="14">
        <v>0.15296515560694801</v>
      </c>
      <c r="Y249" s="14">
        <v>9.8496871655553403E-2</v>
      </c>
      <c r="Z249" s="14"/>
      <c r="AA249" s="14">
        <v>0.21432037877326901</v>
      </c>
      <c r="AB249" s="14">
        <v>0.109434798830117</v>
      </c>
      <c r="AC249" s="14">
        <v>0.108122312195988</v>
      </c>
      <c r="AD249" s="14">
        <v>8.0481543446585896E-2</v>
      </c>
      <c r="AE249" s="14"/>
      <c r="AF249" s="14">
        <v>0.135237238296501</v>
      </c>
      <c r="AG249" s="14">
        <v>0.15003265639584601</v>
      </c>
      <c r="AH249" s="14">
        <v>0.192368419306025</v>
      </c>
      <c r="AI249" s="14">
        <v>0.23158713718590901</v>
      </c>
      <c r="AJ249" s="14">
        <v>6.8927748209403297E-2</v>
      </c>
      <c r="AK249" s="14"/>
      <c r="AL249" s="14">
        <v>0.13542997136880899</v>
      </c>
      <c r="AM249" s="14">
        <v>0.14956641534521001</v>
      </c>
      <c r="AN249" s="14">
        <v>0.21118099941037899</v>
      </c>
    </row>
    <row r="250" spans="2:40" x14ac:dyDescent="0.35">
      <c r="B250" t="s">
        <v>184</v>
      </c>
      <c r="C250" s="14">
        <v>0.37452234231860998</v>
      </c>
      <c r="D250" s="14">
        <v>0.393334508558909</v>
      </c>
      <c r="E250" s="14">
        <v>0.35539633089008499</v>
      </c>
      <c r="F250" s="14"/>
      <c r="G250" s="14">
        <v>0.393793129476953</v>
      </c>
      <c r="H250" s="14">
        <v>0.39317840847117902</v>
      </c>
      <c r="I250" s="14">
        <v>0.41997257817752598</v>
      </c>
      <c r="J250" s="14">
        <v>0.36960565300407999</v>
      </c>
      <c r="K250" s="14">
        <v>0.32793347027403702</v>
      </c>
      <c r="L250" s="14">
        <v>0.344873783485111</v>
      </c>
      <c r="M250" s="14"/>
      <c r="N250" s="14">
        <v>0.41793988201759302</v>
      </c>
      <c r="O250" s="14">
        <v>0.40719198256274503</v>
      </c>
      <c r="P250" s="14">
        <v>0.37091810609651699</v>
      </c>
      <c r="Q250" s="14">
        <v>0.379439225362383</v>
      </c>
      <c r="R250" s="14">
        <v>0.32317259737002801</v>
      </c>
      <c r="S250" s="14">
        <v>0.34200995738850098</v>
      </c>
      <c r="T250" s="14">
        <v>0.352682338158047</v>
      </c>
      <c r="U250" s="14">
        <v>0.32115346559868702</v>
      </c>
      <c r="V250" s="14">
        <v>0.38630413410378101</v>
      </c>
      <c r="W250" s="14">
        <v>0.37122020900946201</v>
      </c>
      <c r="X250" s="14">
        <v>0.32884682945133298</v>
      </c>
      <c r="Y250" s="14">
        <v>0.41332034548148799</v>
      </c>
      <c r="Z250" s="14"/>
      <c r="AA250" s="14">
        <v>0.41998263189393598</v>
      </c>
      <c r="AB250" s="14">
        <v>0.38404588900956399</v>
      </c>
      <c r="AC250" s="14">
        <v>0.37544358215547702</v>
      </c>
      <c r="AD250" s="14">
        <v>0.31576424027679401</v>
      </c>
      <c r="AE250" s="14"/>
      <c r="AF250" s="14">
        <v>0.39830682412470902</v>
      </c>
      <c r="AG250" s="14">
        <v>0.37870259256188799</v>
      </c>
      <c r="AH250" s="14">
        <v>0.388364191714967</v>
      </c>
      <c r="AI250" s="14">
        <v>0.46417695362928701</v>
      </c>
      <c r="AJ250" s="14">
        <v>0.31858718007093101</v>
      </c>
      <c r="AK250" s="14"/>
      <c r="AL250" s="14">
        <v>0.38667873281844301</v>
      </c>
      <c r="AM250" s="14">
        <v>0.38507113641990098</v>
      </c>
      <c r="AN250" s="14">
        <v>0.36841382802748801</v>
      </c>
    </row>
    <row r="251" spans="2:40" x14ac:dyDescent="0.35">
      <c r="B251" t="s">
        <v>185</v>
      </c>
      <c r="C251" s="14">
        <v>0.34014677573009799</v>
      </c>
      <c r="D251" s="14">
        <v>0.31571576916272498</v>
      </c>
      <c r="E251" s="14">
        <v>0.36504354118253501</v>
      </c>
      <c r="F251" s="14"/>
      <c r="G251" s="14">
        <v>0.34909792386460298</v>
      </c>
      <c r="H251" s="14">
        <v>0.35326318584724598</v>
      </c>
      <c r="I251" s="14">
        <v>0.31356613509762798</v>
      </c>
      <c r="J251" s="14">
        <v>0.35055828003210998</v>
      </c>
      <c r="K251" s="14">
        <v>0.34913097385501901</v>
      </c>
      <c r="L251" s="14">
        <v>0.33073971090858101</v>
      </c>
      <c r="M251" s="14"/>
      <c r="N251" s="14">
        <v>0.28548632024389697</v>
      </c>
      <c r="O251" s="14">
        <v>0.29973743426042199</v>
      </c>
      <c r="P251" s="14">
        <v>0.35692346880268999</v>
      </c>
      <c r="Q251" s="14">
        <v>0.37196416597857301</v>
      </c>
      <c r="R251" s="14">
        <v>0.367708346762881</v>
      </c>
      <c r="S251" s="14">
        <v>0.327272661154978</v>
      </c>
      <c r="T251" s="14">
        <v>0.38055366456047202</v>
      </c>
      <c r="U251" s="14">
        <v>0.42062293223549801</v>
      </c>
      <c r="V251" s="14">
        <v>0.34261948398374398</v>
      </c>
      <c r="W251" s="14">
        <v>0.38206450781256801</v>
      </c>
      <c r="X251" s="14">
        <v>0.296891161321028</v>
      </c>
      <c r="Y251" s="14">
        <v>0.32753027646949101</v>
      </c>
      <c r="Z251" s="14"/>
      <c r="AA251" s="14">
        <v>0.25041990612762599</v>
      </c>
      <c r="AB251" s="14">
        <v>0.38146659504993002</v>
      </c>
      <c r="AC251" s="14">
        <v>0.35308246316871</v>
      </c>
      <c r="AD251" s="14">
        <v>0.38341796788857402</v>
      </c>
      <c r="AE251" s="14"/>
      <c r="AF251" s="14">
        <v>0.31295473541312202</v>
      </c>
      <c r="AG251" s="14">
        <v>0.341989741136001</v>
      </c>
      <c r="AH251" s="14">
        <v>0.23335349903748101</v>
      </c>
      <c r="AI251" s="14">
        <v>0.19334084085540401</v>
      </c>
      <c r="AJ251" s="14">
        <v>0.44465754234063298</v>
      </c>
      <c r="AK251" s="14"/>
      <c r="AL251" s="14">
        <v>0.36063367091388698</v>
      </c>
      <c r="AM251" s="14">
        <v>0.33003915745721801</v>
      </c>
      <c r="AN251" s="14">
        <v>0.28531024476545203</v>
      </c>
    </row>
    <row r="252" spans="2:40" x14ac:dyDescent="0.35">
      <c r="B252" t="s">
        <v>186</v>
      </c>
      <c r="C252" s="14">
        <v>0.15489001965631199</v>
      </c>
      <c r="D252" s="14">
        <v>0.13193420553691601</v>
      </c>
      <c r="E252" s="14">
        <v>0.17724746880359901</v>
      </c>
      <c r="F252" s="14"/>
      <c r="G252" s="14">
        <v>0.11087454797884901</v>
      </c>
      <c r="H252" s="14">
        <v>8.9065795598515393E-2</v>
      </c>
      <c r="I252" s="14">
        <v>0.12533180637962801</v>
      </c>
      <c r="J252" s="14">
        <v>0.142532822577353</v>
      </c>
      <c r="K252" s="14">
        <v>0.24094540800057099</v>
      </c>
      <c r="L252" s="14">
        <v>0.213758712080687</v>
      </c>
      <c r="M252" s="14"/>
      <c r="N252" s="14">
        <v>0.12631690642454599</v>
      </c>
      <c r="O252" s="14">
        <v>0.16435245292270201</v>
      </c>
      <c r="P252" s="14">
        <v>0.14060707567382899</v>
      </c>
      <c r="Q252" s="14">
        <v>0.12951391212236801</v>
      </c>
      <c r="R252" s="14">
        <v>0.16014423725257801</v>
      </c>
      <c r="S252" s="14">
        <v>0.189265331762486</v>
      </c>
      <c r="T252" s="14">
        <v>0.150681268437107</v>
      </c>
      <c r="U252" s="14">
        <v>0.16638766381228801</v>
      </c>
      <c r="V252" s="14">
        <v>0.13912635054712699</v>
      </c>
      <c r="W252" s="14">
        <v>0.164520823255108</v>
      </c>
      <c r="X252" s="14">
        <v>0.22129685362068999</v>
      </c>
      <c r="Y252" s="14">
        <v>0.16065250639346701</v>
      </c>
      <c r="Z252" s="14"/>
      <c r="AA252" s="14">
        <v>0.115277083205169</v>
      </c>
      <c r="AB252" s="14">
        <v>0.12505271711038901</v>
      </c>
      <c r="AC252" s="14">
        <v>0.163351642479825</v>
      </c>
      <c r="AD252" s="14">
        <v>0.220336248388046</v>
      </c>
      <c r="AE252" s="14"/>
      <c r="AF252" s="14">
        <v>0.15350120216566801</v>
      </c>
      <c r="AG252" s="14">
        <v>0.129275009906265</v>
      </c>
      <c r="AH252" s="14">
        <v>0.18591388994152699</v>
      </c>
      <c r="AI252" s="14">
        <v>0.11089506832940001</v>
      </c>
      <c r="AJ252" s="14">
        <v>0.167827529379033</v>
      </c>
      <c r="AK252" s="14"/>
      <c r="AL252" s="14">
        <v>0.117257624898861</v>
      </c>
      <c r="AM252" s="14">
        <v>0.13532329077767</v>
      </c>
      <c r="AN252" s="14">
        <v>0.135094927796681</v>
      </c>
    </row>
    <row r="253" spans="2:40" x14ac:dyDescent="0.35">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row>
    <row r="254" spans="2:40" x14ac:dyDescent="0.35">
      <c r="B254" s="6" t="s">
        <v>192</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row>
    <row r="255" spans="2:40" x14ac:dyDescent="0.35">
      <c r="B255" s="24" t="s">
        <v>71</v>
      </c>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row>
    <row r="256" spans="2:40" x14ac:dyDescent="0.35">
      <c r="B256" t="s">
        <v>183</v>
      </c>
      <c r="C256" s="14">
        <v>0.15889832946785601</v>
      </c>
      <c r="D256" s="14">
        <v>0.187587859290785</v>
      </c>
      <c r="E256" s="14">
        <v>0.12982242950266101</v>
      </c>
      <c r="F256" s="14"/>
      <c r="G256" s="14">
        <v>0.20246630091716999</v>
      </c>
      <c r="H256" s="14">
        <v>0.198219936758011</v>
      </c>
      <c r="I256" s="14">
        <v>0.18000595734154801</v>
      </c>
      <c r="J256" s="14">
        <v>0.149740756069316</v>
      </c>
      <c r="K256" s="14">
        <v>9.6322952295884001E-2</v>
      </c>
      <c r="L256" s="14">
        <v>0.13037355031820599</v>
      </c>
      <c r="M256" s="14"/>
      <c r="N256" s="14">
        <v>0.20441699227708299</v>
      </c>
      <c r="O256" s="14">
        <v>0.176548301533972</v>
      </c>
      <c r="P256" s="14">
        <v>0.17252293587647899</v>
      </c>
      <c r="Q256" s="14">
        <v>0.13310545556505299</v>
      </c>
      <c r="R256" s="14">
        <v>0.20850982592862799</v>
      </c>
      <c r="S256" s="14">
        <v>0.13465232567763799</v>
      </c>
      <c r="T256" s="14">
        <v>0.14328148819355799</v>
      </c>
      <c r="U256" s="14">
        <v>0.117933233220703</v>
      </c>
      <c r="V256" s="14">
        <v>0.16952294972922899</v>
      </c>
      <c r="W256" s="14">
        <v>9.3075820008653706E-2</v>
      </c>
      <c r="X256" s="14">
        <v>0.174453336597123</v>
      </c>
      <c r="Y256" s="14">
        <v>9.6734464040711204E-2</v>
      </c>
      <c r="Z256" s="14"/>
      <c r="AA256" s="14">
        <v>0.23419251635143201</v>
      </c>
      <c r="AB256" s="14">
        <v>0.14775229756202901</v>
      </c>
      <c r="AC256" s="14">
        <v>0.145254845116566</v>
      </c>
      <c r="AD256" s="14">
        <v>0.102449933680533</v>
      </c>
      <c r="AE256" s="14"/>
      <c r="AF256" s="14">
        <v>0.173594704073503</v>
      </c>
      <c r="AG256" s="14">
        <v>0.18054637554509501</v>
      </c>
      <c r="AH256" s="14">
        <v>0.15001218684897799</v>
      </c>
      <c r="AI256" s="14">
        <v>0.31598515972241198</v>
      </c>
      <c r="AJ256" s="14">
        <v>9.6235415949167596E-2</v>
      </c>
      <c r="AK256" s="14"/>
      <c r="AL256" s="14">
        <v>0.19271270109011501</v>
      </c>
      <c r="AM256" s="14">
        <v>0.179605075380739</v>
      </c>
      <c r="AN256" s="14">
        <v>0.153166361627224</v>
      </c>
    </row>
    <row r="257" spans="2:40" x14ac:dyDescent="0.35">
      <c r="B257" t="s">
        <v>184</v>
      </c>
      <c r="C257" s="14">
        <v>0.44651377814078003</v>
      </c>
      <c r="D257" s="14">
        <v>0.45923036736234102</v>
      </c>
      <c r="E257" s="14">
        <v>0.43574363938127902</v>
      </c>
      <c r="F257" s="14"/>
      <c r="G257" s="14">
        <v>0.48256883417234497</v>
      </c>
      <c r="H257" s="14">
        <v>0.48598262185000302</v>
      </c>
      <c r="I257" s="14">
        <v>0.46618622728862902</v>
      </c>
      <c r="J257" s="14">
        <v>0.44884883008114701</v>
      </c>
      <c r="K257" s="14">
        <v>0.395919708779914</v>
      </c>
      <c r="L257" s="14">
        <v>0.406654686806665</v>
      </c>
      <c r="M257" s="14"/>
      <c r="N257" s="14">
        <v>0.48421327930792502</v>
      </c>
      <c r="O257" s="14">
        <v>0.48636879459180499</v>
      </c>
      <c r="P257" s="14">
        <v>0.42928341347029197</v>
      </c>
      <c r="Q257" s="14">
        <v>0.43789998302223598</v>
      </c>
      <c r="R257" s="14">
        <v>0.40037429125740498</v>
      </c>
      <c r="S257" s="14">
        <v>0.44863101823367302</v>
      </c>
      <c r="T257" s="14">
        <v>0.43609959020816702</v>
      </c>
      <c r="U257" s="14">
        <v>0.34934059616451402</v>
      </c>
      <c r="V257" s="14">
        <v>0.46390262307161401</v>
      </c>
      <c r="W257" s="14">
        <v>0.45158436243637001</v>
      </c>
      <c r="X257" s="14">
        <v>0.332846584499917</v>
      </c>
      <c r="Y257" s="14">
        <v>0.53706172869570701</v>
      </c>
      <c r="Z257" s="14"/>
      <c r="AA257" s="14">
        <v>0.499763619606158</v>
      </c>
      <c r="AB257" s="14">
        <v>0.482277898087832</v>
      </c>
      <c r="AC257" s="14">
        <v>0.44201379126005902</v>
      </c>
      <c r="AD257" s="14">
        <v>0.35549977682864897</v>
      </c>
      <c r="AE257" s="14"/>
      <c r="AF257" s="14">
        <v>0.45828161607351098</v>
      </c>
      <c r="AG257" s="14">
        <v>0.44047303212853101</v>
      </c>
      <c r="AH257" s="14">
        <v>0.47973862275583901</v>
      </c>
      <c r="AI257" s="14">
        <v>0.42055122205327899</v>
      </c>
      <c r="AJ257" s="14">
        <v>0.44739093351487602</v>
      </c>
      <c r="AK257" s="14"/>
      <c r="AL257" s="14">
        <v>0.47388468822572499</v>
      </c>
      <c r="AM257" s="14">
        <v>0.43820242236386397</v>
      </c>
      <c r="AN257" s="14">
        <v>0.49908780021758098</v>
      </c>
    </row>
    <row r="258" spans="2:40" x14ac:dyDescent="0.35">
      <c r="B258" t="s">
        <v>185</v>
      </c>
      <c r="C258" s="14">
        <v>0.28189453710564699</v>
      </c>
      <c r="D258" s="14">
        <v>0.25645230423595899</v>
      </c>
      <c r="E258" s="14">
        <v>0.306460847148886</v>
      </c>
      <c r="F258" s="14"/>
      <c r="G258" s="14">
        <v>0.26777077235337499</v>
      </c>
      <c r="H258" s="14">
        <v>0.24559680379572399</v>
      </c>
      <c r="I258" s="14">
        <v>0.26335860705974501</v>
      </c>
      <c r="J258" s="14">
        <v>0.28333124967225898</v>
      </c>
      <c r="K258" s="14">
        <v>0.34454101903046203</v>
      </c>
      <c r="L258" s="14">
        <v>0.29253867866189198</v>
      </c>
      <c r="M258" s="14"/>
      <c r="N258" s="14">
        <v>0.220755349986373</v>
      </c>
      <c r="O258" s="14">
        <v>0.26078511365413798</v>
      </c>
      <c r="P258" s="14">
        <v>0.28535117584124498</v>
      </c>
      <c r="Q258" s="14">
        <v>0.303987167739669</v>
      </c>
      <c r="R258" s="14">
        <v>0.29412214418851801</v>
      </c>
      <c r="S258" s="14">
        <v>0.27214494481435297</v>
      </c>
      <c r="T258" s="14">
        <v>0.30384011316957599</v>
      </c>
      <c r="U258" s="14">
        <v>0.45062465564502902</v>
      </c>
      <c r="V258" s="14">
        <v>0.25882757256475097</v>
      </c>
      <c r="W258" s="14">
        <v>0.32499675579301102</v>
      </c>
      <c r="X258" s="14">
        <v>0.29857912410120302</v>
      </c>
      <c r="Y258" s="14">
        <v>0.22893910331308301</v>
      </c>
      <c r="Z258" s="14"/>
      <c r="AA258" s="14">
        <v>0.20704817753548899</v>
      </c>
      <c r="AB258" s="14">
        <v>0.27923165108147302</v>
      </c>
      <c r="AC258" s="14">
        <v>0.29778064653831599</v>
      </c>
      <c r="AD258" s="14">
        <v>0.35177440272322202</v>
      </c>
      <c r="AE258" s="14"/>
      <c r="AF258" s="14">
        <v>0.26114836812765901</v>
      </c>
      <c r="AG258" s="14">
        <v>0.26908850699236597</v>
      </c>
      <c r="AH258" s="14">
        <v>0.23497373351339099</v>
      </c>
      <c r="AI258" s="14">
        <v>0.15256854989491</v>
      </c>
      <c r="AJ258" s="14">
        <v>0.343557027054049</v>
      </c>
      <c r="AK258" s="14"/>
      <c r="AL258" s="14">
        <v>0.24974890549968101</v>
      </c>
      <c r="AM258" s="14">
        <v>0.285480050079646</v>
      </c>
      <c r="AN258" s="14">
        <v>0.236151716250764</v>
      </c>
    </row>
    <row r="259" spans="2:40" x14ac:dyDescent="0.35">
      <c r="B259" t="s">
        <v>186</v>
      </c>
      <c r="C259" s="14">
        <v>0.112693355285717</v>
      </c>
      <c r="D259" s="14">
        <v>9.6729469110915095E-2</v>
      </c>
      <c r="E259" s="14">
        <v>0.127973083967174</v>
      </c>
      <c r="F259" s="14"/>
      <c r="G259" s="14">
        <v>4.7194092557110302E-2</v>
      </c>
      <c r="H259" s="14">
        <v>7.0200637596262105E-2</v>
      </c>
      <c r="I259" s="14">
        <v>9.0449208310078202E-2</v>
      </c>
      <c r="J259" s="14">
        <v>0.118079164177278</v>
      </c>
      <c r="K259" s="14">
        <v>0.16321631989374</v>
      </c>
      <c r="L259" s="14">
        <v>0.170433084213238</v>
      </c>
      <c r="M259" s="14"/>
      <c r="N259" s="14">
        <v>9.06143784286189E-2</v>
      </c>
      <c r="O259" s="14">
        <v>7.6297790220085399E-2</v>
      </c>
      <c r="P259" s="14">
        <v>0.11284247481198401</v>
      </c>
      <c r="Q259" s="14">
        <v>0.12500739367304201</v>
      </c>
      <c r="R259" s="14">
        <v>9.6993738625448897E-2</v>
      </c>
      <c r="S259" s="14">
        <v>0.14457171127433599</v>
      </c>
      <c r="T259" s="14">
        <v>0.116778808428699</v>
      </c>
      <c r="U259" s="14">
        <v>8.2101514969753195E-2</v>
      </c>
      <c r="V259" s="14">
        <v>0.107746854634406</v>
      </c>
      <c r="W259" s="14">
        <v>0.130343061761966</v>
      </c>
      <c r="X259" s="14">
        <v>0.19412095480175701</v>
      </c>
      <c r="Y259" s="14">
        <v>0.137264703950498</v>
      </c>
      <c r="Z259" s="14"/>
      <c r="AA259" s="14">
        <v>5.8995686506921101E-2</v>
      </c>
      <c r="AB259" s="14">
        <v>9.0738153268665606E-2</v>
      </c>
      <c r="AC259" s="14">
        <v>0.114950717085059</v>
      </c>
      <c r="AD259" s="14">
        <v>0.19027588676759599</v>
      </c>
      <c r="AE259" s="14"/>
      <c r="AF259" s="14">
        <v>0.106975311725327</v>
      </c>
      <c r="AG259" s="14">
        <v>0.109892085334008</v>
      </c>
      <c r="AH259" s="14">
        <v>0.13527545688179199</v>
      </c>
      <c r="AI259" s="14">
        <v>0.11089506832940001</v>
      </c>
      <c r="AJ259" s="14">
        <v>0.11281662348190701</v>
      </c>
      <c r="AK259" s="14"/>
      <c r="AL259" s="14">
        <v>8.3653705184480107E-2</v>
      </c>
      <c r="AM259" s="14">
        <v>9.6712452175750502E-2</v>
      </c>
      <c r="AN259" s="14">
        <v>0.11159412190443101</v>
      </c>
    </row>
    <row r="260" spans="2:40" x14ac:dyDescent="0.35">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row>
    <row r="261" spans="2:40" x14ac:dyDescent="0.35">
      <c r="B261" s="6" t="s">
        <v>206</v>
      </c>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row>
    <row r="262" spans="2:40" x14ac:dyDescent="0.35">
      <c r="B262" s="24" t="s">
        <v>71</v>
      </c>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row>
    <row r="263" spans="2:40" x14ac:dyDescent="0.35">
      <c r="B263" t="s">
        <v>202</v>
      </c>
      <c r="C263" s="14">
        <v>0.76892794840953305</v>
      </c>
      <c r="D263" s="14">
        <v>0.75524423623737102</v>
      </c>
      <c r="E263" s="14">
        <v>0.78189479149490604</v>
      </c>
      <c r="F263" s="14"/>
      <c r="G263" s="14">
        <v>0.66530356853268002</v>
      </c>
      <c r="H263" s="14">
        <v>0.68192003670960399</v>
      </c>
      <c r="I263" s="14">
        <v>0.72201940504574402</v>
      </c>
      <c r="J263" s="14">
        <v>0.83509677114568603</v>
      </c>
      <c r="K263" s="14">
        <v>0.828106795561109</v>
      </c>
      <c r="L263" s="14">
        <v>0.85295532349430803</v>
      </c>
      <c r="M263" s="14"/>
      <c r="N263" s="14">
        <v>0.72570614346954898</v>
      </c>
      <c r="O263" s="14">
        <v>0.82092394765843801</v>
      </c>
      <c r="P263" s="14">
        <v>0.760014578403302</v>
      </c>
      <c r="Q263" s="14">
        <v>0.791981107059754</v>
      </c>
      <c r="R263" s="14">
        <v>0.84329285815229804</v>
      </c>
      <c r="S263" s="14">
        <v>0.72229840538057399</v>
      </c>
      <c r="T263" s="14">
        <v>0.761269113392954</v>
      </c>
      <c r="U263" s="14">
        <v>0.73792485174934297</v>
      </c>
      <c r="V263" s="14">
        <v>0.72329491079488695</v>
      </c>
      <c r="W263" s="14">
        <v>0.82777237427914596</v>
      </c>
      <c r="X263" s="14">
        <v>0.70356108760254299</v>
      </c>
      <c r="Y263" s="14">
        <v>0.82740322579370895</v>
      </c>
      <c r="Z263" s="14"/>
      <c r="AA263" s="14">
        <v>0.78449826065042705</v>
      </c>
      <c r="AB263" s="14">
        <v>0.80547955282022599</v>
      </c>
      <c r="AC263" s="14">
        <v>0.786665433703848</v>
      </c>
      <c r="AD263" s="14">
        <v>0.70464077913052803</v>
      </c>
      <c r="AE263" s="14"/>
      <c r="AF263" s="14">
        <v>0.81084923582961499</v>
      </c>
      <c r="AG263" s="14">
        <v>0.72241329430065004</v>
      </c>
      <c r="AH263" s="14">
        <v>0.79657599573135396</v>
      </c>
      <c r="AI263" s="14">
        <v>0.68878983270956595</v>
      </c>
      <c r="AJ263" s="14">
        <v>0.74688515426560498</v>
      </c>
      <c r="AK263" s="14"/>
      <c r="AL263" s="14">
        <v>0.77345822298951805</v>
      </c>
      <c r="AM263" s="14">
        <v>0.74976814200930297</v>
      </c>
      <c r="AN263" s="14">
        <v>0.80443463891885103</v>
      </c>
    </row>
    <row r="264" spans="2:40" x14ac:dyDescent="0.35">
      <c r="B264" t="s">
        <v>203</v>
      </c>
      <c r="C264" s="14">
        <v>0.12711754616345</v>
      </c>
      <c r="D264" s="14">
        <v>0.14190911864844</v>
      </c>
      <c r="E264" s="14">
        <v>0.113428953178283</v>
      </c>
      <c r="F264" s="14"/>
      <c r="G264" s="14">
        <v>0.17441426437711199</v>
      </c>
      <c r="H264" s="14">
        <v>0.187798580594326</v>
      </c>
      <c r="I264" s="14">
        <v>0.17640139287561099</v>
      </c>
      <c r="J264" s="14">
        <v>0.102938527484303</v>
      </c>
      <c r="K264" s="14">
        <v>7.2720711143016495E-2</v>
      </c>
      <c r="L264" s="14">
        <v>6.2585661041825502E-2</v>
      </c>
      <c r="M264" s="14"/>
      <c r="N264" s="14">
        <v>0.17832393597334301</v>
      </c>
      <c r="O264" s="14">
        <v>9.4014223245027395E-2</v>
      </c>
      <c r="P264" s="14">
        <v>0.13079553279962999</v>
      </c>
      <c r="Q264" s="14">
        <v>0.13515382450954599</v>
      </c>
      <c r="R264" s="14">
        <v>8.14450185455389E-2</v>
      </c>
      <c r="S264" s="14">
        <v>0.134608598395213</v>
      </c>
      <c r="T264" s="14">
        <v>0.14645534507837199</v>
      </c>
      <c r="U264" s="14">
        <v>0.123221507868889</v>
      </c>
      <c r="V264" s="14">
        <v>0.131186490721037</v>
      </c>
      <c r="W264" s="14">
        <v>0.104139773712889</v>
      </c>
      <c r="X264" s="14">
        <v>0.136004539822521</v>
      </c>
      <c r="Y264" s="14">
        <v>7.4597184787980803E-2</v>
      </c>
      <c r="Z264" s="14"/>
      <c r="AA264" s="14">
        <v>0.13358130912809499</v>
      </c>
      <c r="AB264" s="14">
        <v>0.11533638693184201</v>
      </c>
      <c r="AC264" s="14">
        <v>0.13119463904950701</v>
      </c>
      <c r="AD264" s="14">
        <v>0.125759158995495</v>
      </c>
      <c r="AE264" s="14"/>
      <c r="AF264" s="14">
        <v>0.114787425258027</v>
      </c>
      <c r="AG264" s="14">
        <v>0.16075135011671099</v>
      </c>
      <c r="AH264" s="14">
        <v>9.46073670216169E-2</v>
      </c>
      <c r="AI264" s="14">
        <v>0.14851785597419401</v>
      </c>
      <c r="AJ264" s="14">
        <v>0.12755693777517599</v>
      </c>
      <c r="AK264" s="14"/>
      <c r="AL264" s="14">
        <v>0.144694753999241</v>
      </c>
      <c r="AM264" s="14">
        <v>0.149092361266943</v>
      </c>
      <c r="AN264" s="14">
        <v>0.12595277339555899</v>
      </c>
    </row>
    <row r="265" spans="2:40" x14ac:dyDescent="0.35">
      <c r="B265" t="s">
        <v>204</v>
      </c>
      <c r="C265" s="14">
        <v>4.7092251374207403E-2</v>
      </c>
      <c r="D265" s="14">
        <v>5.3622612557749402E-2</v>
      </c>
      <c r="E265" s="14">
        <v>4.0995249451408998E-2</v>
      </c>
      <c r="F265" s="14"/>
      <c r="G265" s="14">
        <v>9.9701373774867097E-2</v>
      </c>
      <c r="H265" s="14">
        <v>9.1784433481769401E-2</v>
      </c>
      <c r="I265" s="14">
        <v>3.3999590540881398E-2</v>
      </c>
      <c r="J265" s="14">
        <v>2.6027504403344701E-2</v>
      </c>
      <c r="K265" s="14">
        <v>1.9117298913108999E-2</v>
      </c>
      <c r="L265" s="14">
        <v>2.2502740377461399E-2</v>
      </c>
      <c r="M265" s="14"/>
      <c r="N265" s="14">
        <v>4.5847913257501101E-2</v>
      </c>
      <c r="O265" s="14">
        <v>3.6946052996240597E-2</v>
      </c>
      <c r="P265" s="14">
        <v>2.99820403472594E-2</v>
      </c>
      <c r="Q265" s="14">
        <v>2.6204026973363E-2</v>
      </c>
      <c r="R265" s="14">
        <v>4.13432477978753E-2</v>
      </c>
      <c r="S265" s="14">
        <v>5.5886797027002E-2</v>
      </c>
      <c r="T265" s="14">
        <v>5.0747490120711697E-2</v>
      </c>
      <c r="U265" s="14">
        <v>5.7824531547529298E-2</v>
      </c>
      <c r="V265" s="14">
        <v>7.0675019334887804E-2</v>
      </c>
      <c r="W265" s="14">
        <v>3.7198088535262699E-2</v>
      </c>
      <c r="X265" s="14">
        <v>8.3867918726303003E-2</v>
      </c>
      <c r="Y265" s="14">
        <v>5.0040591266863103E-2</v>
      </c>
      <c r="Z265" s="14"/>
      <c r="AA265" s="14">
        <v>4.7156174530267297E-2</v>
      </c>
      <c r="AB265" s="14">
        <v>3.9310150678817497E-2</v>
      </c>
      <c r="AC265" s="14">
        <v>3.30266052840716E-2</v>
      </c>
      <c r="AD265" s="14">
        <v>6.7871105659181294E-2</v>
      </c>
      <c r="AE265" s="14"/>
      <c r="AF265" s="14">
        <v>3.2509056928761597E-2</v>
      </c>
      <c r="AG265" s="14">
        <v>6.82217671857724E-2</v>
      </c>
      <c r="AH265" s="14">
        <v>4.0092897479510399E-2</v>
      </c>
      <c r="AI265" s="14">
        <v>7.7874038135383794E-2</v>
      </c>
      <c r="AJ265" s="14">
        <v>4.06833138699614E-2</v>
      </c>
      <c r="AK265" s="14"/>
      <c r="AL265" s="14">
        <v>4.4289167191633103E-2</v>
      </c>
      <c r="AM265" s="14">
        <v>5.5906279381614299E-2</v>
      </c>
      <c r="AN265" s="14">
        <v>2.4053417647273399E-2</v>
      </c>
    </row>
    <row r="266" spans="2:40" x14ac:dyDescent="0.35">
      <c r="B266" t="s">
        <v>105</v>
      </c>
      <c r="C266" s="14">
        <v>5.6862254052809001E-2</v>
      </c>
      <c r="D266" s="14">
        <v>4.9224032556440103E-2</v>
      </c>
      <c r="E266" s="14">
        <v>6.3681005875402E-2</v>
      </c>
      <c r="F266" s="14"/>
      <c r="G266" s="14">
        <v>6.0580793315341303E-2</v>
      </c>
      <c r="H266" s="14">
        <v>3.84969492143011E-2</v>
      </c>
      <c r="I266" s="14">
        <v>6.7579611537763998E-2</v>
      </c>
      <c r="J266" s="14">
        <v>3.5937196966666002E-2</v>
      </c>
      <c r="K266" s="14">
        <v>8.0055194382765302E-2</v>
      </c>
      <c r="L266" s="14">
        <v>6.1956275086405103E-2</v>
      </c>
      <c r="M266" s="14"/>
      <c r="N266" s="14">
        <v>5.0122007299607398E-2</v>
      </c>
      <c r="O266" s="14">
        <v>4.8115776100294501E-2</v>
      </c>
      <c r="P266" s="14">
        <v>7.9207848449808604E-2</v>
      </c>
      <c r="Q266" s="14">
        <v>4.6661041457336801E-2</v>
      </c>
      <c r="R266" s="14">
        <v>3.39188755042878E-2</v>
      </c>
      <c r="S266" s="14">
        <v>8.7206199197211606E-2</v>
      </c>
      <c r="T266" s="14">
        <v>4.1528051407963201E-2</v>
      </c>
      <c r="U266" s="14">
        <v>8.1029108834238403E-2</v>
      </c>
      <c r="V266" s="14">
        <v>7.48435791491876E-2</v>
      </c>
      <c r="W266" s="14">
        <v>3.08897634727031E-2</v>
      </c>
      <c r="X266" s="14">
        <v>7.6566453848632601E-2</v>
      </c>
      <c r="Y266" s="14">
        <v>4.7958998151447503E-2</v>
      </c>
      <c r="Z266" s="14"/>
      <c r="AA266" s="14">
        <v>3.4764255691210999E-2</v>
      </c>
      <c r="AB266" s="14">
        <v>3.9873909569114602E-2</v>
      </c>
      <c r="AC266" s="14">
        <v>4.91133219625738E-2</v>
      </c>
      <c r="AD266" s="14">
        <v>0.101728956214796</v>
      </c>
      <c r="AE266" s="14"/>
      <c r="AF266" s="14">
        <v>4.1854281983596801E-2</v>
      </c>
      <c r="AG266" s="14">
        <v>4.8613588396867198E-2</v>
      </c>
      <c r="AH266" s="14">
        <v>6.8723739767518693E-2</v>
      </c>
      <c r="AI266" s="14">
        <v>8.4818273180856094E-2</v>
      </c>
      <c r="AJ266" s="14">
        <v>8.4874594089257294E-2</v>
      </c>
      <c r="AK266" s="14"/>
      <c r="AL266" s="14">
        <v>3.7557855819607799E-2</v>
      </c>
      <c r="AM266" s="14">
        <v>4.5233217342139601E-2</v>
      </c>
      <c r="AN266" s="14">
        <v>4.5559170038316298E-2</v>
      </c>
    </row>
    <row r="267" spans="2:40" x14ac:dyDescent="0.35">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row>
    <row r="268" spans="2:40" x14ac:dyDescent="0.35">
      <c r="B268" s="6" t="s">
        <v>207</v>
      </c>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row>
    <row r="269" spans="2:40" x14ac:dyDescent="0.35">
      <c r="B269" s="24" t="s">
        <v>71</v>
      </c>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row>
    <row r="270" spans="2:40" x14ac:dyDescent="0.35">
      <c r="B270" t="s">
        <v>202</v>
      </c>
      <c r="C270" s="14">
        <v>0.38934013185183403</v>
      </c>
      <c r="D270" s="14">
        <v>0.38209585071226398</v>
      </c>
      <c r="E270" s="14">
        <v>0.394769573535798</v>
      </c>
      <c r="F270" s="14"/>
      <c r="G270" s="14">
        <v>0.42777569474622501</v>
      </c>
      <c r="H270" s="14">
        <v>0.45525878198509201</v>
      </c>
      <c r="I270" s="14">
        <v>0.466746466519392</v>
      </c>
      <c r="J270" s="14">
        <v>0.473825458844847</v>
      </c>
      <c r="K270" s="14">
        <v>0.34442301147982801</v>
      </c>
      <c r="L270" s="14">
        <v>0.20895940572301999</v>
      </c>
      <c r="M270" s="14"/>
      <c r="N270" s="14">
        <v>0.424292649554393</v>
      </c>
      <c r="O270" s="14">
        <v>0.38924046363468201</v>
      </c>
      <c r="P270" s="14">
        <v>0.38153825833927801</v>
      </c>
      <c r="Q270" s="14">
        <v>0.42685546715212103</v>
      </c>
      <c r="R270" s="14">
        <v>0.48578442186507897</v>
      </c>
      <c r="S270" s="14">
        <v>0.33796689330672097</v>
      </c>
      <c r="T270" s="14">
        <v>0.34817210121754399</v>
      </c>
      <c r="U270" s="14">
        <v>0.32787320386783098</v>
      </c>
      <c r="V270" s="14">
        <v>0.40102656590549801</v>
      </c>
      <c r="W270" s="14">
        <v>0.36221087733338397</v>
      </c>
      <c r="X270" s="14">
        <v>0.42863225558437801</v>
      </c>
      <c r="Y270" s="14">
        <v>0.22844091840668801</v>
      </c>
      <c r="Z270" s="14"/>
      <c r="AA270" s="14">
        <v>0.41312687389693897</v>
      </c>
      <c r="AB270" s="14">
        <v>0.40352486458125097</v>
      </c>
      <c r="AC270" s="14">
        <v>0.37461107298763002</v>
      </c>
      <c r="AD270" s="14">
        <v>0.36297563708040897</v>
      </c>
      <c r="AE270" s="14"/>
      <c r="AF270" s="14">
        <v>0.39726824573701802</v>
      </c>
      <c r="AG270" s="14">
        <v>0.39759845467660498</v>
      </c>
      <c r="AH270" s="14">
        <v>0.30258970815624298</v>
      </c>
      <c r="AI270" s="14">
        <v>0.50625279504588605</v>
      </c>
      <c r="AJ270" s="14">
        <v>0.42441021080489899</v>
      </c>
      <c r="AK270" s="14"/>
      <c r="AL270" s="14">
        <v>0.40455140775332799</v>
      </c>
      <c r="AM270" s="14">
        <v>0.39566234167752601</v>
      </c>
      <c r="AN270" s="14">
        <v>0.41767264027238798</v>
      </c>
    </row>
    <row r="271" spans="2:40" x14ac:dyDescent="0.35">
      <c r="B271" t="s">
        <v>203</v>
      </c>
      <c r="C271" s="14">
        <v>0.45794627533819299</v>
      </c>
      <c r="D271" s="14">
        <v>0.46895768040671598</v>
      </c>
      <c r="E271" s="14">
        <v>0.448909020428372</v>
      </c>
      <c r="F271" s="14"/>
      <c r="G271" s="14">
        <v>0.38976681970301102</v>
      </c>
      <c r="H271" s="14">
        <v>0.401853360555668</v>
      </c>
      <c r="I271" s="14">
        <v>0.40084345636480101</v>
      </c>
      <c r="J271" s="14">
        <v>0.40590532194844098</v>
      </c>
      <c r="K271" s="14">
        <v>0.48951676611434503</v>
      </c>
      <c r="L271" s="14">
        <v>0.61621337529485898</v>
      </c>
      <c r="M271" s="14"/>
      <c r="N271" s="14">
        <v>0.44176857253473301</v>
      </c>
      <c r="O271" s="14">
        <v>0.46740323202088502</v>
      </c>
      <c r="P271" s="14">
        <v>0.48614893787451802</v>
      </c>
      <c r="Q271" s="14">
        <v>0.452671376143232</v>
      </c>
      <c r="R271" s="14">
        <v>0.41105429992324799</v>
      </c>
      <c r="S271" s="14">
        <v>0.45543167478684199</v>
      </c>
      <c r="T271" s="14">
        <v>0.48907707269098799</v>
      </c>
      <c r="U271" s="14">
        <v>0.46083450296946699</v>
      </c>
      <c r="V271" s="14">
        <v>0.47502153103994599</v>
      </c>
      <c r="W271" s="14">
        <v>0.44809930910671503</v>
      </c>
      <c r="X271" s="14">
        <v>0.37516470002812102</v>
      </c>
      <c r="Y271" s="14">
        <v>0.56806269950029498</v>
      </c>
      <c r="Z271" s="14"/>
      <c r="AA271" s="14">
        <v>0.44865157500794101</v>
      </c>
      <c r="AB271" s="14">
        <v>0.45340264319774298</v>
      </c>
      <c r="AC271" s="14">
        <v>0.51223631084369103</v>
      </c>
      <c r="AD271" s="14">
        <v>0.42859826807880103</v>
      </c>
      <c r="AE271" s="14"/>
      <c r="AF271" s="14">
        <v>0.48959369252760598</v>
      </c>
      <c r="AG271" s="14">
        <v>0.43296493240753697</v>
      </c>
      <c r="AH271" s="14">
        <v>0.52881040525717304</v>
      </c>
      <c r="AI271" s="14">
        <v>0.41893348524740098</v>
      </c>
      <c r="AJ271" s="14">
        <v>0.40404876309933402</v>
      </c>
      <c r="AK271" s="14"/>
      <c r="AL271" s="14">
        <v>0.490569484406564</v>
      </c>
      <c r="AM271" s="14">
        <v>0.45488328716322601</v>
      </c>
      <c r="AN271" s="14">
        <v>0.43223651479473402</v>
      </c>
    </row>
    <row r="272" spans="2:40" x14ac:dyDescent="0.35">
      <c r="B272" t="s">
        <v>204</v>
      </c>
      <c r="C272" s="14">
        <v>7.3800024481747703E-2</v>
      </c>
      <c r="D272" s="14">
        <v>7.8704964635051097E-2</v>
      </c>
      <c r="E272" s="14">
        <v>6.9448696864588905E-2</v>
      </c>
      <c r="F272" s="14"/>
      <c r="G272" s="14">
        <v>0.112449072689786</v>
      </c>
      <c r="H272" s="14">
        <v>8.6242459026329196E-2</v>
      </c>
      <c r="I272" s="14">
        <v>6.2632098659458402E-2</v>
      </c>
      <c r="J272" s="14">
        <v>4.7470883020963299E-2</v>
      </c>
      <c r="K272" s="14">
        <v>4.3431160135678298E-2</v>
      </c>
      <c r="L272" s="14">
        <v>8.8909758124423796E-2</v>
      </c>
      <c r="M272" s="14"/>
      <c r="N272" s="14">
        <v>8.2510827800716099E-2</v>
      </c>
      <c r="O272" s="14">
        <v>6.2547860308042394E-2</v>
      </c>
      <c r="P272" s="14">
        <v>4.8356478345535601E-2</v>
      </c>
      <c r="Q272" s="14">
        <v>5.2725572243079999E-2</v>
      </c>
      <c r="R272" s="14">
        <v>4.8392996331527598E-2</v>
      </c>
      <c r="S272" s="14">
        <v>0.104655256056521</v>
      </c>
      <c r="T272" s="14">
        <v>8.7341075647214703E-2</v>
      </c>
      <c r="U272" s="14">
        <v>5.96613016886932E-2</v>
      </c>
      <c r="V272" s="14">
        <v>5.3508347042910201E-2</v>
      </c>
      <c r="W272" s="14">
        <v>0.12047695330406601</v>
      </c>
      <c r="X272" s="14">
        <v>8.5096011279166398E-2</v>
      </c>
      <c r="Y272" s="14">
        <v>7.7585112015625304E-2</v>
      </c>
      <c r="Z272" s="14"/>
      <c r="AA272" s="14">
        <v>8.8270021192609099E-2</v>
      </c>
      <c r="AB272" s="14">
        <v>7.1246480864452899E-2</v>
      </c>
      <c r="AC272" s="14">
        <v>5.1948051952008301E-2</v>
      </c>
      <c r="AD272" s="14">
        <v>7.6589222021439196E-2</v>
      </c>
      <c r="AE272" s="14"/>
      <c r="AF272" s="14">
        <v>4.6556968170453399E-2</v>
      </c>
      <c r="AG272" s="14">
        <v>0.112633736645363</v>
      </c>
      <c r="AH272" s="14">
        <v>8.4618789820669907E-2</v>
      </c>
      <c r="AI272" s="14">
        <v>0</v>
      </c>
      <c r="AJ272" s="14">
        <v>4.7591967455631198E-2</v>
      </c>
      <c r="AK272" s="14"/>
      <c r="AL272" s="14">
        <v>5.5196017021848398E-2</v>
      </c>
      <c r="AM272" s="14">
        <v>9.1066545006753694E-2</v>
      </c>
      <c r="AN272" s="14">
        <v>8.6049832762643899E-2</v>
      </c>
    </row>
    <row r="273" spans="2:40" x14ac:dyDescent="0.35">
      <c r="B273" t="s">
        <v>105</v>
      </c>
      <c r="C273" s="14">
        <v>7.8913568328225298E-2</v>
      </c>
      <c r="D273" s="14">
        <v>7.0241504245968298E-2</v>
      </c>
      <c r="E273" s="14">
        <v>8.6872709171241E-2</v>
      </c>
      <c r="F273" s="14"/>
      <c r="G273" s="14">
        <v>7.0008412860977795E-2</v>
      </c>
      <c r="H273" s="14">
        <v>5.66453984329102E-2</v>
      </c>
      <c r="I273" s="14">
        <v>6.9777978456349102E-2</v>
      </c>
      <c r="J273" s="14">
        <v>7.2798336185748103E-2</v>
      </c>
      <c r="K273" s="14">
        <v>0.122629062270149</v>
      </c>
      <c r="L273" s="14">
        <v>8.59174608576979E-2</v>
      </c>
      <c r="M273" s="14"/>
      <c r="N273" s="14">
        <v>5.1427950110158098E-2</v>
      </c>
      <c r="O273" s="14">
        <v>8.0808444036391494E-2</v>
      </c>
      <c r="P273" s="14">
        <v>8.3956325440668403E-2</v>
      </c>
      <c r="Q273" s="14">
        <v>6.7747584461566396E-2</v>
      </c>
      <c r="R273" s="14">
        <v>5.4768281880145001E-2</v>
      </c>
      <c r="S273" s="14">
        <v>0.101946175849916</v>
      </c>
      <c r="T273" s="14">
        <v>7.5409750444253798E-2</v>
      </c>
      <c r="U273" s="14">
        <v>0.15163099147400899</v>
      </c>
      <c r="V273" s="14">
        <v>7.0443556011646105E-2</v>
      </c>
      <c r="W273" s="14">
        <v>6.9212860255835507E-2</v>
      </c>
      <c r="X273" s="14">
        <v>0.111107033108334</v>
      </c>
      <c r="Y273" s="14">
        <v>0.125911270077391</v>
      </c>
      <c r="Z273" s="14"/>
      <c r="AA273" s="14">
        <v>4.9951529902511602E-2</v>
      </c>
      <c r="AB273" s="14">
        <v>7.1826011356552796E-2</v>
      </c>
      <c r="AC273" s="14">
        <v>6.12045642166704E-2</v>
      </c>
      <c r="AD273" s="14">
        <v>0.131836872819351</v>
      </c>
      <c r="AE273" s="14"/>
      <c r="AF273" s="14">
        <v>6.65810935649227E-2</v>
      </c>
      <c r="AG273" s="14">
        <v>5.6802876270496003E-2</v>
      </c>
      <c r="AH273" s="14">
        <v>8.3981096765914101E-2</v>
      </c>
      <c r="AI273" s="14">
        <v>7.4813719706712606E-2</v>
      </c>
      <c r="AJ273" s="14">
        <v>0.123949058640135</v>
      </c>
      <c r="AK273" s="14"/>
      <c r="AL273" s="14">
        <v>4.9683090818259702E-2</v>
      </c>
      <c r="AM273" s="14">
        <v>5.83878261524945E-2</v>
      </c>
      <c r="AN273" s="14">
        <v>6.4041012170234696E-2</v>
      </c>
    </row>
    <row r="274" spans="2:40" x14ac:dyDescent="0.35">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row>
    <row r="275" spans="2:40" x14ac:dyDescent="0.35">
      <c r="B275" s="6" t="s">
        <v>208</v>
      </c>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row>
    <row r="276" spans="2:40" x14ac:dyDescent="0.35">
      <c r="B276" s="24" t="s">
        <v>71</v>
      </c>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row>
    <row r="277" spans="2:40" x14ac:dyDescent="0.35">
      <c r="B277" t="s">
        <v>202</v>
      </c>
      <c r="C277" s="14">
        <v>0.50884359502862297</v>
      </c>
      <c r="D277" s="14">
        <v>0.51448908287449702</v>
      </c>
      <c r="E277" s="14">
        <v>0.50239625423716805</v>
      </c>
      <c r="F277" s="14"/>
      <c r="G277" s="14">
        <v>0.49140424165590202</v>
      </c>
      <c r="H277" s="14">
        <v>0.476359277272352</v>
      </c>
      <c r="I277" s="14">
        <v>0.52885230186277998</v>
      </c>
      <c r="J277" s="14">
        <v>0.54785381823176704</v>
      </c>
      <c r="K277" s="14">
        <v>0.51559144023112802</v>
      </c>
      <c r="L277" s="14">
        <v>0.49423263023457897</v>
      </c>
      <c r="M277" s="14"/>
      <c r="N277" s="14">
        <v>0.49961143594331198</v>
      </c>
      <c r="O277" s="14">
        <v>0.54015481218710304</v>
      </c>
      <c r="P277" s="14">
        <v>0.51768460613841005</v>
      </c>
      <c r="Q277" s="14">
        <v>0.55016140902833</v>
      </c>
      <c r="R277" s="14">
        <v>0.59042916967975301</v>
      </c>
      <c r="S277" s="14">
        <v>0.50789867359966501</v>
      </c>
      <c r="T277" s="14">
        <v>0.46403253056243798</v>
      </c>
      <c r="U277" s="14">
        <v>0.468114313256559</v>
      </c>
      <c r="V277" s="14">
        <v>0.52550893000890997</v>
      </c>
      <c r="W277" s="14">
        <v>0.45360816762981199</v>
      </c>
      <c r="X277" s="14">
        <v>0.45369682877976603</v>
      </c>
      <c r="Y277" s="14">
        <v>0.45176398143451002</v>
      </c>
      <c r="Z277" s="14"/>
      <c r="AA277" s="14">
        <v>0.54655318774236294</v>
      </c>
      <c r="AB277" s="14">
        <v>0.53737111757398803</v>
      </c>
      <c r="AC277" s="14">
        <v>0.50230119740962698</v>
      </c>
      <c r="AD277" s="14">
        <v>0.446377072074777</v>
      </c>
      <c r="AE277" s="14"/>
      <c r="AF277" s="14">
        <v>0.58115846693526296</v>
      </c>
      <c r="AG277" s="14">
        <v>0.44230337176787299</v>
      </c>
      <c r="AH277" s="14">
        <v>0.42755497496584499</v>
      </c>
      <c r="AI277" s="14">
        <v>0.46584827488041403</v>
      </c>
      <c r="AJ277" s="14">
        <v>0.52621907017154201</v>
      </c>
      <c r="AK277" s="14"/>
      <c r="AL277" s="14">
        <v>0.57243389478398399</v>
      </c>
      <c r="AM277" s="14">
        <v>0.470881248459043</v>
      </c>
      <c r="AN277" s="14">
        <v>0.46224589715919501</v>
      </c>
    </row>
    <row r="278" spans="2:40" x14ac:dyDescent="0.35">
      <c r="B278" t="s">
        <v>203</v>
      </c>
      <c r="C278" s="14">
        <v>0.311049812751791</v>
      </c>
      <c r="D278" s="14">
        <v>0.30996282393791602</v>
      </c>
      <c r="E278" s="14">
        <v>0.31295399914162397</v>
      </c>
      <c r="F278" s="14"/>
      <c r="G278" s="14">
        <v>0.33443473028800003</v>
      </c>
      <c r="H278" s="14">
        <v>0.33353310426350002</v>
      </c>
      <c r="I278" s="14">
        <v>0.29822405999056201</v>
      </c>
      <c r="J278" s="14">
        <v>0.29346965823591697</v>
      </c>
      <c r="K278" s="14">
        <v>0.29386815183565501</v>
      </c>
      <c r="L278" s="14">
        <v>0.31356337056142197</v>
      </c>
      <c r="M278" s="14"/>
      <c r="N278" s="14">
        <v>0.319907411159915</v>
      </c>
      <c r="O278" s="14">
        <v>0.29625148899187098</v>
      </c>
      <c r="P278" s="14">
        <v>0.33062711184919302</v>
      </c>
      <c r="Q278" s="14">
        <v>0.29670441032285</v>
      </c>
      <c r="R278" s="14">
        <v>0.30593129908163702</v>
      </c>
      <c r="S278" s="14">
        <v>0.246505764683905</v>
      </c>
      <c r="T278" s="14">
        <v>0.38604648723523799</v>
      </c>
      <c r="U278" s="14">
        <v>0.31326266424015897</v>
      </c>
      <c r="V278" s="14">
        <v>0.277865606697001</v>
      </c>
      <c r="W278" s="14">
        <v>0.36497272034574602</v>
      </c>
      <c r="X278" s="14">
        <v>0.296329689275314</v>
      </c>
      <c r="Y278" s="14">
        <v>0.31148384850764299</v>
      </c>
      <c r="Z278" s="14"/>
      <c r="AA278" s="14">
        <v>0.29623043154578099</v>
      </c>
      <c r="AB278" s="14">
        <v>0.305611550447345</v>
      </c>
      <c r="AC278" s="14">
        <v>0.332481496993069</v>
      </c>
      <c r="AD278" s="14">
        <v>0.31218064008534502</v>
      </c>
      <c r="AE278" s="14"/>
      <c r="AF278" s="14">
        <v>0.29312070949948599</v>
      </c>
      <c r="AG278" s="14">
        <v>0.31425005302134601</v>
      </c>
      <c r="AH278" s="14">
        <v>0.416225642231833</v>
      </c>
      <c r="AI278" s="14">
        <v>0.33655514803495701</v>
      </c>
      <c r="AJ278" s="14">
        <v>0.31037473263953702</v>
      </c>
      <c r="AK278" s="14"/>
      <c r="AL278" s="14">
        <v>0.322363918574681</v>
      </c>
      <c r="AM278" s="14">
        <v>0.33001237321339899</v>
      </c>
      <c r="AN278" s="14">
        <v>0.40195865197497199</v>
      </c>
    </row>
    <row r="279" spans="2:40" x14ac:dyDescent="0.35">
      <c r="B279" t="s">
        <v>204</v>
      </c>
      <c r="C279" s="14">
        <v>7.4479146178338396E-2</v>
      </c>
      <c r="D279" s="14">
        <v>8.0931341996627396E-2</v>
      </c>
      <c r="E279" s="14">
        <v>6.8621038518928104E-2</v>
      </c>
      <c r="F279" s="14"/>
      <c r="G279" s="14">
        <v>0.124313324841079</v>
      </c>
      <c r="H279" s="14">
        <v>0.10292597872213401</v>
      </c>
      <c r="I279" s="14">
        <v>7.4615457485368103E-2</v>
      </c>
      <c r="J279" s="14">
        <v>4.7885920732393998E-2</v>
      </c>
      <c r="K279" s="14">
        <v>3.9917327227561403E-2</v>
      </c>
      <c r="L279" s="14">
        <v>6.3024944072179095E-2</v>
      </c>
      <c r="M279" s="14"/>
      <c r="N279" s="14">
        <v>9.3339103980116397E-2</v>
      </c>
      <c r="O279" s="14">
        <v>7.4473139437960995E-2</v>
      </c>
      <c r="P279" s="14">
        <v>2.9528686793139001E-2</v>
      </c>
      <c r="Q279" s="14">
        <v>4.22670005462117E-2</v>
      </c>
      <c r="R279" s="14">
        <v>2.75659526987008E-2</v>
      </c>
      <c r="S279" s="14">
        <v>0.10001676361279301</v>
      </c>
      <c r="T279" s="14">
        <v>6.7955261749002696E-2</v>
      </c>
      <c r="U279" s="14">
        <v>9.2096223564440596E-2</v>
      </c>
      <c r="V279" s="14">
        <v>9.4601067378921697E-2</v>
      </c>
      <c r="W279" s="14">
        <v>9.9156953922001703E-2</v>
      </c>
      <c r="X279" s="14">
        <v>7.6453541074459702E-2</v>
      </c>
      <c r="Y279" s="14">
        <v>7.7585112015625304E-2</v>
      </c>
      <c r="Z279" s="14"/>
      <c r="AA279" s="14">
        <v>8.4524328878379199E-2</v>
      </c>
      <c r="AB279" s="14">
        <v>5.4122496318577198E-2</v>
      </c>
      <c r="AC279" s="14">
        <v>7.8156531761939804E-2</v>
      </c>
      <c r="AD279" s="14">
        <v>8.2160998572303398E-2</v>
      </c>
      <c r="AE279" s="14"/>
      <c r="AF279" s="14">
        <v>3.6649608001562403E-2</v>
      </c>
      <c r="AG279" s="14">
        <v>0.13382334273764099</v>
      </c>
      <c r="AH279" s="14">
        <v>3.4885821625046901E-2</v>
      </c>
      <c r="AI279" s="14">
        <v>8.0951235789781598E-2</v>
      </c>
      <c r="AJ279" s="14">
        <v>4.3787939846455702E-2</v>
      </c>
      <c r="AK279" s="14"/>
      <c r="AL279" s="14">
        <v>3.5409479406820002E-2</v>
      </c>
      <c r="AM279" s="14">
        <v>0.105785782271927</v>
      </c>
      <c r="AN279" s="14">
        <v>3.3680172163681701E-2</v>
      </c>
    </row>
    <row r="280" spans="2:40" x14ac:dyDescent="0.35">
      <c r="B280" t="s">
        <v>105</v>
      </c>
      <c r="C280" s="14">
        <v>0.105627446041248</v>
      </c>
      <c r="D280" s="14">
        <v>9.4616751190959705E-2</v>
      </c>
      <c r="E280" s="14">
        <v>0.116028708102279</v>
      </c>
      <c r="F280" s="14"/>
      <c r="G280" s="14">
        <v>4.9847703215018697E-2</v>
      </c>
      <c r="H280" s="14">
        <v>8.7181639742013595E-2</v>
      </c>
      <c r="I280" s="14">
        <v>9.8308180661290406E-2</v>
      </c>
      <c r="J280" s="14">
        <v>0.11079060279992101</v>
      </c>
      <c r="K280" s="14">
        <v>0.150623080705656</v>
      </c>
      <c r="L280" s="14">
        <v>0.12917905513181999</v>
      </c>
      <c r="M280" s="14"/>
      <c r="N280" s="14">
        <v>8.7142048916657305E-2</v>
      </c>
      <c r="O280" s="14">
        <v>8.9120559383064901E-2</v>
      </c>
      <c r="P280" s="14">
        <v>0.122159595219257</v>
      </c>
      <c r="Q280" s="14">
        <v>0.110867180102609</v>
      </c>
      <c r="R280" s="14">
        <v>7.6073578539908995E-2</v>
      </c>
      <c r="S280" s="14">
        <v>0.145578798103637</v>
      </c>
      <c r="T280" s="14">
        <v>8.1965720453321095E-2</v>
      </c>
      <c r="U280" s="14">
        <v>0.126526798938841</v>
      </c>
      <c r="V280" s="14">
        <v>0.102024395915168</v>
      </c>
      <c r="W280" s="14">
        <v>8.22621581024406E-2</v>
      </c>
      <c r="X280" s="14">
        <v>0.17351994087045999</v>
      </c>
      <c r="Y280" s="14">
        <v>0.159167058042221</v>
      </c>
      <c r="Z280" s="14"/>
      <c r="AA280" s="14">
        <v>7.2692051833476698E-2</v>
      </c>
      <c r="AB280" s="14">
        <v>0.10289483566009</v>
      </c>
      <c r="AC280" s="14">
        <v>8.70607738353638E-2</v>
      </c>
      <c r="AD280" s="14">
        <v>0.15928128926757401</v>
      </c>
      <c r="AE280" s="14"/>
      <c r="AF280" s="14">
        <v>8.9071215563688605E-2</v>
      </c>
      <c r="AG280" s="14">
        <v>0.10962323247314</v>
      </c>
      <c r="AH280" s="14">
        <v>0.12133356117727501</v>
      </c>
      <c r="AI280" s="14">
        <v>0.11664534129484801</v>
      </c>
      <c r="AJ280" s="14">
        <v>0.11961825734246601</v>
      </c>
      <c r="AK280" s="14"/>
      <c r="AL280" s="14">
        <v>6.9792707234515E-2</v>
      </c>
      <c r="AM280" s="14">
        <v>9.3320596055630797E-2</v>
      </c>
      <c r="AN280" s="14">
        <v>0.10211527870215099</v>
      </c>
    </row>
    <row r="281" spans="2:40" x14ac:dyDescent="0.35">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row>
    <row r="282" spans="2:40" x14ac:dyDescent="0.35">
      <c r="B282" s="6" t="s">
        <v>209</v>
      </c>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row>
    <row r="283" spans="2:40" x14ac:dyDescent="0.35">
      <c r="B283" s="24" t="s">
        <v>71</v>
      </c>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row>
    <row r="284" spans="2:40" x14ac:dyDescent="0.35">
      <c r="B284" t="s">
        <v>202</v>
      </c>
      <c r="C284" s="14">
        <v>0.54285305666466499</v>
      </c>
      <c r="D284" s="14">
        <v>0.53236348604416495</v>
      </c>
      <c r="E284" s="14">
        <v>0.55135900134483695</v>
      </c>
      <c r="F284" s="14"/>
      <c r="G284" s="14">
        <v>0.50586090302648201</v>
      </c>
      <c r="H284" s="14">
        <v>0.542301235777088</v>
      </c>
      <c r="I284" s="14">
        <v>0.53214278980330199</v>
      </c>
      <c r="J284" s="14">
        <v>0.63860862777632499</v>
      </c>
      <c r="K284" s="14">
        <v>0.56487495150990796</v>
      </c>
      <c r="L284" s="14">
        <v>0.48406128874641102</v>
      </c>
      <c r="M284" s="14"/>
      <c r="N284" s="14">
        <v>0.49651068704495699</v>
      </c>
      <c r="O284" s="14">
        <v>0.60900922468279395</v>
      </c>
      <c r="P284" s="14">
        <v>0.60279040770410097</v>
      </c>
      <c r="Q284" s="14">
        <v>0.542358714075728</v>
      </c>
      <c r="R284" s="14">
        <v>0.55263159465443801</v>
      </c>
      <c r="S284" s="14">
        <v>0.51226282004166201</v>
      </c>
      <c r="T284" s="14">
        <v>0.53233961653607498</v>
      </c>
      <c r="U284" s="14">
        <v>0.44046893414770899</v>
      </c>
      <c r="V284" s="14">
        <v>0.53758330609886495</v>
      </c>
      <c r="W284" s="14">
        <v>0.52020144433613902</v>
      </c>
      <c r="X284" s="14">
        <v>0.50435667970801601</v>
      </c>
      <c r="Y284" s="14">
        <v>0.69919098405417102</v>
      </c>
      <c r="Z284" s="14"/>
      <c r="AA284" s="14">
        <v>0.55233034307455997</v>
      </c>
      <c r="AB284" s="14">
        <v>0.58087873380681099</v>
      </c>
      <c r="AC284" s="14">
        <v>0.54475452510080602</v>
      </c>
      <c r="AD284" s="14">
        <v>0.49184183312345903</v>
      </c>
      <c r="AE284" s="14"/>
      <c r="AF284" s="14">
        <v>0.59657106042585495</v>
      </c>
      <c r="AG284" s="14">
        <v>0.50992091827192298</v>
      </c>
      <c r="AH284" s="14">
        <v>0.46373004360160602</v>
      </c>
      <c r="AI284" s="14">
        <v>0.53557423097076895</v>
      </c>
      <c r="AJ284" s="14">
        <v>0.54105686057504998</v>
      </c>
      <c r="AK284" s="14"/>
      <c r="AL284" s="14">
        <v>0.58504869445765595</v>
      </c>
      <c r="AM284" s="14">
        <v>0.52098768162570797</v>
      </c>
      <c r="AN284" s="14">
        <v>0.53022001530289098</v>
      </c>
    </row>
    <row r="285" spans="2:40" x14ac:dyDescent="0.35">
      <c r="B285" t="s">
        <v>203</v>
      </c>
      <c r="C285" s="14">
        <v>0.28028894399167498</v>
      </c>
      <c r="D285" s="14">
        <v>0.28101285813162202</v>
      </c>
      <c r="E285" s="14">
        <v>0.28124589065792299</v>
      </c>
      <c r="F285" s="14"/>
      <c r="G285" s="14">
        <v>0.28018154524689398</v>
      </c>
      <c r="H285" s="14">
        <v>0.28092663082305203</v>
      </c>
      <c r="I285" s="14">
        <v>0.289781730686684</v>
      </c>
      <c r="J285" s="14">
        <v>0.22891232124555999</v>
      </c>
      <c r="K285" s="14">
        <v>0.24840259656517599</v>
      </c>
      <c r="L285" s="14">
        <v>0.33523524230942198</v>
      </c>
      <c r="M285" s="14"/>
      <c r="N285" s="14">
        <v>0.33727327570840199</v>
      </c>
      <c r="O285" s="14">
        <v>0.24728213900561499</v>
      </c>
      <c r="P285" s="14">
        <v>0.25405062089342101</v>
      </c>
      <c r="Q285" s="14">
        <v>0.30364659222335899</v>
      </c>
      <c r="R285" s="14">
        <v>0.32106738888014402</v>
      </c>
      <c r="S285" s="14">
        <v>0.245898720954255</v>
      </c>
      <c r="T285" s="14">
        <v>0.27636851520109001</v>
      </c>
      <c r="U285" s="14">
        <v>0.314175625728706</v>
      </c>
      <c r="V285" s="14">
        <v>0.27785453582679398</v>
      </c>
      <c r="W285" s="14">
        <v>0.283457416073012</v>
      </c>
      <c r="X285" s="14">
        <v>0.27008490221716502</v>
      </c>
      <c r="Y285" s="14">
        <v>0.146536184120274</v>
      </c>
      <c r="Z285" s="14"/>
      <c r="AA285" s="14">
        <v>0.31160583143585502</v>
      </c>
      <c r="AB285" s="14">
        <v>0.25277413463229997</v>
      </c>
      <c r="AC285" s="14">
        <v>0.30017121179940698</v>
      </c>
      <c r="AD285" s="14">
        <v>0.25766859381101898</v>
      </c>
      <c r="AE285" s="14"/>
      <c r="AF285" s="14">
        <v>0.280205564684883</v>
      </c>
      <c r="AG285" s="14">
        <v>0.28826854556777898</v>
      </c>
      <c r="AH285" s="14">
        <v>0.32722178394997398</v>
      </c>
      <c r="AI285" s="14">
        <v>0.26965606674424802</v>
      </c>
      <c r="AJ285" s="14">
        <v>0.28518617428973098</v>
      </c>
      <c r="AK285" s="14"/>
      <c r="AL285" s="14">
        <v>0.29391570705995301</v>
      </c>
      <c r="AM285" s="14">
        <v>0.297497813744654</v>
      </c>
      <c r="AN285" s="14">
        <v>0.31465685673567101</v>
      </c>
    </row>
    <row r="286" spans="2:40" x14ac:dyDescent="0.35">
      <c r="B286" t="s">
        <v>204</v>
      </c>
      <c r="C286" s="14">
        <v>8.2738092404297497E-2</v>
      </c>
      <c r="D286" s="14">
        <v>0.103780119698464</v>
      </c>
      <c r="E286" s="14">
        <v>6.2682830154952698E-2</v>
      </c>
      <c r="F286" s="14"/>
      <c r="G286" s="14">
        <v>0.112808701212398</v>
      </c>
      <c r="H286" s="14">
        <v>0.10150614650159701</v>
      </c>
      <c r="I286" s="14">
        <v>8.3906348686426505E-2</v>
      </c>
      <c r="J286" s="14">
        <v>6.3854618450212994E-2</v>
      </c>
      <c r="K286" s="14">
        <v>6.0424940129106E-2</v>
      </c>
      <c r="L286" s="14">
        <v>7.6926558437199505E-2</v>
      </c>
      <c r="M286" s="14"/>
      <c r="N286" s="14">
        <v>9.1190183239916497E-2</v>
      </c>
      <c r="O286" s="14">
        <v>7.6797021583152797E-2</v>
      </c>
      <c r="P286" s="14">
        <v>4.7474994558210901E-2</v>
      </c>
      <c r="Q286" s="14">
        <v>3.21293638692196E-2</v>
      </c>
      <c r="R286" s="14">
        <v>6.9402220571617795E-2</v>
      </c>
      <c r="S286" s="14">
        <v>6.8987932728691304E-2</v>
      </c>
      <c r="T286" s="14">
        <v>0.10431141528716301</v>
      </c>
      <c r="U286" s="14">
        <v>0.116280648358287</v>
      </c>
      <c r="V286" s="14">
        <v>9.2208004835039506E-2</v>
      </c>
      <c r="W286" s="14">
        <v>0.12756484089793799</v>
      </c>
      <c r="X286" s="14">
        <v>0.101537934530381</v>
      </c>
      <c r="Y286" s="14">
        <v>8.3541738631527293E-2</v>
      </c>
      <c r="Z286" s="14"/>
      <c r="AA286" s="14">
        <v>8.2732155622348105E-2</v>
      </c>
      <c r="AB286" s="14">
        <v>6.7814775420208598E-2</v>
      </c>
      <c r="AC286" s="14">
        <v>6.6731148083813502E-2</v>
      </c>
      <c r="AD286" s="14">
        <v>0.113012769533515</v>
      </c>
      <c r="AE286" s="14"/>
      <c r="AF286" s="14">
        <v>5.3085297868390197E-2</v>
      </c>
      <c r="AG286" s="14">
        <v>0.119274139952114</v>
      </c>
      <c r="AH286" s="14">
        <v>0.118654735442316</v>
      </c>
      <c r="AI286" s="14">
        <v>8.0120206768582905E-2</v>
      </c>
      <c r="AJ286" s="14">
        <v>4.7087558371410397E-2</v>
      </c>
      <c r="AK286" s="14"/>
      <c r="AL286" s="14">
        <v>6.0245163629641003E-2</v>
      </c>
      <c r="AM286" s="14">
        <v>0.102226117383293</v>
      </c>
      <c r="AN286" s="14">
        <v>9.2698654284849996E-2</v>
      </c>
    </row>
    <row r="287" spans="2:40" x14ac:dyDescent="0.35">
      <c r="B287" t="s">
        <v>105</v>
      </c>
      <c r="C287" s="14">
        <v>9.4119906939362702E-2</v>
      </c>
      <c r="D287" s="14">
        <v>8.2843536125748504E-2</v>
      </c>
      <c r="E287" s="14">
        <v>0.104712277842288</v>
      </c>
      <c r="F287" s="14"/>
      <c r="G287" s="14">
        <v>0.10114885051422701</v>
      </c>
      <c r="H287" s="14">
        <v>7.5265986898262097E-2</v>
      </c>
      <c r="I287" s="14">
        <v>9.4169130823587494E-2</v>
      </c>
      <c r="J287" s="14">
        <v>6.8624432527902304E-2</v>
      </c>
      <c r="K287" s="14">
        <v>0.12629751179581</v>
      </c>
      <c r="L287" s="14">
        <v>0.103776910506967</v>
      </c>
      <c r="M287" s="14"/>
      <c r="N287" s="14">
        <v>7.5025854006725096E-2</v>
      </c>
      <c r="O287" s="14">
        <v>6.6911614728437499E-2</v>
      </c>
      <c r="P287" s="14">
        <v>9.5683976844267396E-2</v>
      </c>
      <c r="Q287" s="14">
        <v>0.121865329831693</v>
      </c>
      <c r="R287" s="14">
        <v>5.6898795893800397E-2</v>
      </c>
      <c r="S287" s="14">
        <v>0.17285052627539099</v>
      </c>
      <c r="T287" s="14">
        <v>8.6980452975672098E-2</v>
      </c>
      <c r="U287" s="14">
        <v>0.12907479176529801</v>
      </c>
      <c r="V287" s="14">
        <v>9.2354153239301101E-2</v>
      </c>
      <c r="W287" s="14">
        <v>6.8776298692910895E-2</v>
      </c>
      <c r="X287" s="14">
        <v>0.124020483544438</v>
      </c>
      <c r="Y287" s="14">
        <v>7.0731093194027705E-2</v>
      </c>
      <c r="Z287" s="14"/>
      <c r="AA287" s="14">
        <v>5.3331669867237398E-2</v>
      </c>
      <c r="AB287" s="14">
        <v>9.8532356140679803E-2</v>
      </c>
      <c r="AC287" s="14">
        <v>8.8343115015973597E-2</v>
      </c>
      <c r="AD287" s="14">
        <v>0.137476803532007</v>
      </c>
      <c r="AE287" s="14"/>
      <c r="AF287" s="14">
        <v>7.0138077020871506E-2</v>
      </c>
      <c r="AG287" s="14">
        <v>8.2536396208183399E-2</v>
      </c>
      <c r="AH287" s="14">
        <v>9.0393437006103194E-2</v>
      </c>
      <c r="AI287" s="14">
        <v>0.1146494955164</v>
      </c>
      <c r="AJ287" s="14">
        <v>0.126669406763809</v>
      </c>
      <c r="AK287" s="14"/>
      <c r="AL287" s="14">
        <v>6.0790434852750597E-2</v>
      </c>
      <c r="AM287" s="14">
        <v>7.9288387246344696E-2</v>
      </c>
      <c r="AN287" s="14">
        <v>6.2424473676588502E-2</v>
      </c>
    </row>
    <row r="288" spans="2:40" x14ac:dyDescent="0.35">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row>
    <row r="289" spans="2:40" x14ac:dyDescent="0.35">
      <c r="B289" s="6" t="s">
        <v>210</v>
      </c>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row>
    <row r="290" spans="2:40" x14ac:dyDescent="0.35">
      <c r="B290" s="24" t="s">
        <v>71</v>
      </c>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row>
    <row r="291" spans="2:40" x14ac:dyDescent="0.35">
      <c r="B291" t="s">
        <v>202</v>
      </c>
      <c r="C291" s="14">
        <v>0.58325756167432097</v>
      </c>
      <c r="D291" s="14">
        <v>0.55949070270812296</v>
      </c>
      <c r="E291" s="14">
        <v>0.60594582027155197</v>
      </c>
      <c r="F291" s="14"/>
      <c r="G291" s="14">
        <v>0.42337595131370298</v>
      </c>
      <c r="H291" s="14">
        <v>0.528112044695073</v>
      </c>
      <c r="I291" s="14">
        <v>0.56998819528489697</v>
      </c>
      <c r="J291" s="14">
        <v>0.67243693672058102</v>
      </c>
      <c r="K291" s="14">
        <v>0.63052151079708496</v>
      </c>
      <c r="L291" s="14">
        <v>0.64078177716599405</v>
      </c>
      <c r="M291" s="14"/>
      <c r="N291" s="14">
        <v>0.58015757871012197</v>
      </c>
      <c r="O291" s="14">
        <v>0.60556997741075602</v>
      </c>
      <c r="P291" s="14">
        <v>0.60610770403570002</v>
      </c>
      <c r="Q291" s="14">
        <v>0.60474597468936697</v>
      </c>
      <c r="R291" s="14">
        <v>0.64642933957706905</v>
      </c>
      <c r="S291" s="14">
        <v>0.52220663300898695</v>
      </c>
      <c r="T291" s="14">
        <v>0.52881695247740002</v>
      </c>
      <c r="U291" s="14">
        <v>0.47786057044532698</v>
      </c>
      <c r="V291" s="14">
        <v>0.60771558132232695</v>
      </c>
      <c r="W291" s="14">
        <v>0.59350885062040404</v>
      </c>
      <c r="X291" s="14">
        <v>0.55223179432564895</v>
      </c>
      <c r="Y291" s="14">
        <v>0.62743183622816201</v>
      </c>
      <c r="Z291" s="14"/>
      <c r="AA291" s="14">
        <v>0.62763488324431504</v>
      </c>
      <c r="AB291" s="14">
        <v>0.64787129694990397</v>
      </c>
      <c r="AC291" s="14">
        <v>0.58123580689437204</v>
      </c>
      <c r="AD291" s="14">
        <v>0.46851896281585198</v>
      </c>
      <c r="AE291" s="14"/>
      <c r="AF291" s="14">
        <v>0.64391708126514902</v>
      </c>
      <c r="AG291" s="14">
        <v>0.54904272644283703</v>
      </c>
      <c r="AH291" s="14">
        <v>0.56589329823457402</v>
      </c>
      <c r="AI291" s="14">
        <v>0.57921000266872302</v>
      </c>
      <c r="AJ291" s="14">
        <v>0.55327445978247503</v>
      </c>
      <c r="AK291" s="14"/>
      <c r="AL291" s="14">
        <v>0.59128792387197204</v>
      </c>
      <c r="AM291" s="14">
        <v>0.56305142887323301</v>
      </c>
      <c r="AN291" s="14">
        <v>0.62814224435342503</v>
      </c>
    </row>
    <row r="292" spans="2:40" x14ac:dyDescent="0.35">
      <c r="B292" t="s">
        <v>203</v>
      </c>
      <c r="C292" s="14">
        <v>0.21651223416318599</v>
      </c>
      <c r="D292" s="14">
        <v>0.23427013096004101</v>
      </c>
      <c r="E292" s="14">
        <v>0.19947991980191701</v>
      </c>
      <c r="F292" s="14"/>
      <c r="G292" s="14">
        <v>0.30165815578999899</v>
      </c>
      <c r="H292" s="14">
        <v>0.26471630360218301</v>
      </c>
      <c r="I292" s="14">
        <v>0.23988769902639501</v>
      </c>
      <c r="J292" s="14">
        <v>0.15649602048594499</v>
      </c>
      <c r="K292" s="14">
        <v>0.156060968178548</v>
      </c>
      <c r="L292" s="14">
        <v>0.191198640254337</v>
      </c>
      <c r="M292" s="14"/>
      <c r="N292" s="14">
        <v>0.25524362003012302</v>
      </c>
      <c r="O292" s="14">
        <v>0.21749268740555899</v>
      </c>
      <c r="P292" s="14">
        <v>0.16860652607181401</v>
      </c>
      <c r="Q292" s="14">
        <v>0.203981222473684</v>
      </c>
      <c r="R292" s="14">
        <v>0.20262938777558601</v>
      </c>
      <c r="S292" s="14">
        <v>0.26323855458976098</v>
      </c>
      <c r="T292" s="14">
        <v>0.248030311650528</v>
      </c>
      <c r="U292" s="14">
        <v>0.24305784024396099</v>
      </c>
      <c r="V292" s="14">
        <v>0.208555376761734</v>
      </c>
      <c r="W292" s="14">
        <v>0.17084910490670599</v>
      </c>
      <c r="X292" s="14">
        <v>0.16447127820822399</v>
      </c>
      <c r="Y292" s="14">
        <v>0.22275934990426699</v>
      </c>
      <c r="Z292" s="14"/>
      <c r="AA292" s="14">
        <v>0.20310793423419901</v>
      </c>
      <c r="AB292" s="14">
        <v>0.16942255098553999</v>
      </c>
      <c r="AC292" s="14">
        <v>0.24007138671016501</v>
      </c>
      <c r="AD292" s="14">
        <v>0.26096219222320799</v>
      </c>
      <c r="AE292" s="14"/>
      <c r="AF292" s="14">
        <v>0.21322262765161901</v>
      </c>
      <c r="AG292" s="14">
        <v>0.23536772987638699</v>
      </c>
      <c r="AH292" s="14">
        <v>0.21089304085992999</v>
      </c>
      <c r="AI292" s="14">
        <v>0.22951315209276099</v>
      </c>
      <c r="AJ292" s="14">
        <v>0.20440672076739</v>
      </c>
      <c r="AK292" s="14"/>
      <c r="AL292" s="14">
        <v>0.25973730792145799</v>
      </c>
      <c r="AM292" s="14">
        <v>0.24329291701399799</v>
      </c>
      <c r="AN292" s="14">
        <v>0.166787432633937</v>
      </c>
    </row>
    <row r="293" spans="2:40" x14ac:dyDescent="0.35">
      <c r="B293" t="s">
        <v>204</v>
      </c>
      <c r="C293" s="14">
        <v>0.107564663957762</v>
      </c>
      <c r="D293" s="14">
        <v>0.12534647208208899</v>
      </c>
      <c r="E293" s="14">
        <v>9.0840200932726503E-2</v>
      </c>
      <c r="F293" s="14"/>
      <c r="G293" s="14">
        <v>0.20821931145068701</v>
      </c>
      <c r="H293" s="14">
        <v>0.149239105163161</v>
      </c>
      <c r="I293" s="14">
        <v>0.105187697921665</v>
      </c>
      <c r="J293" s="14">
        <v>8.2854976527419397E-2</v>
      </c>
      <c r="K293" s="14">
        <v>6.8456991432644193E-2</v>
      </c>
      <c r="L293" s="14">
        <v>5.5209506587679598E-2</v>
      </c>
      <c r="M293" s="14"/>
      <c r="N293" s="14">
        <v>9.7367633887765204E-2</v>
      </c>
      <c r="O293" s="14">
        <v>0.114263542637437</v>
      </c>
      <c r="P293" s="14">
        <v>0.11194044343312599</v>
      </c>
      <c r="Q293" s="14">
        <v>7.9514235816058501E-2</v>
      </c>
      <c r="R293" s="14">
        <v>8.1760792080998804E-2</v>
      </c>
      <c r="S293" s="14">
        <v>0.10669817572402999</v>
      </c>
      <c r="T293" s="14">
        <v>0.125228005244964</v>
      </c>
      <c r="U293" s="14">
        <v>0.13991781515266499</v>
      </c>
      <c r="V293" s="14">
        <v>0.108582686623493</v>
      </c>
      <c r="W293" s="14">
        <v>0.13830727782972599</v>
      </c>
      <c r="X293" s="14">
        <v>0.122397041466761</v>
      </c>
      <c r="Y293" s="14">
        <v>5.0040591266863103E-2</v>
      </c>
      <c r="Z293" s="14"/>
      <c r="AA293" s="14">
        <v>0.110091311221721</v>
      </c>
      <c r="AB293" s="14">
        <v>9.6077118816048399E-2</v>
      </c>
      <c r="AC293" s="14">
        <v>9.9759456156882295E-2</v>
      </c>
      <c r="AD293" s="14">
        <v>0.124512032036504</v>
      </c>
      <c r="AE293" s="14"/>
      <c r="AF293" s="14">
        <v>7.2095263491103401E-2</v>
      </c>
      <c r="AG293" s="14">
        <v>0.14075804164684599</v>
      </c>
      <c r="AH293" s="14">
        <v>0.100825594545166</v>
      </c>
      <c r="AI293" s="14">
        <v>0.11524711060206801</v>
      </c>
      <c r="AJ293" s="14">
        <v>0.104207627296106</v>
      </c>
      <c r="AK293" s="14"/>
      <c r="AL293" s="14">
        <v>9.1608055435470501E-2</v>
      </c>
      <c r="AM293" s="14">
        <v>0.12297359782853801</v>
      </c>
      <c r="AN293" s="14">
        <v>0.104766044301371</v>
      </c>
    </row>
    <row r="294" spans="2:40" x14ac:dyDescent="0.35">
      <c r="B294" t="s">
        <v>105</v>
      </c>
      <c r="C294" s="14">
        <v>9.2665540204730806E-2</v>
      </c>
      <c r="D294" s="14">
        <v>8.0892694249746697E-2</v>
      </c>
      <c r="E294" s="14">
        <v>0.103734058993805</v>
      </c>
      <c r="F294" s="14"/>
      <c r="G294" s="14">
        <v>6.67465814456112E-2</v>
      </c>
      <c r="H294" s="14">
        <v>5.7932546539583303E-2</v>
      </c>
      <c r="I294" s="14">
        <v>8.4936407767042602E-2</v>
      </c>
      <c r="J294" s="14">
        <v>8.8212066266054406E-2</v>
      </c>
      <c r="K294" s="14">
        <v>0.14496052959172201</v>
      </c>
      <c r="L294" s="14">
        <v>0.112810075991989</v>
      </c>
      <c r="M294" s="14"/>
      <c r="N294" s="14">
        <v>6.7231167371989795E-2</v>
      </c>
      <c r="O294" s="14">
        <v>6.2673792546248497E-2</v>
      </c>
      <c r="P294" s="14">
        <v>0.11334532645935901</v>
      </c>
      <c r="Q294" s="14">
        <v>0.111758567020891</v>
      </c>
      <c r="R294" s="14">
        <v>6.91804805663465E-2</v>
      </c>
      <c r="S294" s="14">
        <v>0.10785663667722201</v>
      </c>
      <c r="T294" s="14">
        <v>9.7924730627108006E-2</v>
      </c>
      <c r="U294" s="14">
        <v>0.13916377415804701</v>
      </c>
      <c r="V294" s="14">
        <v>7.5146355292445996E-2</v>
      </c>
      <c r="W294" s="14">
        <v>9.7334766643164095E-2</v>
      </c>
      <c r="X294" s="14">
        <v>0.160899885999366</v>
      </c>
      <c r="Y294" s="14">
        <v>9.9768222600708806E-2</v>
      </c>
      <c r="Z294" s="14"/>
      <c r="AA294" s="14">
        <v>5.9165871299765201E-2</v>
      </c>
      <c r="AB294" s="14">
        <v>8.6629033248507806E-2</v>
      </c>
      <c r="AC294" s="14">
        <v>7.8933350238581196E-2</v>
      </c>
      <c r="AD294" s="14">
        <v>0.14600681292443601</v>
      </c>
      <c r="AE294" s="14"/>
      <c r="AF294" s="14">
        <v>7.0765027592129104E-2</v>
      </c>
      <c r="AG294" s="14">
        <v>7.48315020339302E-2</v>
      </c>
      <c r="AH294" s="14">
        <v>0.122388066360331</v>
      </c>
      <c r="AI294" s="14">
        <v>7.6029734636448701E-2</v>
      </c>
      <c r="AJ294" s="14">
        <v>0.13811119215402801</v>
      </c>
      <c r="AK294" s="14"/>
      <c r="AL294" s="14">
        <v>5.7366712771099101E-2</v>
      </c>
      <c r="AM294" s="14">
        <v>7.0682056284231007E-2</v>
      </c>
      <c r="AN294" s="14">
        <v>0.100304278711268</v>
      </c>
    </row>
    <row r="295" spans="2:40" x14ac:dyDescent="0.35">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row>
    <row r="296" spans="2:40" x14ac:dyDescent="0.35">
      <c r="B296" s="6" t="s">
        <v>211</v>
      </c>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row>
    <row r="297" spans="2:40" x14ac:dyDescent="0.35">
      <c r="B297" s="24" t="s">
        <v>71</v>
      </c>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row>
    <row r="298" spans="2:40" x14ac:dyDescent="0.35">
      <c r="B298" t="s">
        <v>202</v>
      </c>
      <c r="C298" s="14">
        <v>0.18850048148444401</v>
      </c>
      <c r="D298" s="14">
        <v>0.21273305952718499</v>
      </c>
      <c r="E298" s="14">
        <v>0.16495672560608801</v>
      </c>
      <c r="F298" s="14"/>
      <c r="G298" s="14">
        <v>0.21654832350929101</v>
      </c>
      <c r="H298" s="14">
        <v>0.23195270007343499</v>
      </c>
      <c r="I298" s="14">
        <v>0.25208604667241002</v>
      </c>
      <c r="J298" s="14">
        <v>0.21099516757187001</v>
      </c>
      <c r="K298" s="14">
        <v>0.144782084306529</v>
      </c>
      <c r="L298" s="14">
        <v>9.3993865571812996E-2</v>
      </c>
      <c r="M298" s="14"/>
      <c r="N298" s="14">
        <v>0.22176458360488999</v>
      </c>
      <c r="O298" s="14">
        <v>0.19338717218017501</v>
      </c>
      <c r="P298" s="14">
        <v>0.179064918383398</v>
      </c>
      <c r="Q298" s="14">
        <v>0.23424407045040599</v>
      </c>
      <c r="R298" s="14">
        <v>0.22180337486767501</v>
      </c>
      <c r="S298" s="14">
        <v>0.16942730534971601</v>
      </c>
      <c r="T298" s="14">
        <v>0.15810333482857999</v>
      </c>
      <c r="U298" s="14">
        <v>0.13650326690867101</v>
      </c>
      <c r="V298" s="14">
        <v>0.21344537986234899</v>
      </c>
      <c r="W298" s="14">
        <v>0.16596867470853399</v>
      </c>
      <c r="X298" s="14">
        <v>0.114774923208754</v>
      </c>
      <c r="Y298" s="14">
        <v>0.128197543241547</v>
      </c>
      <c r="Z298" s="14"/>
      <c r="AA298" s="14">
        <v>0.16536987318531199</v>
      </c>
      <c r="AB298" s="14">
        <v>0.224558206659698</v>
      </c>
      <c r="AC298" s="14">
        <v>0.21022240357128699</v>
      </c>
      <c r="AD298" s="14">
        <v>0.15637523250126401</v>
      </c>
      <c r="AE298" s="14"/>
      <c r="AF298" s="14">
        <v>0.19100920473050101</v>
      </c>
      <c r="AG298" s="14">
        <v>0.205059810133082</v>
      </c>
      <c r="AH298" s="14">
        <v>0.13963085203829101</v>
      </c>
      <c r="AI298" s="14">
        <v>0.19545668919318401</v>
      </c>
      <c r="AJ298" s="14">
        <v>0.19931762176992501</v>
      </c>
      <c r="AK298" s="14"/>
      <c r="AL298" s="14">
        <v>0.22355813750255399</v>
      </c>
      <c r="AM298" s="14">
        <v>0.193653853590633</v>
      </c>
      <c r="AN298" s="14">
        <v>0.18562466854133</v>
      </c>
    </row>
    <row r="299" spans="2:40" x14ac:dyDescent="0.35">
      <c r="B299" t="s">
        <v>203</v>
      </c>
      <c r="C299" s="14">
        <v>0.50574505314101204</v>
      </c>
      <c r="D299" s="14">
        <v>0.47879322296815902</v>
      </c>
      <c r="E299" s="14">
        <v>0.53308765701064098</v>
      </c>
      <c r="F299" s="14"/>
      <c r="G299" s="14">
        <v>0.46650834939278302</v>
      </c>
      <c r="H299" s="14">
        <v>0.50322121769832295</v>
      </c>
      <c r="I299" s="14">
        <v>0.508283663689441</v>
      </c>
      <c r="J299" s="14">
        <v>0.502445683125741</v>
      </c>
      <c r="K299" s="14">
        <v>0.48959479631199998</v>
      </c>
      <c r="L299" s="14">
        <v>0.54530653605850399</v>
      </c>
      <c r="M299" s="14"/>
      <c r="N299" s="14">
        <v>0.49520888244859801</v>
      </c>
      <c r="O299" s="14">
        <v>0.52666149198207901</v>
      </c>
      <c r="P299" s="14">
        <v>0.49916022614632299</v>
      </c>
      <c r="Q299" s="14">
        <v>0.43132342740628499</v>
      </c>
      <c r="R299" s="14">
        <v>0.50423412009442903</v>
      </c>
      <c r="S299" s="14">
        <v>0.50661043225177005</v>
      </c>
      <c r="T299" s="14">
        <v>0.55177093993608495</v>
      </c>
      <c r="U299" s="14">
        <v>0.51645048131458404</v>
      </c>
      <c r="V299" s="14">
        <v>0.51520832925394899</v>
      </c>
      <c r="W299" s="14">
        <v>0.51465619129978901</v>
      </c>
      <c r="X299" s="14">
        <v>0.48722977858584898</v>
      </c>
      <c r="Y299" s="14">
        <v>0.53801264559860995</v>
      </c>
      <c r="Z299" s="14"/>
      <c r="AA299" s="14">
        <v>0.54802003296354695</v>
      </c>
      <c r="AB299" s="14">
        <v>0.46498668585186298</v>
      </c>
      <c r="AC299" s="14">
        <v>0.50736953162464105</v>
      </c>
      <c r="AD299" s="14">
        <v>0.50319359823215604</v>
      </c>
      <c r="AE299" s="14"/>
      <c r="AF299" s="14">
        <v>0.52649350545776596</v>
      </c>
      <c r="AG299" s="14">
        <v>0.48953106548410003</v>
      </c>
      <c r="AH299" s="14">
        <v>0.533156242807592</v>
      </c>
      <c r="AI299" s="14">
        <v>0.465509406908933</v>
      </c>
      <c r="AJ299" s="14">
        <v>0.51258587285774804</v>
      </c>
      <c r="AK299" s="14"/>
      <c r="AL299" s="14">
        <v>0.53402083844417203</v>
      </c>
      <c r="AM299" s="14">
        <v>0.49098213384112199</v>
      </c>
      <c r="AN299" s="14">
        <v>0.53719133907480099</v>
      </c>
    </row>
    <row r="300" spans="2:40" x14ac:dyDescent="0.35">
      <c r="B300" t="s">
        <v>204</v>
      </c>
      <c r="C300" s="14">
        <v>0.174376712029679</v>
      </c>
      <c r="D300" s="14">
        <v>0.18863482070936899</v>
      </c>
      <c r="E300" s="14">
        <v>0.159508025537343</v>
      </c>
      <c r="F300" s="14"/>
      <c r="G300" s="14">
        <v>0.21385215611716499</v>
      </c>
      <c r="H300" s="14">
        <v>0.183361806193162</v>
      </c>
      <c r="I300" s="14">
        <v>0.11901804014124601</v>
      </c>
      <c r="J300" s="14">
        <v>0.14066790090529899</v>
      </c>
      <c r="K300" s="14">
        <v>0.18010078170757299</v>
      </c>
      <c r="L300" s="14">
        <v>0.20948317505462499</v>
      </c>
      <c r="M300" s="14"/>
      <c r="N300" s="14">
        <v>0.19294696486516599</v>
      </c>
      <c r="O300" s="14">
        <v>0.124465602219562</v>
      </c>
      <c r="P300" s="14">
        <v>0.16124739460083801</v>
      </c>
      <c r="Q300" s="14">
        <v>0.20686688453853599</v>
      </c>
      <c r="R300" s="14">
        <v>0.17558590620279199</v>
      </c>
      <c r="S300" s="14">
        <v>0.15034536563678999</v>
      </c>
      <c r="T300" s="14">
        <v>0.17237050875908599</v>
      </c>
      <c r="U300" s="14">
        <v>0.230233495482807</v>
      </c>
      <c r="V300" s="14">
        <v>0.16095257896151299</v>
      </c>
      <c r="W300" s="14">
        <v>0.21031734292532001</v>
      </c>
      <c r="X300" s="14">
        <v>0.20675109513017101</v>
      </c>
      <c r="Y300" s="14">
        <v>0.129232841927404</v>
      </c>
      <c r="Z300" s="14"/>
      <c r="AA300" s="14">
        <v>0.20760841171560401</v>
      </c>
      <c r="AB300" s="14">
        <v>0.16739131787261299</v>
      </c>
      <c r="AC300" s="14">
        <v>0.15438634379567701</v>
      </c>
      <c r="AD300" s="14">
        <v>0.16257839467856899</v>
      </c>
      <c r="AE300" s="14"/>
      <c r="AF300" s="14">
        <v>0.15733000753555301</v>
      </c>
      <c r="AG300" s="14">
        <v>0.21118174511631299</v>
      </c>
      <c r="AH300" s="14">
        <v>0.200394176306851</v>
      </c>
      <c r="AI300" s="14">
        <v>0.19121355954527999</v>
      </c>
      <c r="AJ300" s="14">
        <v>0.11073141740574401</v>
      </c>
      <c r="AK300" s="14"/>
      <c r="AL300" s="14">
        <v>0.13199884955079799</v>
      </c>
      <c r="AM300" s="14">
        <v>0.212150499304843</v>
      </c>
      <c r="AN300" s="14">
        <v>0.13915969157413699</v>
      </c>
    </row>
    <row r="301" spans="2:40" x14ac:dyDescent="0.35">
      <c r="B301" t="s">
        <v>105</v>
      </c>
      <c r="C301" s="14">
        <v>0.13137775334486501</v>
      </c>
      <c r="D301" s="14">
        <v>0.119838896795287</v>
      </c>
      <c r="E301" s="14">
        <v>0.14244759184592801</v>
      </c>
      <c r="F301" s="14"/>
      <c r="G301" s="14">
        <v>0.103091170980761</v>
      </c>
      <c r="H301" s="14">
        <v>8.1464276035080302E-2</v>
      </c>
      <c r="I301" s="14">
        <v>0.120612249496903</v>
      </c>
      <c r="J301" s="14">
        <v>0.145891248397091</v>
      </c>
      <c r="K301" s="14">
        <v>0.185522337673898</v>
      </c>
      <c r="L301" s="14">
        <v>0.151216423315058</v>
      </c>
      <c r="M301" s="14"/>
      <c r="N301" s="14">
        <v>9.0079569081345498E-2</v>
      </c>
      <c r="O301" s="14">
        <v>0.15548573361818499</v>
      </c>
      <c r="P301" s="14">
        <v>0.160527460869442</v>
      </c>
      <c r="Q301" s="14">
        <v>0.127565617604773</v>
      </c>
      <c r="R301" s="14">
        <v>9.8376598835104398E-2</v>
      </c>
      <c r="S301" s="14">
        <v>0.17361689676172401</v>
      </c>
      <c r="T301" s="14">
        <v>0.11775521647624899</v>
      </c>
      <c r="U301" s="14">
        <v>0.116812756293937</v>
      </c>
      <c r="V301" s="14">
        <v>0.110393711922189</v>
      </c>
      <c r="W301" s="14">
        <v>0.109057791066357</v>
      </c>
      <c r="X301" s="14">
        <v>0.19124420307522599</v>
      </c>
      <c r="Y301" s="14">
        <v>0.20455696923243899</v>
      </c>
      <c r="Z301" s="14"/>
      <c r="AA301" s="14">
        <v>7.9001682135537196E-2</v>
      </c>
      <c r="AB301" s="14">
        <v>0.143063789615826</v>
      </c>
      <c r="AC301" s="14">
        <v>0.12802172100839501</v>
      </c>
      <c r="AD301" s="14">
        <v>0.17785277458801199</v>
      </c>
      <c r="AE301" s="14"/>
      <c r="AF301" s="14">
        <v>0.12516728227617999</v>
      </c>
      <c r="AG301" s="14">
        <v>9.4227379266505595E-2</v>
      </c>
      <c r="AH301" s="14">
        <v>0.126818728847265</v>
      </c>
      <c r="AI301" s="14">
        <v>0.14782034435260399</v>
      </c>
      <c r="AJ301" s="14">
        <v>0.17736508796658201</v>
      </c>
      <c r="AK301" s="14"/>
      <c r="AL301" s="14">
        <v>0.110422174502476</v>
      </c>
      <c r="AM301" s="14">
        <v>0.103213513263402</v>
      </c>
      <c r="AN301" s="14">
        <v>0.13802430080973199</v>
      </c>
    </row>
    <row r="302" spans="2:40" x14ac:dyDescent="0.35">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row>
    <row r="303" spans="2:40" x14ac:dyDescent="0.35">
      <c r="B303" s="6" t="s">
        <v>212</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row>
    <row r="304" spans="2:40" x14ac:dyDescent="0.35">
      <c r="B304" s="24" t="s">
        <v>71</v>
      </c>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row>
    <row r="305" spans="2:40" x14ac:dyDescent="0.35">
      <c r="B305" t="s">
        <v>202</v>
      </c>
      <c r="C305" s="14">
        <v>0.249284935554592</v>
      </c>
      <c r="D305" s="14">
        <v>0.248197780268511</v>
      </c>
      <c r="E305" s="14">
        <v>0.25082534737876899</v>
      </c>
      <c r="F305" s="14"/>
      <c r="G305" s="14">
        <v>0.29363862074343</v>
      </c>
      <c r="H305" s="14">
        <v>0.29699306233412298</v>
      </c>
      <c r="I305" s="14">
        <v>0.336044024165643</v>
      </c>
      <c r="J305" s="14">
        <v>0.243101033304224</v>
      </c>
      <c r="K305" s="14">
        <v>0.19088982926048501</v>
      </c>
      <c r="L305" s="14">
        <v>0.154769464654229</v>
      </c>
      <c r="M305" s="14"/>
      <c r="N305" s="14">
        <v>0.31121058812904301</v>
      </c>
      <c r="O305" s="14">
        <v>0.22650577800683799</v>
      </c>
      <c r="P305" s="14">
        <v>0.207697465707194</v>
      </c>
      <c r="Q305" s="14">
        <v>0.26635760309273099</v>
      </c>
      <c r="R305" s="14">
        <v>0.238839122877917</v>
      </c>
      <c r="S305" s="14">
        <v>0.245531633402118</v>
      </c>
      <c r="T305" s="14">
        <v>0.26240381681631197</v>
      </c>
      <c r="U305" s="14">
        <v>0.221288933859874</v>
      </c>
      <c r="V305" s="14">
        <v>0.26934069653352399</v>
      </c>
      <c r="W305" s="14">
        <v>0.20694508926466801</v>
      </c>
      <c r="X305" s="14">
        <v>0.240321135474998</v>
      </c>
      <c r="Y305" s="14">
        <v>0.22477885226816</v>
      </c>
      <c r="Z305" s="14"/>
      <c r="AA305" s="14">
        <v>0.24386574031681299</v>
      </c>
      <c r="AB305" s="14">
        <v>0.26158916119220299</v>
      </c>
      <c r="AC305" s="14">
        <v>0.28588090483286599</v>
      </c>
      <c r="AD305" s="14">
        <v>0.21213109826783499</v>
      </c>
      <c r="AE305" s="14"/>
      <c r="AF305" s="14">
        <v>0.241707022602519</v>
      </c>
      <c r="AG305" s="14">
        <v>0.29597680195586801</v>
      </c>
      <c r="AH305" s="14">
        <v>0.14512467784106201</v>
      </c>
      <c r="AI305" s="14">
        <v>0.28181704810356201</v>
      </c>
      <c r="AJ305" s="14">
        <v>0.25992033414087801</v>
      </c>
      <c r="AK305" s="14"/>
      <c r="AL305" s="14">
        <v>0.28037365389862201</v>
      </c>
      <c r="AM305" s="14">
        <v>0.26443611823193802</v>
      </c>
      <c r="AN305" s="14">
        <v>0.23616957517743201</v>
      </c>
    </row>
    <row r="306" spans="2:40" x14ac:dyDescent="0.35">
      <c r="B306" t="s">
        <v>203</v>
      </c>
      <c r="C306" s="14">
        <v>0.269753340540836</v>
      </c>
      <c r="D306" s="14">
        <v>0.26544438830780898</v>
      </c>
      <c r="E306" s="14">
        <v>0.27358554168061799</v>
      </c>
      <c r="F306" s="14"/>
      <c r="G306" s="14">
        <v>0.27798109293165202</v>
      </c>
      <c r="H306" s="14">
        <v>0.31964723243112603</v>
      </c>
      <c r="I306" s="14">
        <v>0.29226515649325402</v>
      </c>
      <c r="J306" s="14">
        <v>0.25896960284325099</v>
      </c>
      <c r="K306" s="14">
        <v>0.23498710100144099</v>
      </c>
      <c r="L306" s="14">
        <v>0.23765400741810999</v>
      </c>
      <c r="M306" s="14"/>
      <c r="N306" s="14">
        <v>0.26526168897497299</v>
      </c>
      <c r="O306" s="14">
        <v>0.27923105502025602</v>
      </c>
      <c r="P306" s="14">
        <v>0.24239639121360601</v>
      </c>
      <c r="Q306" s="14">
        <v>0.273087651217296</v>
      </c>
      <c r="R306" s="14">
        <v>0.25887854055868098</v>
      </c>
      <c r="S306" s="14">
        <v>0.28613875113037102</v>
      </c>
      <c r="T306" s="14">
        <v>0.28220378117526501</v>
      </c>
      <c r="U306" s="14">
        <v>0.27362896631182099</v>
      </c>
      <c r="V306" s="14">
        <v>0.30090206870673702</v>
      </c>
      <c r="W306" s="14">
        <v>0.23110205645905799</v>
      </c>
      <c r="X306" s="14">
        <v>0.234314064120523</v>
      </c>
      <c r="Y306" s="14">
        <v>0.31131298482257502</v>
      </c>
      <c r="Z306" s="14"/>
      <c r="AA306" s="14">
        <v>0.27326040018067499</v>
      </c>
      <c r="AB306" s="14">
        <v>0.23299081999544999</v>
      </c>
      <c r="AC306" s="14">
        <v>0.26770326429168501</v>
      </c>
      <c r="AD306" s="14">
        <v>0.30816083132059102</v>
      </c>
      <c r="AE306" s="14"/>
      <c r="AF306" s="14">
        <v>0.28741685288864199</v>
      </c>
      <c r="AG306" s="14">
        <v>0.24691371883336499</v>
      </c>
      <c r="AH306" s="14">
        <v>0.29977043563959299</v>
      </c>
      <c r="AI306" s="14">
        <v>0.231742641848385</v>
      </c>
      <c r="AJ306" s="14">
        <v>0.29522876446886998</v>
      </c>
      <c r="AK306" s="14"/>
      <c r="AL306" s="14">
        <v>0.31818288479023499</v>
      </c>
      <c r="AM306" s="14">
        <v>0.27580820104957798</v>
      </c>
      <c r="AN306" s="14">
        <v>0.218976404792116</v>
      </c>
    </row>
    <row r="307" spans="2:40" x14ac:dyDescent="0.35">
      <c r="B307" t="s">
        <v>204</v>
      </c>
      <c r="C307" s="14">
        <v>0.364344663634392</v>
      </c>
      <c r="D307" s="14">
        <v>0.39747355313875998</v>
      </c>
      <c r="E307" s="14">
        <v>0.33217734142401101</v>
      </c>
      <c r="F307" s="14"/>
      <c r="G307" s="14">
        <v>0.33089124503494999</v>
      </c>
      <c r="H307" s="14">
        <v>0.30222218107013799</v>
      </c>
      <c r="I307" s="14">
        <v>0.248516757955139</v>
      </c>
      <c r="J307" s="14">
        <v>0.36459579482833199</v>
      </c>
      <c r="K307" s="14">
        <v>0.41844233582323898</v>
      </c>
      <c r="L307" s="14">
        <v>0.49466170000294202</v>
      </c>
      <c r="M307" s="14"/>
      <c r="N307" s="14">
        <v>0.33300403988044602</v>
      </c>
      <c r="O307" s="14">
        <v>0.39094017004028098</v>
      </c>
      <c r="P307" s="14">
        <v>0.41303293760496401</v>
      </c>
      <c r="Q307" s="14">
        <v>0.372288780678803</v>
      </c>
      <c r="R307" s="14">
        <v>0.42303108929120298</v>
      </c>
      <c r="S307" s="14">
        <v>0.28386708415309803</v>
      </c>
      <c r="T307" s="14">
        <v>0.36250994314047003</v>
      </c>
      <c r="U307" s="14">
        <v>0.357035100311618</v>
      </c>
      <c r="V307" s="14">
        <v>0.30462994878618799</v>
      </c>
      <c r="W307" s="14">
        <v>0.44773915083742399</v>
      </c>
      <c r="X307" s="14">
        <v>0.34482004915152098</v>
      </c>
      <c r="Y307" s="14">
        <v>0.36178425016059301</v>
      </c>
      <c r="Z307" s="14"/>
      <c r="AA307" s="14">
        <v>0.40694131734628503</v>
      </c>
      <c r="AB307" s="14">
        <v>0.37875163494228098</v>
      </c>
      <c r="AC307" s="14">
        <v>0.34345013399768298</v>
      </c>
      <c r="AD307" s="14">
        <v>0.31860095927869903</v>
      </c>
      <c r="AE307" s="14"/>
      <c r="AF307" s="14">
        <v>0.37358039172985202</v>
      </c>
      <c r="AG307" s="14">
        <v>0.36932541039213101</v>
      </c>
      <c r="AH307" s="14">
        <v>0.42763490882905902</v>
      </c>
      <c r="AI307" s="14">
        <v>0.37321791595431603</v>
      </c>
      <c r="AJ307" s="14">
        <v>0.26824576906082798</v>
      </c>
      <c r="AK307" s="14"/>
      <c r="AL307" s="14">
        <v>0.32728355678941701</v>
      </c>
      <c r="AM307" s="14">
        <v>0.37359272561523998</v>
      </c>
      <c r="AN307" s="14">
        <v>0.42318506593371102</v>
      </c>
    </row>
    <row r="308" spans="2:40" x14ac:dyDescent="0.35">
      <c r="B308" t="s">
        <v>105</v>
      </c>
      <c r="C308" s="14">
        <v>0.11661706027018</v>
      </c>
      <c r="D308" s="14">
        <v>8.8884278284919696E-2</v>
      </c>
      <c r="E308" s="14">
        <v>0.14341176951660201</v>
      </c>
      <c r="F308" s="14"/>
      <c r="G308" s="14">
        <v>9.7489041289967798E-2</v>
      </c>
      <c r="H308" s="14">
        <v>8.1137524164612701E-2</v>
      </c>
      <c r="I308" s="14">
        <v>0.123174061385964</v>
      </c>
      <c r="J308" s="14">
        <v>0.13333356902419299</v>
      </c>
      <c r="K308" s="14">
        <v>0.155680733914834</v>
      </c>
      <c r="L308" s="14">
        <v>0.11291482792471801</v>
      </c>
      <c r="M308" s="14"/>
      <c r="N308" s="14">
        <v>9.0523683015537898E-2</v>
      </c>
      <c r="O308" s="14">
        <v>0.10332299693262501</v>
      </c>
      <c r="P308" s="14">
        <v>0.13687320547423601</v>
      </c>
      <c r="Q308" s="14">
        <v>8.8265965011170497E-2</v>
      </c>
      <c r="R308" s="14">
        <v>7.9251247272198802E-2</v>
      </c>
      <c r="S308" s="14">
        <v>0.18446253131441301</v>
      </c>
      <c r="T308" s="14">
        <v>9.2882458867952503E-2</v>
      </c>
      <c r="U308" s="14">
        <v>0.14804699951668701</v>
      </c>
      <c r="V308" s="14">
        <v>0.12512728597355099</v>
      </c>
      <c r="W308" s="14">
        <v>0.11421370343885</v>
      </c>
      <c r="X308" s="14">
        <v>0.18054475125295899</v>
      </c>
      <c r="Y308" s="14">
        <v>0.102123912748671</v>
      </c>
      <c r="Z308" s="14"/>
      <c r="AA308" s="14">
        <v>7.5932542156226204E-2</v>
      </c>
      <c r="AB308" s="14">
        <v>0.12666838387006599</v>
      </c>
      <c r="AC308" s="14">
        <v>0.10296569687776599</v>
      </c>
      <c r="AD308" s="14">
        <v>0.16110711113287601</v>
      </c>
      <c r="AE308" s="14"/>
      <c r="AF308" s="14">
        <v>9.7295732778987898E-2</v>
      </c>
      <c r="AG308" s="14">
        <v>8.7784068818635805E-2</v>
      </c>
      <c r="AH308" s="14">
        <v>0.12746997769028701</v>
      </c>
      <c r="AI308" s="14">
        <v>0.11322239409373699</v>
      </c>
      <c r="AJ308" s="14">
        <v>0.17660513232942401</v>
      </c>
      <c r="AK308" s="14"/>
      <c r="AL308" s="14">
        <v>7.4159904521726605E-2</v>
      </c>
      <c r="AM308" s="14">
        <v>8.6162955103244093E-2</v>
      </c>
      <c r="AN308" s="14">
        <v>0.121668954096741</v>
      </c>
    </row>
    <row r="309" spans="2:40" x14ac:dyDescent="0.35">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row>
    <row r="310" spans="2:40" x14ac:dyDescent="0.35">
      <c r="B310" s="6" t="s">
        <v>213</v>
      </c>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row>
    <row r="311" spans="2:40" x14ac:dyDescent="0.35">
      <c r="B311" s="24" t="s">
        <v>71</v>
      </c>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row>
    <row r="312" spans="2:40" x14ac:dyDescent="0.35">
      <c r="B312" t="s">
        <v>202</v>
      </c>
      <c r="C312" s="14">
        <v>0.495647370497661</v>
      </c>
      <c r="D312" s="14">
        <v>0.46893236912390102</v>
      </c>
      <c r="E312" s="14">
        <v>0.52270233107042696</v>
      </c>
      <c r="F312" s="14"/>
      <c r="G312" s="14">
        <v>0.31971233252797499</v>
      </c>
      <c r="H312" s="14">
        <v>0.42102671553628201</v>
      </c>
      <c r="I312" s="14">
        <v>0.483593266757187</v>
      </c>
      <c r="J312" s="14">
        <v>0.56272325347197505</v>
      </c>
      <c r="K312" s="14">
        <v>0.555277604252572</v>
      </c>
      <c r="L312" s="14">
        <v>0.58826047707210005</v>
      </c>
      <c r="M312" s="14"/>
      <c r="N312" s="14">
        <v>0.42619050872181402</v>
      </c>
      <c r="O312" s="14">
        <v>0.54927728672962095</v>
      </c>
      <c r="P312" s="14">
        <v>0.52118768245573199</v>
      </c>
      <c r="Q312" s="14">
        <v>0.52619446015570803</v>
      </c>
      <c r="R312" s="14">
        <v>0.54697254989567801</v>
      </c>
      <c r="S312" s="14">
        <v>0.48114284717978401</v>
      </c>
      <c r="T312" s="14">
        <v>0.41112738533738802</v>
      </c>
      <c r="U312" s="14">
        <v>0.48119303257022999</v>
      </c>
      <c r="V312" s="14">
        <v>0.52379307868178204</v>
      </c>
      <c r="W312" s="14">
        <v>0.48008446962627599</v>
      </c>
      <c r="X312" s="14">
        <v>0.479970352959872</v>
      </c>
      <c r="Y312" s="14">
        <v>0.56573547140481995</v>
      </c>
      <c r="Z312" s="14"/>
      <c r="AA312" s="14">
        <v>0.51877220170665195</v>
      </c>
      <c r="AB312" s="14">
        <v>0.50780243789434198</v>
      </c>
      <c r="AC312" s="14">
        <v>0.53932902172390196</v>
      </c>
      <c r="AD312" s="14">
        <v>0.42165701054351901</v>
      </c>
      <c r="AE312" s="14"/>
      <c r="AF312" s="14">
        <v>0.57693644379745002</v>
      </c>
      <c r="AG312" s="14">
        <v>0.47030144084756698</v>
      </c>
      <c r="AH312" s="14">
        <v>0.41145750822119198</v>
      </c>
      <c r="AI312" s="14">
        <v>0.61732217214819796</v>
      </c>
      <c r="AJ312" s="14">
        <v>0.452321070301062</v>
      </c>
      <c r="AK312" s="14"/>
      <c r="AL312" s="14">
        <v>0.52767707394274799</v>
      </c>
      <c r="AM312" s="14">
        <v>0.48231942110845899</v>
      </c>
      <c r="AN312" s="14">
        <v>0.44425776880837597</v>
      </c>
    </row>
    <row r="313" spans="2:40" x14ac:dyDescent="0.35">
      <c r="B313" t="s">
        <v>203</v>
      </c>
      <c r="C313" s="14">
        <v>0.23971038859662</v>
      </c>
      <c r="D313" s="14">
        <v>0.24815591400505299</v>
      </c>
      <c r="E313" s="14">
        <v>0.23087866451537301</v>
      </c>
      <c r="F313" s="14"/>
      <c r="G313" s="14">
        <v>0.28395540724447599</v>
      </c>
      <c r="H313" s="14">
        <v>0.26663075801757102</v>
      </c>
      <c r="I313" s="14">
        <v>0.29702354797864999</v>
      </c>
      <c r="J313" s="14">
        <v>0.20152541999676701</v>
      </c>
      <c r="K313" s="14">
        <v>0.17305577920298701</v>
      </c>
      <c r="L313" s="14">
        <v>0.217603272019669</v>
      </c>
      <c r="M313" s="14"/>
      <c r="N313" s="14">
        <v>0.28284537074085198</v>
      </c>
      <c r="O313" s="14">
        <v>0.225720094091131</v>
      </c>
      <c r="P313" s="14">
        <v>0.25264172385918998</v>
      </c>
      <c r="Q313" s="14">
        <v>0.25427612378280001</v>
      </c>
      <c r="R313" s="14">
        <v>0.217667717876661</v>
      </c>
      <c r="S313" s="14">
        <v>0.220837107779288</v>
      </c>
      <c r="T313" s="14">
        <v>0.27409046270433202</v>
      </c>
      <c r="U313" s="14">
        <v>0.221775295972435</v>
      </c>
      <c r="V313" s="14">
        <v>0.247759733300356</v>
      </c>
      <c r="W313" s="14">
        <v>0.20405005696036299</v>
      </c>
      <c r="X313" s="14">
        <v>0.17225350435863601</v>
      </c>
      <c r="Y313" s="14">
        <v>0.25097463038999002</v>
      </c>
      <c r="Z313" s="14"/>
      <c r="AA313" s="14">
        <v>0.249944666849093</v>
      </c>
      <c r="AB313" s="14">
        <v>0.206125700361489</v>
      </c>
      <c r="AC313" s="14">
        <v>0.248539651948089</v>
      </c>
      <c r="AD313" s="14">
        <v>0.25557394585214499</v>
      </c>
      <c r="AE313" s="14"/>
      <c r="AF313" s="14">
        <v>0.229537441237599</v>
      </c>
      <c r="AG313" s="14">
        <v>0.23847365825738601</v>
      </c>
      <c r="AH313" s="14">
        <v>0.266025753403975</v>
      </c>
      <c r="AI313" s="14">
        <v>0.188973195412381</v>
      </c>
      <c r="AJ313" s="14">
        <v>0.230856202327652</v>
      </c>
      <c r="AK313" s="14"/>
      <c r="AL313" s="14">
        <v>0.259194355906533</v>
      </c>
      <c r="AM313" s="14">
        <v>0.232252733722386</v>
      </c>
      <c r="AN313" s="14">
        <v>0.28318073248824999</v>
      </c>
    </row>
    <row r="314" spans="2:40" x14ac:dyDescent="0.35">
      <c r="B314" t="s">
        <v>204</v>
      </c>
      <c r="C314" s="14">
        <v>0.17491936810730199</v>
      </c>
      <c r="D314" s="14">
        <v>0.20690261981532401</v>
      </c>
      <c r="E314" s="14">
        <v>0.14472778569375</v>
      </c>
      <c r="F314" s="14"/>
      <c r="G314" s="14">
        <v>0.31497762711083099</v>
      </c>
      <c r="H314" s="14">
        <v>0.239747849601125</v>
      </c>
      <c r="I314" s="14">
        <v>0.14555225741646199</v>
      </c>
      <c r="J314" s="14">
        <v>0.157649015174783</v>
      </c>
      <c r="K314" s="14">
        <v>0.137926068899761</v>
      </c>
      <c r="L314" s="14">
        <v>9.2159028655872804E-2</v>
      </c>
      <c r="M314" s="14"/>
      <c r="N314" s="14">
        <v>0.19252600411489099</v>
      </c>
      <c r="O314" s="14">
        <v>0.143656873127568</v>
      </c>
      <c r="P314" s="14">
        <v>0.13135505950694201</v>
      </c>
      <c r="Q314" s="14">
        <v>0.129748720133739</v>
      </c>
      <c r="R314" s="14">
        <v>0.194198375071368</v>
      </c>
      <c r="S314" s="14">
        <v>0.15388142131676699</v>
      </c>
      <c r="T314" s="14">
        <v>0.22817922252217501</v>
      </c>
      <c r="U314" s="14">
        <v>0.160335631595621</v>
      </c>
      <c r="V314" s="14">
        <v>0.15740272177570599</v>
      </c>
      <c r="W314" s="14">
        <v>0.24650325922676</v>
      </c>
      <c r="X314" s="14">
        <v>0.242857105597616</v>
      </c>
      <c r="Y314" s="14">
        <v>0.111048048992163</v>
      </c>
      <c r="Z314" s="14"/>
      <c r="AA314" s="14">
        <v>0.16796762034479801</v>
      </c>
      <c r="AB314" s="14">
        <v>0.20076666436843299</v>
      </c>
      <c r="AC314" s="14">
        <v>0.14468278874582</v>
      </c>
      <c r="AD314" s="14">
        <v>0.183553612362193</v>
      </c>
      <c r="AE314" s="14"/>
      <c r="AF314" s="14">
        <v>0.121202887520054</v>
      </c>
      <c r="AG314" s="14">
        <v>0.211695674237245</v>
      </c>
      <c r="AH314" s="14">
        <v>0.23138897891312299</v>
      </c>
      <c r="AI314" s="14">
        <v>0.11767489780297299</v>
      </c>
      <c r="AJ314" s="14">
        <v>0.16845464070510099</v>
      </c>
      <c r="AK314" s="14"/>
      <c r="AL314" s="14">
        <v>0.15411216979657899</v>
      </c>
      <c r="AM314" s="14">
        <v>0.21181367579118601</v>
      </c>
      <c r="AN314" s="14">
        <v>0.176610990707424</v>
      </c>
    </row>
    <row r="315" spans="2:40" x14ac:dyDescent="0.35">
      <c r="B315" t="s">
        <v>105</v>
      </c>
      <c r="C315" s="14">
        <v>8.9722872798417799E-2</v>
      </c>
      <c r="D315" s="14">
        <v>7.6009097055722105E-2</v>
      </c>
      <c r="E315" s="14">
        <v>0.10169121872044901</v>
      </c>
      <c r="F315" s="14"/>
      <c r="G315" s="14">
        <v>8.1354633116717007E-2</v>
      </c>
      <c r="H315" s="14">
        <v>7.2594676845021397E-2</v>
      </c>
      <c r="I315" s="14">
        <v>7.3830927847700595E-2</v>
      </c>
      <c r="J315" s="14">
        <v>7.8102311356474594E-2</v>
      </c>
      <c r="K315" s="14">
        <v>0.13374054764467999</v>
      </c>
      <c r="L315" s="14">
        <v>0.101977222252358</v>
      </c>
      <c r="M315" s="14"/>
      <c r="N315" s="14">
        <v>9.8438116422443003E-2</v>
      </c>
      <c r="O315" s="14">
        <v>8.1345746051680407E-2</v>
      </c>
      <c r="P315" s="14">
        <v>9.4815534178135999E-2</v>
      </c>
      <c r="Q315" s="14">
        <v>8.9780695927754006E-2</v>
      </c>
      <c r="R315" s="14">
        <v>4.1161357156292398E-2</v>
      </c>
      <c r="S315" s="14">
        <v>0.144138623724161</v>
      </c>
      <c r="T315" s="14">
        <v>8.6602929436104301E-2</v>
      </c>
      <c r="U315" s="14">
        <v>0.136696039861714</v>
      </c>
      <c r="V315" s="14">
        <v>7.1044466242155893E-2</v>
      </c>
      <c r="W315" s="14">
        <v>6.9362214186601504E-2</v>
      </c>
      <c r="X315" s="14">
        <v>0.104919037083876</v>
      </c>
      <c r="Y315" s="14">
        <v>7.2241849213027398E-2</v>
      </c>
      <c r="Z315" s="14"/>
      <c r="AA315" s="14">
        <v>6.3315511099457197E-2</v>
      </c>
      <c r="AB315" s="14">
        <v>8.5305197375735706E-2</v>
      </c>
      <c r="AC315" s="14">
        <v>6.7448537582189202E-2</v>
      </c>
      <c r="AD315" s="14">
        <v>0.139215431242142</v>
      </c>
      <c r="AE315" s="14"/>
      <c r="AF315" s="14">
        <v>7.2323227444896707E-2</v>
      </c>
      <c r="AG315" s="14">
        <v>7.9529226657802293E-2</v>
      </c>
      <c r="AH315" s="14">
        <v>9.1127759461709895E-2</v>
      </c>
      <c r="AI315" s="14">
        <v>7.6029734636448701E-2</v>
      </c>
      <c r="AJ315" s="14">
        <v>0.14836808666618501</v>
      </c>
      <c r="AK315" s="14"/>
      <c r="AL315" s="14">
        <v>5.90164003541397E-2</v>
      </c>
      <c r="AM315" s="14">
        <v>7.3614169377970204E-2</v>
      </c>
      <c r="AN315" s="14">
        <v>9.5950507995950396E-2</v>
      </c>
    </row>
    <row r="316" spans="2:40" x14ac:dyDescent="0.35">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row>
    <row r="317" spans="2:40" x14ac:dyDescent="0.35">
      <c r="B317" s="6" t="s">
        <v>214</v>
      </c>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row>
    <row r="318" spans="2:40" x14ac:dyDescent="0.35">
      <c r="B318" s="24" t="s">
        <v>71</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row>
    <row r="319" spans="2:40" x14ac:dyDescent="0.35">
      <c r="B319" t="s">
        <v>202</v>
      </c>
      <c r="C319" s="14">
        <v>0.39067823152928899</v>
      </c>
      <c r="D319" s="14">
        <v>0.40219531789715601</v>
      </c>
      <c r="E319" s="14">
        <v>0.37779615715464299</v>
      </c>
      <c r="F319" s="14"/>
      <c r="G319" s="14">
        <v>0.37400960213717999</v>
      </c>
      <c r="H319" s="14">
        <v>0.42209010577328399</v>
      </c>
      <c r="I319" s="14">
        <v>0.43755605346851001</v>
      </c>
      <c r="J319" s="14">
        <v>0.439910947406775</v>
      </c>
      <c r="K319" s="14">
        <v>0.37296331410183198</v>
      </c>
      <c r="L319" s="14">
        <v>0.310063538663302</v>
      </c>
      <c r="M319" s="14"/>
      <c r="N319" s="14">
        <v>0.443504960757099</v>
      </c>
      <c r="O319" s="14">
        <v>0.42042841847440698</v>
      </c>
      <c r="P319" s="14">
        <v>0.42353788159238798</v>
      </c>
      <c r="Q319" s="14">
        <v>0.40191559983915898</v>
      </c>
      <c r="R319" s="14">
        <v>0.40516375691028</v>
      </c>
      <c r="S319" s="14">
        <v>0.33144789816077902</v>
      </c>
      <c r="T319" s="14">
        <v>0.35615314638819501</v>
      </c>
      <c r="U319" s="14">
        <v>0.289413438288605</v>
      </c>
      <c r="V319" s="14">
        <v>0.39448881869094699</v>
      </c>
      <c r="W319" s="14">
        <v>0.38015597268399098</v>
      </c>
      <c r="X319" s="14">
        <v>0.363315849333254</v>
      </c>
      <c r="Y319" s="14">
        <v>0.32674793104643501</v>
      </c>
      <c r="Z319" s="14"/>
      <c r="AA319" s="14">
        <v>0.39262374083366502</v>
      </c>
      <c r="AB319" s="14">
        <v>0.41591677290923001</v>
      </c>
      <c r="AC319" s="14">
        <v>0.39533493221765797</v>
      </c>
      <c r="AD319" s="14">
        <v>0.35729750029530299</v>
      </c>
      <c r="AE319" s="14"/>
      <c r="AF319" s="14">
        <v>0.43667626851135</v>
      </c>
      <c r="AG319" s="14">
        <v>0.39199674586766198</v>
      </c>
      <c r="AH319" s="14">
        <v>0.28625849630190398</v>
      </c>
      <c r="AI319" s="14">
        <v>0.42109962843019999</v>
      </c>
      <c r="AJ319" s="14">
        <v>0.39243764288148603</v>
      </c>
      <c r="AK319" s="14"/>
      <c r="AL319" s="14">
        <v>0.45696382491961501</v>
      </c>
      <c r="AM319" s="14">
        <v>0.39049812817440199</v>
      </c>
      <c r="AN319" s="14">
        <v>0.370870087089753</v>
      </c>
    </row>
    <row r="320" spans="2:40" x14ac:dyDescent="0.35">
      <c r="B320" t="s">
        <v>203</v>
      </c>
      <c r="C320" s="14">
        <v>0.370924315493118</v>
      </c>
      <c r="D320" s="14">
        <v>0.365756407351565</v>
      </c>
      <c r="E320" s="14">
        <v>0.378172323697547</v>
      </c>
      <c r="F320" s="14"/>
      <c r="G320" s="14">
        <v>0.38782249968185101</v>
      </c>
      <c r="H320" s="14">
        <v>0.37482834766845202</v>
      </c>
      <c r="I320" s="14">
        <v>0.373938622756464</v>
      </c>
      <c r="J320" s="14">
        <v>0.32853561046929403</v>
      </c>
      <c r="K320" s="14">
        <v>0.34507445909201101</v>
      </c>
      <c r="L320" s="14">
        <v>0.40585438510279098</v>
      </c>
      <c r="M320" s="14"/>
      <c r="N320" s="14">
        <v>0.36835621945911301</v>
      </c>
      <c r="O320" s="14">
        <v>0.35411386781670701</v>
      </c>
      <c r="P320" s="14">
        <v>0.31746301403402</v>
      </c>
      <c r="Q320" s="14">
        <v>0.35494003329505702</v>
      </c>
      <c r="R320" s="14">
        <v>0.396855115145477</v>
      </c>
      <c r="S320" s="14">
        <v>0.38445264002198798</v>
      </c>
      <c r="T320" s="14">
        <v>0.42764097578587801</v>
      </c>
      <c r="U320" s="14">
        <v>0.453550446251203</v>
      </c>
      <c r="V320" s="14">
        <v>0.383296401913433</v>
      </c>
      <c r="W320" s="14">
        <v>0.34467732551746599</v>
      </c>
      <c r="X320" s="14">
        <v>0.37765258030350801</v>
      </c>
      <c r="Y320" s="14">
        <v>0.30653462602252401</v>
      </c>
      <c r="Z320" s="14"/>
      <c r="AA320" s="14">
        <v>0.379994368152963</v>
      </c>
      <c r="AB320" s="14">
        <v>0.36251728759830598</v>
      </c>
      <c r="AC320" s="14">
        <v>0.40402392795210001</v>
      </c>
      <c r="AD320" s="14">
        <v>0.34171271901169797</v>
      </c>
      <c r="AE320" s="14"/>
      <c r="AF320" s="14">
        <v>0.36919114726062302</v>
      </c>
      <c r="AG320" s="14">
        <v>0.36444225211369702</v>
      </c>
      <c r="AH320" s="14">
        <v>0.42009564163848701</v>
      </c>
      <c r="AI320" s="14">
        <v>0.345262725109586</v>
      </c>
      <c r="AJ320" s="14">
        <v>0.34770902477879101</v>
      </c>
      <c r="AK320" s="14"/>
      <c r="AL320" s="14">
        <v>0.37995139821259</v>
      </c>
      <c r="AM320" s="14">
        <v>0.38818879881809398</v>
      </c>
      <c r="AN320" s="14">
        <v>0.382897437801829</v>
      </c>
    </row>
    <row r="321" spans="2:40" x14ac:dyDescent="0.35">
      <c r="B321" t="s">
        <v>204</v>
      </c>
      <c r="C321" s="14">
        <v>8.2928782655451505E-2</v>
      </c>
      <c r="D321" s="14">
        <v>9.4357589830813701E-2</v>
      </c>
      <c r="E321" s="14">
        <v>7.12578340434704E-2</v>
      </c>
      <c r="F321" s="14"/>
      <c r="G321" s="14">
        <v>0.10903994986431199</v>
      </c>
      <c r="H321" s="14">
        <v>9.8990986167178205E-2</v>
      </c>
      <c r="I321" s="14">
        <v>6.3365186750371894E-2</v>
      </c>
      <c r="J321" s="14">
        <v>8.3599251187564005E-2</v>
      </c>
      <c r="K321" s="14">
        <v>5.3584958787077301E-2</v>
      </c>
      <c r="L321" s="14">
        <v>8.7662030738084207E-2</v>
      </c>
      <c r="M321" s="14"/>
      <c r="N321" s="14">
        <v>8.3621711690915201E-2</v>
      </c>
      <c r="O321" s="14">
        <v>7.0464471046942104E-2</v>
      </c>
      <c r="P321" s="14">
        <v>5.5198573617055997E-2</v>
      </c>
      <c r="Q321" s="14">
        <v>4.7617511087266799E-2</v>
      </c>
      <c r="R321" s="14">
        <v>6.3200283329708007E-2</v>
      </c>
      <c r="S321" s="14">
        <v>9.5298001726293005E-2</v>
      </c>
      <c r="T321" s="14">
        <v>8.0061201214521802E-2</v>
      </c>
      <c r="U321" s="14">
        <v>8.04702000773721E-2</v>
      </c>
      <c r="V321" s="14">
        <v>9.8143064354690196E-2</v>
      </c>
      <c r="W321" s="14">
        <v>0.140905220920122</v>
      </c>
      <c r="X321" s="14">
        <v>9.7175189350971303E-2</v>
      </c>
      <c r="Y321" s="14">
        <v>7.8954436524188695E-2</v>
      </c>
      <c r="Z321" s="14"/>
      <c r="AA321" s="14">
        <v>0.107865737422233</v>
      </c>
      <c r="AB321" s="14">
        <v>5.5498635449877501E-2</v>
      </c>
      <c r="AC321" s="14">
        <v>7.5258910368526097E-2</v>
      </c>
      <c r="AD321" s="14">
        <v>9.1937142474862898E-2</v>
      </c>
      <c r="AE321" s="14"/>
      <c r="AF321" s="14">
        <v>6.2473619713358103E-2</v>
      </c>
      <c r="AG321" s="14">
        <v>0.120468688515542</v>
      </c>
      <c r="AH321" s="14">
        <v>8.7262449374103407E-2</v>
      </c>
      <c r="AI321" s="14">
        <v>7.4118263776719401E-2</v>
      </c>
      <c r="AJ321" s="14">
        <v>4.34619104506603E-2</v>
      </c>
      <c r="AK321" s="14"/>
      <c r="AL321" s="14">
        <v>6.0600385342188597E-2</v>
      </c>
      <c r="AM321" s="14">
        <v>0.103808416166823</v>
      </c>
      <c r="AN321" s="14">
        <v>6.7839998532762597E-2</v>
      </c>
    </row>
    <row r="322" spans="2:40" x14ac:dyDescent="0.35">
      <c r="B322" t="s">
        <v>105</v>
      </c>
      <c r="C322" s="14">
        <v>0.15546867032214201</v>
      </c>
      <c r="D322" s="14">
        <v>0.13769068492046499</v>
      </c>
      <c r="E322" s="14">
        <v>0.17277368510433899</v>
      </c>
      <c r="F322" s="14"/>
      <c r="G322" s="14">
        <v>0.129127948316657</v>
      </c>
      <c r="H322" s="14">
        <v>0.104090560391086</v>
      </c>
      <c r="I322" s="14">
        <v>0.12514013702465401</v>
      </c>
      <c r="J322" s="14">
        <v>0.147954190936366</v>
      </c>
      <c r="K322" s="14">
        <v>0.22837726801907901</v>
      </c>
      <c r="L322" s="14">
        <v>0.19642004549582301</v>
      </c>
      <c r="M322" s="14"/>
      <c r="N322" s="14">
        <v>0.104517108092873</v>
      </c>
      <c r="O322" s="14">
        <v>0.154993242661944</v>
      </c>
      <c r="P322" s="14">
        <v>0.20380053075653501</v>
      </c>
      <c r="Q322" s="14">
        <v>0.195526855778518</v>
      </c>
      <c r="R322" s="14">
        <v>0.13478084461453499</v>
      </c>
      <c r="S322" s="14">
        <v>0.18880146009094001</v>
      </c>
      <c r="T322" s="14">
        <v>0.136144676611406</v>
      </c>
      <c r="U322" s="14">
        <v>0.17656591538281999</v>
      </c>
      <c r="V322" s="14">
        <v>0.124071715040929</v>
      </c>
      <c r="W322" s="14">
        <v>0.13426148087842199</v>
      </c>
      <c r="X322" s="14">
        <v>0.16185638101226699</v>
      </c>
      <c r="Y322" s="14">
        <v>0.28776300640685298</v>
      </c>
      <c r="Z322" s="14"/>
      <c r="AA322" s="14">
        <v>0.119516153591139</v>
      </c>
      <c r="AB322" s="14">
        <v>0.16606730404258699</v>
      </c>
      <c r="AC322" s="14">
        <v>0.12538222946171601</v>
      </c>
      <c r="AD322" s="14">
        <v>0.20905263821813599</v>
      </c>
      <c r="AE322" s="14"/>
      <c r="AF322" s="14">
        <v>0.13165896451466899</v>
      </c>
      <c r="AG322" s="14">
        <v>0.123092313503099</v>
      </c>
      <c r="AH322" s="14">
        <v>0.206383412685505</v>
      </c>
      <c r="AI322" s="14">
        <v>0.159519382683494</v>
      </c>
      <c r="AJ322" s="14">
        <v>0.21639142188906299</v>
      </c>
      <c r="AK322" s="14"/>
      <c r="AL322" s="14">
        <v>0.102484391525607</v>
      </c>
      <c r="AM322" s="14">
        <v>0.117504656840681</v>
      </c>
      <c r="AN322" s="14">
        <v>0.17839247657565499</v>
      </c>
    </row>
    <row r="323" spans="2:40" x14ac:dyDescent="0.35">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row>
    <row r="324" spans="2:40" x14ac:dyDescent="0.35">
      <c r="B324" s="6" t="s">
        <v>220</v>
      </c>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row>
    <row r="325" spans="2:40" x14ac:dyDescent="0.35">
      <c r="B325" s="24" t="s">
        <v>71</v>
      </c>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row>
    <row r="326" spans="2:40" x14ac:dyDescent="0.35">
      <c r="B326" t="s">
        <v>215</v>
      </c>
      <c r="C326" s="14">
        <v>0.15924384793862001</v>
      </c>
      <c r="D326" s="14">
        <v>0.16900454789782901</v>
      </c>
      <c r="E326" s="14">
        <v>0.14865297599573901</v>
      </c>
      <c r="F326" s="14"/>
      <c r="G326" s="14">
        <v>0.151507438869461</v>
      </c>
      <c r="H326" s="14">
        <v>0.162737638823647</v>
      </c>
      <c r="I326" s="14">
        <v>0.18923022931327299</v>
      </c>
      <c r="J326" s="14">
        <v>0.158936408222842</v>
      </c>
      <c r="K326" s="14">
        <v>0.15111206501867899</v>
      </c>
      <c r="L326" s="14">
        <v>0.14284577120792299</v>
      </c>
      <c r="M326" s="14"/>
      <c r="N326" s="14">
        <v>0.16554005964712201</v>
      </c>
      <c r="O326" s="14">
        <v>0.16134634004170001</v>
      </c>
      <c r="P326" s="14">
        <v>0.19045538360460201</v>
      </c>
      <c r="Q326" s="14">
        <v>0.169420667057782</v>
      </c>
      <c r="R326" s="14">
        <v>0.14107406159174701</v>
      </c>
      <c r="S326" s="14">
        <v>0.144908707784943</v>
      </c>
      <c r="T326" s="14">
        <v>0.16800350923073001</v>
      </c>
      <c r="U326" s="14">
        <v>0.111514459785162</v>
      </c>
      <c r="V326" s="14">
        <v>0.15220824327663299</v>
      </c>
      <c r="W326" s="14">
        <v>0.14134442421555199</v>
      </c>
      <c r="X326" s="14">
        <v>0.21318193787890999</v>
      </c>
      <c r="Y326" s="14">
        <v>0.122561256910762</v>
      </c>
      <c r="Z326" s="14"/>
      <c r="AA326" s="14">
        <v>0.21446613616013699</v>
      </c>
      <c r="AB326" s="14">
        <v>0.139726359651315</v>
      </c>
      <c r="AC326" s="14">
        <v>0.16095184630355699</v>
      </c>
      <c r="AD326" s="14">
        <v>0.119672876700542</v>
      </c>
      <c r="AE326" s="14"/>
      <c r="AF326" s="14">
        <v>0.18980424022508299</v>
      </c>
      <c r="AG326" s="14">
        <v>0.14187893695539899</v>
      </c>
      <c r="AH326" s="14">
        <v>0.134293193140646</v>
      </c>
      <c r="AI326" s="14">
        <v>0.197656015284803</v>
      </c>
      <c r="AJ326" s="14">
        <v>0.14955283329442001</v>
      </c>
      <c r="AK326" s="14"/>
      <c r="AL326" s="14">
        <v>0.20512946998547399</v>
      </c>
      <c r="AM326" s="14">
        <v>0.16131757945365499</v>
      </c>
      <c r="AN326" s="14">
        <v>0.13764124491801</v>
      </c>
    </row>
    <row r="327" spans="2:40" x14ac:dyDescent="0.35">
      <c r="B327" t="s">
        <v>216</v>
      </c>
      <c r="C327" s="14">
        <v>0.43380736591721197</v>
      </c>
      <c r="D327" s="14">
        <v>0.43151773290877798</v>
      </c>
      <c r="E327" s="14">
        <v>0.43764609656690401</v>
      </c>
      <c r="F327" s="14"/>
      <c r="G327" s="14">
        <v>0.44291316329207697</v>
      </c>
      <c r="H327" s="14">
        <v>0.43979406090231699</v>
      </c>
      <c r="I327" s="14">
        <v>0.45503068644033301</v>
      </c>
      <c r="J327" s="14">
        <v>0.46058728879934602</v>
      </c>
      <c r="K327" s="14">
        <v>0.40759669709005197</v>
      </c>
      <c r="L327" s="14">
        <v>0.40148026350666399</v>
      </c>
      <c r="M327" s="14"/>
      <c r="N327" s="14">
        <v>0.43467109115165298</v>
      </c>
      <c r="O327" s="14">
        <v>0.46698024907777602</v>
      </c>
      <c r="P327" s="14">
        <v>0.41650856874641701</v>
      </c>
      <c r="Q327" s="14">
        <v>0.469262818605999</v>
      </c>
      <c r="R327" s="14">
        <v>0.48164766527917202</v>
      </c>
      <c r="S327" s="14">
        <v>0.40377525113080598</v>
      </c>
      <c r="T327" s="14">
        <v>0.41074672650291</v>
      </c>
      <c r="U327" s="14">
        <v>0.42819856819267199</v>
      </c>
      <c r="V327" s="14">
        <v>0.43073038209549303</v>
      </c>
      <c r="W327" s="14">
        <v>0.41564117632046399</v>
      </c>
      <c r="X327" s="14">
        <v>0.34409270709341899</v>
      </c>
      <c r="Y327" s="14">
        <v>0.48828623523068299</v>
      </c>
      <c r="Z327" s="14"/>
      <c r="AA327" s="14">
        <v>0.45855146610978398</v>
      </c>
      <c r="AB327" s="14">
        <v>0.433637368192274</v>
      </c>
      <c r="AC327" s="14">
        <v>0.45794053962768699</v>
      </c>
      <c r="AD327" s="14">
        <v>0.387594203364518</v>
      </c>
      <c r="AE327" s="14"/>
      <c r="AF327" s="14">
        <v>0.46376997566192002</v>
      </c>
      <c r="AG327" s="14">
        <v>0.42515755589387799</v>
      </c>
      <c r="AH327" s="14">
        <v>0.50116772074083604</v>
      </c>
      <c r="AI327" s="14">
        <v>0.45905317638636201</v>
      </c>
      <c r="AJ327" s="14">
        <v>0.418609028443792</v>
      </c>
      <c r="AK327" s="14"/>
      <c r="AL327" s="14">
        <v>0.47027409103991502</v>
      </c>
      <c r="AM327" s="14">
        <v>0.44198363877505098</v>
      </c>
      <c r="AN327" s="14">
        <v>0.48214208059204999</v>
      </c>
    </row>
    <row r="328" spans="2:40" x14ac:dyDescent="0.35">
      <c r="B328" t="s">
        <v>217</v>
      </c>
      <c r="C328" s="14">
        <v>0.29662600602503197</v>
      </c>
      <c r="D328" s="14">
        <v>0.280197179342554</v>
      </c>
      <c r="E328" s="14">
        <v>0.31147003275777702</v>
      </c>
      <c r="F328" s="14"/>
      <c r="G328" s="14">
        <v>0.28788962212438801</v>
      </c>
      <c r="H328" s="14">
        <v>0.28286761478055999</v>
      </c>
      <c r="I328" s="14">
        <v>0.26368392529524898</v>
      </c>
      <c r="J328" s="14">
        <v>0.270680618258755</v>
      </c>
      <c r="K328" s="14">
        <v>0.31996011439481797</v>
      </c>
      <c r="L328" s="14">
        <v>0.34579573665306801</v>
      </c>
      <c r="M328" s="14"/>
      <c r="N328" s="14">
        <v>0.29308557834784699</v>
      </c>
      <c r="O328" s="14">
        <v>0.25809034350469401</v>
      </c>
      <c r="P328" s="14">
        <v>0.325038252398821</v>
      </c>
      <c r="Q328" s="14">
        <v>0.28028739017760201</v>
      </c>
      <c r="R328" s="14">
        <v>0.29975854846560201</v>
      </c>
      <c r="S328" s="14">
        <v>0.34137534649303503</v>
      </c>
      <c r="T328" s="14">
        <v>0.30487582866346302</v>
      </c>
      <c r="U328" s="14">
        <v>0.345179552092019</v>
      </c>
      <c r="V328" s="14">
        <v>0.27260593103333502</v>
      </c>
      <c r="W328" s="14">
        <v>0.32703493341773099</v>
      </c>
      <c r="X328" s="14">
        <v>0.29283896104165402</v>
      </c>
      <c r="Y328" s="14">
        <v>0.228834984411039</v>
      </c>
      <c r="Z328" s="14"/>
      <c r="AA328" s="14">
        <v>0.22072597031892599</v>
      </c>
      <c r="AB328" s="14">
        <v>0.31703666383034601</v>
      </c>
      <c r="AC328" s="14">
        <v>0.29762465814211297</v>
      </c>
      <c r="AD328" s="14">
        <v>0.35686617047583602</v>
      </c>
      <c r="AE328" s="14"/>
      <c r="AF328" s="14">
        <v>0.28481676728009198</v>
      </c>
      <c r="AG328" s="14">
        <v>0.282897672375934</v>
      </c>
      <c r="AH328" s="14">
        <v>0.244386774657466</v>
      </c>
      <c r="AI328" s="14">
        <v>0.22747423884610299</v>
      </c>
      <c r="AJ328" s="14">
        <v>0.338130587984314</v>
      </c>
      <c r="AK328" s="14"/>
      <c r="AL328" s="14">
        <v>0.28299139012096902</v>
      </c>
      <c r="AM328" s="14">
        <v>0.27118703406274702</v>
      </c>
      <c r="AN328" s="14">
        <v>0.29768917729597599</v>
      </c>
    </row>
    <row r="329" spans="2:40" x14ac:dyDescent="0.35">
      <c r="B329" t="s">
        <v>218</v>
      </c>
      <c r="C329" s="14">
        <v>5.4020842218353397E-2</v>
      </c>
      <c r="D329" s="14">
        <v>6.0881557908942202E-2</v>
      </c>
      <c r="E329" s="14">
        <v>4.7642395486551803E-2</v>
      </c>
      <c r="F329" s="14"/>
      <c r="G329" s="14">
        <v>5.9815561950235303E-2</v>
      </c>
      <c r="H329" s="14">
        <v>5.89623388968636E-2</v>
      </c>
      <c r="I329" s="14">
        <v>3.1089313742848901E-2</v>
      </c>
      <c r="J329" s="14">
        <v>4.5621137806836E-2</v>
      </c>
      <c r="K329" s="14">
        <v>6.5620388619065606E-2</v>
      </c>
      <c r="L329" s="14">
        <v>6.3876549781155006E-2</v>
      </c>
      <c r="M329" s="14"/>
      <c r="N329" s="14">
        <v>4.8709648471000101E-2</v>
      </c>
      <c r="O329" s="14">
        <v>5.5696320918091402E-2</v>
      </c>
      <c r="P329" s="14">
        <v>1.23994903164061E-2</v>
      </c>
      <c r="Q329" s="14">
        <v>5.26354426957455E-2</v>
      </c>
      <c r="R329" s="14">
        <v>5.6515528761336503E-2</v>
      </c>
      <c r="S329" s="14">
        <v>4.6779521265091897E-2</v>
      </c>
      <c r="T329" s="14">
        <v>6.83987563889982E-2</v>
      </c>
      <c r="U329" s="14">
        <v>6.7776318284622897E-2</v>
      </c>
      <c r="V329" s="14">
        <v>7.39111508417684E-2</v>
      </c>
      <c r="W329" s="14">
        <v>6.43063915180523E-2</v>
      </c>
      <c r="X329" s="14">
        <v>6.4477945606862999E-2</v>
      </c>
      <c r="Y329" s="14">
        <v>2.42751831382657E-2</v>
      </c>
      <c r="Z329" s="14"/>
      <c r="AA329" s="14">
        <v>5.6262448997215601E-2</v>
      </c>
      <c r="AB329" s="14">
        <v>5.5460321668281298E-2</v>
      </c>
      <c r="AC329" s="14">
        <v>4.6914909675770902E-2</v>
      </c>
      <c r="AD329" s="14">
        <v>5.4628806288657503E-2</v>
      </c>
      <c r="AE329" s="14"/>
      <c r="AF329" s="14">
        <v>2.64536796054732E-2</v>
      </c>
      <c r="AG329" s="14">
        <v>8.4365177130448804E-2</v>
      </c>
      <c r="AH329" s="14">
        <v>7.2679500801089203E-2</v>
      </c>
      <c r="AI329" s="14">
        <v>0.115816569482733</v>
      </c>
      <c r="AJ329" s="14">
        <v>3.3803803880074298E-2</v>
      </c>
      <c r="AK329" s="14"/>
      <c r="AL329" s="14">
        <v>2.1712949613637698E-2</v>
      </c>
      <c r="AM329" s="14">
        <v>7.0939941592843503E-2</v>
      </c>
      <c r="AN329" s="14">
        <v>4.35118367320411E-2</v>
      </c>
    </row>
    <row r="330" spans="2:40" x14ac:dyDescent="0.35">
      <c r="B330" t="s">
        <v>219</v>
      </c>
      <c r="C330" s="14">
        <v>2.3608680630232099E-2</v>
      </c>
      <c r="D330" s="14">
        <v>2.9051554227688101E-2</v>
      </c>
      <c r="E330" s="14">
        <v>1.8434151741514099E-2</v>
      </c>
      <c r="F330" s="14"/>
      <c r="G330" s="14">
        <v>1.7526830185297101E-2</v>
      </c>
      <c r="H330" s="14">
        <v>2.79885349103366E-2</v>
      </c>
      <c r="I330" s="14">
        <v>1.7226736877901098E-2</v>
      </c>
      <c r="J330" s="14">
        <v>2.73837649234937E-2</v>
      </c>
      <c r="K330" s="14">
        <v>2.9463789400046701E-2</v>
      </c>
      <c r="L330" s="14">
        <v>2.2303532105319698E-2</v>
      </c>
      <c r="M330" s="14"/>
      <c r="N330" s="14">
        <v>3.8528463782567003E-2</v>
      </c>
      <c r="O330" s="14">
        <v>1.7777142356874401E-2</v>
      </c>
      <c r="P330" s="14">
        <v>3.0317592386790802E-2</v>
      </c>
      <c r="Q330" s="14">
        <v>0</v>
      </c>
      <c r="R330" s="14">
        <v>6.78875097121053E-3</v>
      </c>
      <c r="S330" s="14">
        <v>2.1533026082428099E-2</v>
      </c>
      <c r="T330" s="14">
        <v>2.30537539430835E-2</v>
      </c>
      <c r="U330" s="14">
        <v>0</v>
      </c>
      <c r="V330" s="14">
        <v>2.2702667330983299E-2</v>
      </c>
      <c r="W330" s="14">
        <v>3.2125652577683801E-2</v>
      </c>
      <c r="X330" s="14">
        <v>2.7952220244782802E-2</v>
      </c>
      <c r="Y330" s="14">
        <v>8.0862163425887604E-2</v>
      </c>
      <c r="Z330" s="14"/>
      <c r="AA330" s="14">
        <v>2.3947835308707002E-2</v>
      </c>
      <c r="AB330" s="14">
        <v>2.2652548941131299E-2</v>
      </c>
      <c r="AC330" s="14">
        <v>1.70427816472557E-2</v>
      </c>
      <c r="AD330" s="14">
        <v>3.02036310842052E-2</v>
      </c>
      <c r="AE330" s="14"/>
      <c r="AF330" s="14">
        <v>1.2280876612640899E-2</v>
      </c>
      <c r="AG330" s="14">
        <v>3.6817117281256397E-2</v>
      </c>
      <c r="AH330" s="14">
        <v>1.47781065499602E-2</v>
      </c>
      <c r="AI330" s="14">
        <v>0</v>
      </c>
      <c r="AJ330" s="14">
        <v>1.6122200238297701E-2</v>
      </c>
      <c r="AK330" s="14"/>
      <c r="AL330" s="14">
        <v>9.6862127281035094E-3</v>
      </c>
      <c r="AM330" s="14">
        <v>2.4684760828898901E-2</v>
      </c>
      <c r="AN330" s="14">
        <v>9.7753461232368798E-3</v>
      </c>
    </row>
    <row r="331" spans="2:40" x14ac:dyDescent="0.35">
      <c r="B331" t="s">
        <v>81</v>
      </c>
      <c r="C331" s="14">
        <v>3.2693257270551099E-2</v>
      </c>
      <c r="D331" s="14">
        <v>2.9347427714209302E-2</v>
      </c>
      <c r="E331" s="14">
        <v>3.6154347451513601E-2</v>
      </c>
      <c r="F331" s="14"/>
      <c r="G331" s="14">
        <v>4.0347383578541403E-2</v>
      </c>
      <c r="H331" s="14">
        <v>2.7649811686275599E-2</v>
      </c>
      <c r="I331" s="14">
        <v>4.3739108330394801E-2</v>
      </c>
      <c r="J331" s="14">
        <v>3.6790781988727803E-2</v>
      </c>
      <c r="K331" s="14">
        <v>2.62469454773386E-2</v>
      </c>
      <c r="L331" s="14">
        <v>2.3698146745871101E-2</v>
      </c>
      <c r="M331" s="14"/>
      <c r="N331" s="14">
        <v>1.94651585998117E-2</v>
      </c>
      <c r="O331" s="14">
        <v>4.0109604100865399E-2</v>
      </c>
      <c r="P331" s="14">
        <v>2.5280712546962798E-2</v>
      </c>
      <c r="Q331" s="14">
        <v>2.8393681462870898E-2</v>
      </c>
      <c r="R331" s="14">
        <v>1.4215444930931E-2</v>
      </c>
      <c r="S331" s="14">
        <v>4.16281472436957E-2</v>
      </c>
      <c r="T331" s="14">
        <v>2.4921425270815398E-2</v>
      </c>
      <c r="U331" s="14">
        <v>4.73311016455241E-2</v>
      </c>
      <c r="V331" s="14">
        <v>4.7841625421787902E-2</v>
      </c>
      <c r="W331" s="14">
        <v>1.95474219505168E-2</v>
      </c>
      <c r="X331" s="14">
        <v>5.7456228134371401E-2</v>
      </c>
      <c r="Y331" s="14">
        <v>5.5180176883363199E-2</v>
      </c>
      <c r="Z331" s="14"/>
      <c r="AA331" s="14">
        <v>2.60461431052301E-2</v>
      </c>
      <c r="AB331" s="14">
        <v>3.1486737716651898E-2</v>
      </c>
      <c r="AC331" s="14">
        <v>1.95252646036158E-2</v>
      </c>
      <c r="AD331" s="14">
        <v>5.1034312086241602E-2</v>
      </c>
      <c r="AE331" s="14"/>
      <c r="AF331" s="14">
        <v>2.28744606147906E-2</v>
      </c>
      <c r="AG331" s="14">
        <v>2.8883540363083299E-2</v>
      </c>
      <c r="AH331" s="14">
        <v>3.26947041100022E-2</v>
      </c>
      <c r="AI331" s="14">
        <v>0</v>
      </c>
      <c r="AJ331" s="14">
        <v>4.3781546159102298E-2</v>
      </c>
      <c r="AK331" s="14"/>
      <c r="AL331" s="14">
        <v>1.02058865119004E-2</v>
      </c>
      <c r="AM331" s="14">
        <v>2.9887045286804699E-2</v>
      </c>
      <c r="AN331" s="14">
        <v>2.9240314338686499E-2</v>
      </c>
    </row>
    <row r="332" spans="2:40" x14ac:dyDescent="0.35">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row>
    <row r="333" spans="2:40" x14ac:dyDescent="0.35">
      <c r="B333" s="6" t="s">
        <v>230</v>
      </c>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row>
    <row r="334" spans="2:40" x14ac:dyDescent="0.35">
      <c r="B334" s="24" t="s">
        <v>71</v>
      </c>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row>
    <row r="335" spans="2:40" x14ac:dyDescent="0.35">
      <c r="B335" t="s">
        <v>221</v>
      </c>
      <c r="C335" s="14">
        <v>0.72478105694019501</v>
      </c>
      <c r="D335" s="14">
        <v>0.70164647541005098</v>
      </c>
      <c r="E335" s="14">
        <v>0.74573700880460903</v>
      </c>
      <c r="F335" s="14"/>
      <c r="G335" s="14">
        <v>0.69069313200538396</v>
      </c>
      <c r="H335" s="14">
        <v>0.64762918056048402</v>
      </c>
      <c r="I335" s="14">
        <v>0.70555972856918303</v>
      </c>
      <c r="J335" s="14">
        <v>0.768233615852844</v>
      </c>
      <c r="K335" s="14">
        <v>0.76200952700051106</v>
      </c>
      <c r="L335" s="14">
        <v>0.76527073679355695</v>
      </c>
      <c r="M335" s="14"/>
      <c r="N335" s="14">
        <v>0.71720632180752997</v>
      </c>
      <c r="O335" s="14">
        <v>0.73041318696949997</v>
      </c>
      <c r="P335" s="14">
        <v>0.71731732291680195</v>
      </c>
      <c r="Q335" s="14">
        <v>0.69305876249668397</v>
      </c>
      <c r="R335" s="14">
        <v>0.79522102250026705</v>
      </c>
      <c r="S335" s="14">
        <v>0.73616561605064101</v>
      </c>
      <c r="T335" s="14">
        <v>0.76685723032165698</v>
      </c>
      <c r="U335" s="14">
        <v>0.718384946237971</v>
      </c>
      <c r="V335" s="14">
        <v>0.68182010003087701</v>
      </c>
      <c r="W335" s="14">
        <v>0.74395775040668399</v>
      </c>
      <c r="X335" s="14">
        <v>0.75355731449577901</v>
      </c>
      <c r="Y335" s="14">
        <v>0.601108474925796</v>
      </c>
      <c r="Z335" s="14"/>
      <c r="AA335" s="14">
        <v>0.68556612167006004</v>
      </c>
      <c r="AB335" s="14">
        <v>0.73281072134915304</v>
      </c>
      <c r="AC335" s="14">
        <v>0.72778038008914303</v>
      </c>
      <c r="AD335" s="14">
        <v>0.755883168555052</v>
      </c>
      <c r="AE335" s="14"/>
      <c r="AF335" s="14">
        <v>0.74541884345173104</v>
      </c>
      <c r="AG335" s="14">
        <v>0.72776246586159699</v>
      </c>
      <c r="AH335" s="14">
        <v>0.69381156741357797</v>
      </c>
      <c r="AI335" s="14">
        <v>0.68031420552122701</v>
      </c>
      <c r="AJ335" s="14">
        <v>0.72326433019070202</v>
      </c>
      <c r="AK335" s="14"/>
      <c r="AL335" s="14">
        <v>0.71056704902057799</v>
      </c>
      <c r="AM335" s="14">
        <v>0.740674851012177</v>
      </c>
      <c r="AN335" s="14">
        <v>0.684841898435119</v>
      </c>
    </row>
    <row r="336" spans="2:40" x14ac:dyDescent="0.35">
      <c r="B336" t="s">
        <v>222</v>
      </c>
      <c r="C336" s="14">
        <v>0.48525341848206099</v>
      </c>
      <c r="D336" s="14">
        <v>0.47584519099608102</v>
      </c>
      <c r="E336" s="14">
        <v>0.49138448076386498</v>
      </c>
      <c r="F336" s="14"/>
      <c r="G336" s="14">
        <v>0.34993158302852601</v>
      </c>
      <c r="H336" s="14">
        <v>0.37216410550393098</v>
      </c>
      <c r="I336" s="14">
        <v>0.44055683490377401</v>
      </c>
      <c r="J336" s="14">
        <v>0.50551605024019997</v>
      </c>
      <c r="K336" s="14">
        <v>0.56672607598605496</v>
      </c>
      <c r="L336" s="14">
        <v>0.63196195200370098</v>
      </c>
      <c r="M336" s="14"/>
      <c r="N336" s="14">
        <v>0.48783078728206702</v>
      </c>
      <c r="O336" s="14">
        <v>0.50557377536232095</v>
      </c>
      <c r="P336" s="14">
        <v>0.47603787645065798</v>
      </c>
      <c r="Q336" s="14">
        <v>0.480884233236054</v>
      </c>
      <c r="R336" s="14">
        <v>0.55693613140481202</v>
      </c>
      <c r="S336" s="14">
        <v>0.45019115556304601</v>
      </c>
      <c r="T336" s="14">
        <v>0.50873967728486902</v>
      </c>
      <c r="U336" s="14">
        <v>0.43608002021189302</v>
      </c>
      <c r="V336" s="14">
        <v>0.444684847423165</v>
      </c>
      <c r="W336" s="14">
        <v>0.46858790915262999</v>
      </c>
      <c r="X336" s="14">
        <v>0.52838706382313505</v>
      </c>
      <c r="Y336" s="14">
        <v>0.49117229205677498</v>
      </c>
      <c r="Z336" s="14"/>
      <c r="AA336" s="14">
        <v>0.51933200041660099</v>
      </c>
      <c r="AB336" s="14">
        <v>0.46368346144620498</v>
      </c>
      <c r="AC336" s="14">
        <v>0.49156919457300202</v>
      </c>
      <c r="AD336" s="14">
        <v>0.46504703616262499</v>
      </c>
      <c r="AE336" s="14"/>
      <c r="AF336" s="14">
        <v>0.56187818071668605</v>
      </c>
      <c r="AG336" s="14">
        <v>0.41242480243722002</v>
      </c>
      <c r="AH336" s="14">
        <v>0.60528796607395796</v>
      </c>
      <c r="AI336" s="14">
        <v>0.382640130913532</v>
      </c>
      <c r="AJ336" s="14">
        <v>0.45376428240048</v>
      </c>
      <c r="AK336" s="14"/>
      <c r="AL336" s="14">
        <v>0.53195450142633505</v>
      </c>
      <c r="AM336" s="14">
        <v>0.44864786432050002</v>
      </c>
      <c r="AN336" s="14">
        <v>0.50752000775607797</v>
      </c>
    </row>
    <row r="337" spans="2:40" x14ac:dyDescent="0.35">
      <c r="B337" t="s">
        <v>223</v>
      </c>
      <c r="C337" s="14">
        <v>0.31915111573356503</v>
      </c>
      <c r="D337" s="14">
        <v>0.29903890789705301</v>
      </c>
      <c r="E337" s="14">
        <v>0.336703056003129</v>
      </c>
      <c r="F337" s="14"/>
      <c r="G337" s="14">
        <v>0.29955595022439702</v>
      </c>
      <c r="H337" s="14">
        <v>0.28990653295712498</v>
      </c>
      <c r="I337" s="14">
        <v>0.30577593711735901</v>
      </c>
      <c r="J337" s="14">
        <v>0.321908560530281</v>
      </c>
      <c r="K337" s="14">
        <v>0.32553936820567902</v>
      </c>
      <c r="L337" s="14">
        <v>0.36020996328722699</v>
      </c>
      <c r="M337" s="14"/>
      <c r="N337" s="14">
        <v>0.347288291946104</v>
      </c>
      <c r="O337" s="14">
        <v>0.30224660181382701</v>
      </c>
      <c r="P337" s="14">
        <v>0.33610372954277401</v>
      </c>
      <c r="Q337" s="14">
        <v>0.28627079374606701</v>
      </c>
      <c r="R337" s="14">
        <v>0.32151917274585201</v>
      </c>
      <c r="S337" s="14">
        <v>0.31508917999484498</v>
      </c>
      <c r="T337" s="14">
        <v>0.27434833711964302</v>
      </c>
      <c r="U337" s="14">
        <v>0.34060928654558498</v>
      </c>
      <c r="V337" s="14">
        <v>0.28342004412747002</v>
      </c>
      <c r="W337" s="14">
        <v>0.36113182052299603</v>
      </c>
      <c r="X337" s="14">
        <v>0.33845268149385899</v>
      </c>
      <c r="Y337" s="14">
        <v>0.384608325945824</v>
      </c>
      <c r="Z337" s="14"/>
      <c r="AA337" s="14">
        <v>0.34764233366407798</v>
      </c>
      <c r="AB337" s="14">
        <v>0.31179494468132501</v>
      </c>
      <c r="AC337" s="14">
        <v>0.314997813546533</v>
      </c>
      <c r="AD337" s="14">
        <v>0.29818010571680897</v>
      </c>
      <c r="AE337" s="14"/>
      <c r="AF337" s="14">
        <v>0.34353600002524098</v>
      </c>
      <c r="AG337" s="14">
        <v>0.32751335058949099</v>
      </c>
      <c r="AH337" s="14">
        <v>0.27199857596508697</v>
      </c>
      <c r="AI337" s="14">
        <v>0.36157567485789499</v>
      </c>
      <c r="AJ337" s="14">
        <v>0.26090225073815598</v>
      </c>
      <c r="AK337" s="14"/>
      <c r="AL337" s="14">
        <v>0.34522934951959</v>
      </c>
      <c r="AM337" s="14">
        <v>0.32021077553494898</v>
      </c>
      <c r="AN337" s="14">
        <v>0.28983837103093002</v>
      </c>
    </row>
    <row r="338" spans="2:40" x14ac:dyDescent="0.35">
      <c r="B338" t="s">
        <v>224</v>
      </c>
      <c r="C338" s="14">
        <v>0.26179681337365801</v>
      </c>
      <c r="D338" s="14">
        <v>0.26360602072797901</v>
      </c>
      <c r="E338" s="14">
        <v>0.25762620787667401</v>
      </c>
      <c r="F338" s="14"/>
      <c r="G338" s="14">
        <v>0.399319222213115</v>
      </c>
      <c r="H338" s="14">
        <v>0.36484381833905899</v>
      </c>
      <c r="I338" s="14">
        <v>0.31504103871849998</v>
      </c>
      <c r="J338" s="14">
        <v>0.19461484171882901</v>
      </c>
      <c r="K338" s="14">
        <v>0.16134353133410301</v>
      </c>
      <c r="L338" s="14">
        <v>0.165635594435456</v>
      </c>
      <c r="M338" s="14"/>
      <c r="N338" s="14">
        <v>0.28638452281167298</v>
      </c>
      <c r="O338" s="14">
        <v>0.239303034358435</v>
      </c>
      <c r="P338" s="14">
        <v>0.25758463768755602</v>
      </c>
      <c r="Q338" s="14">
        <v>0.20113429539938699</v>
      </c>
      <c r="R338" s="14">
        <v>0.34710428142275301</v>
      </c>
      <c r="S338" s="14">
        <v>0.30135766467898201</v>
      </c>
      <c r="T338" s="14">
        <v>0.27738384795002302</v>
      </c>
      <c r="U338" s="14">
        <v>0.21914887288572199</v>
      </c>
      <c r="V338" s="14">
        <v>0.241281601904686</v>
      </c>
      <c r="W338" s="14">
        <v>0.24523464353168201</v>
      </c>
      <c r="X338" s="14">
        <v>0.25366276681076499</v>
      </c>
      <c r="Y338" s="14">
        <v>0.27437043697887598</v>
      </c>
      <c r="Z338" s="14"/>
      <c r="AA338" s="14">
        <v>0.300654158532562</v>
      </c>
      <c r="AB338" s="14">
        <v>0.262229017717933</v>
      </c>
      <c r="AC338" s="14">
        <v>0.240286909109095</v>
      </c>
      <c r="AD338" s="14">
        <v>0.23850488030302899</v>
      </c>
      <c r="AE338" s="14"/>
      <c r="AF338" s="14">
        <v>0.23156444814938701</v>
      </c>
      <c r="AG338" s="14">
        <v>0.264208363088134</v>
      </c>
      <c r="AH338" s="14">
        <v>0.22703762443749201</v>
      </c>
      <c r="AI338" s="14">
        <v>0.31920956943518403</v>
      </c>
      <c r="AJ338" s="14">
        <v>0.27191797253482403</v>
      </c>
      <c r="AK338" s="14"/>
      <c r="AL338" s="14">
        <v>0.28612651392455801</v>
      </c>
      <c r="AM338" s="14">
        <v>0.27360546797626301</v>
      </c>
      <c r="AN338" s="14">
        <v>0.25911463890159703</v>
      </c>
    </row>
    <row r="339" spans="2:40" x14ac:dyDescent="0.35">
      <c r="B339" t="s">
        <v>225</v>
      </c>
      <c r="C339" s="14">
        <v>0.19002957429830999</v>
      </c>
      <c r="D339" s="14">
        <v>0.19194997956975399</v>
      </c>
      <c r="E339" s="14">
        <v>0.186302293871871</v>
      </c>
      <c r="F339" s="14"/>
      <c r="G339" s="14">
        <v>0.313512417524271</v>
      </c>
      <c r="H339" s="14">
        <v>0.22635102569729901</v>
      </c>
      <c r="I339" s="14">
        <v>0.218061008189147</v>
      </c>
      <c r="J339" s="14">
        <v>0.16412643084429401</v>
      </c>
      <c r="K339" s="14">
        <v>0.12782190146782199</v>
      </c>
      <c r="L339" s="14">
        <v>0.11855908541929699</v>
      </c>
      <c r="M339" s="14"/>
      <c r="N339" s="14">
        <v>0.21856488744012101</v>
      </c>
      <c r="O339" s="14">
        <v>0.159810986665335</v>
      </c>
      <c r="P339" s="14">
        <v>0.197723117885305</v>
      </c>
      <c r="Q339" s="14">
        <v>0.152355701383044</v>
      </c>
      <c r="R339" s="14">
        <v>0.21555794496037001</v>
      </c>
      <c r="S339" s="14">
        <v>0.194327184706272</v>
      </c>
      <c r="T339" s="14">
        <v>0.249850055613454</v>
      </c>
      <c r="U339" s="14">
        <v>0.208659712510114</v>
      </c>
      <c r="V339" s="14">
        <v>0.19342562952707501</v>
      </c>
      <c r="W339" s="14">
        <v>0.13920321905986399</v>
      </c>
      <c r="X339" s="14">
        <v>0.12657870748929101</v>
      </c>
      <c r="Y339" s="14">
        <v>0.27009439735454899</v>
      </c>
      <c r="Z339" s="14"/>
      <c r="AA339" s="14">
        <v>0.196452879257729</v>
      </c>
      <c r="AB339" s="14">
        <v>0.22372250562820101</v>
      </c>
      <c r="AC339" s="14">
        <v>0.186970151821056</v>
      </c>
      <c r="AD339" s="14">
        <v>0.15226428473342099</v>
      </c>
      <c r="AE339" s="14"/>
      <c r="AF339" s="14">
        <v>0.16201505237681099</v>
      </c>
      <c r="AG339" s="14">
        <v>0.19248675213065999</v>
      </c>
      <c r="AH339" s="14">
        <v>0.20603914967738199</v>
      </c>
      <c r="AI339" s="14">
        <v>0.201551374449493</v>
      </c>
      <c r="AJ339" s="14">
        <v>0.197321532931444</v>
      </c>
      <c r="AK339" s="14"/>
      <c r="AL339" s="14">
        <v>0.187023010300465</v>
      </c>
      <c r="AM339" s="14">
        <v>0.197527061196588</v>
      </c>
      <c r="AN339" s="14">
        <v>0.22299674111547399</v>
      </c>
    </row>
    <row r="340" spans="2:40" x14ac:dyDescent="0.35">
      <c r="B340" t="s">
        <v>226</v>
      </c>
      <c r="C340" s="14">
        <v>0.173026658896418</v>
      </c>
      <c r="D340" s="14">
        <v>0.18560672444354701</v>
      </c>
      <c r="E340" s="14">
        <v>0.159797022030465</v>
      </c>
      <c r="F340" s="14"/>
      <c r="G340" s="14">
        <v>0.20492442362247401</v>
      </c>
      <c r="H340" s="14">
        <v>0.17696759363023501</v>
      </c>
      <c r="I340" s="14">
        <v>0.165185396919769</v>
      </c>
      <c r="J340" s="14">
        <v>0.15010373496418999</v>
      </c>
      <c r="K340" s="14">
        <v>0.16120347996603199</v>
      </c>
      <c r="L340" s="14">
        <v>0.18158058306615801</v>
      </c>
      <c r="M340" s="14"/>
      <c r="N340" s="14">
        <v>0.18912376888076199</v>
      </c>
      <c r="O340" s="14">
        <v>0.189929041322044</v>
      </c>
      <c r="P340" s="14">
        <v>0.19583533185683299</v>
      </c>
      <c r="Q340" s="14">
        <v>0.18441129909425599</v>
      </c>
      <c r="R340" s="14">
        <v>0.18587360478624201</v>
      </c>
      <c r="S340" s="14">
        <v>0.168406495775548</v>
      </c>
      <c r="T340" s="14">
        <v>0.15143801122266001</v>
      </c>
      <c r="U340" s="14">
        <v>0.16219878305504701</v>
      </c>
      <c r="V340" s="14">
        <v>0.12727740986336</v>
      </c>
      <c r="W340" s="14">
        <v>0.15561786315002701</v>
      </c>
      <c r="X340" s="14">
        <v>0.16455582006365299</v>
      </c>
      <c r="Y340" s="14">
        <v>0.22014057631383299</v>
      </c>
      <c r="Z340" s="14"/>
      <c r="AA340" s="14">
        <v>0.16905131754866201</v>
      </c>
      <c r="AB340" s="14">
        <v>0.18784921852109501</v>
      </c>
      <c r="AC340" s="14">
        <v>0.184789431875927</v>
      </c>
      <c r="AD340" s="14">
        <v>0.152937538591532</v>
      </c>
      <c r="AE340" s="14"/>
      <c r="AF340" s="14">
        <v>0.181028569232245</v>
      </c>
      <c r="AG340" s="14">
        <v>0.180728669589477</v>
      </c>
      <c r="AH340" s="14">
        <v>0.17679399113593999</v>
      </c>
      <c r="AI340" s="14">
        <v>0.160124087187487</v>
      </c>
      <c r="AJ340" s="14">
        <v>0.153093262079874</v>
      </c>
      <c r="AK340" s="14"/>
      <c r="AL340" s="14">
        <v>0.169458521367474</v>
      </c>
      <c r="AM340" s="14">
        <v>0.164150822559891</v>
      </c>
      <c r="AN340" s="14">
        <v>0.25679948923544099</v>
      </c>
    </row>
    <row r="341" spans="2:40" x14ac:dyDescent="0.35">
      <c r="B341" t="s">
        <v>227</v>
      </c>
      <c r="C341" s="14">
        <v>0.153715840711971</v>
      </c>
      <c r="D341" s="14">
        <v>0.166832287749694</v>
      </c>
      <c r="E341" s="14">
        <v>0.139840103831887</v>
      </c>
      <c r="F341" s="14"/>
      <c r="G341" s="14">
        <v>0.122941708965812</v>
      </c>
      <c r="H341" s="14">
        <v>0.13777095175937201</v>
      </c>
      <c r="I341" s="14">
        <v>0.13833065022985899</v>
      </c>
      <c r="J341" s="14">
        <v>0.117697819298657</v>
      </c>
      <c r="K341" s="14">
        <v>0.17809865005601599</v>
      </c>
      <c r="L341" s="14">
        <v>0.21247410229668701</v>
      </c>
      <c r="M341" s="14"/>
      <c r="N341" s="14">
        <v>0.14621033126661101</v>
      </c>
      <c r="O341" s="14">
        <v>0.13133856052286699</v>
      </c>
      <c r="P341" s="14">
        <v>0.21844247949526499</v>
      </c>
      <c r="Q341" s="14">
        <v>0.145416374195457</v>
      </c>
      <c r="R341" s="14">
        <v>0.151205327876964</v>
      </c>
      <c r="S341" s="14">
        <v>0.16134184452344</v>
      </c>
      <c r="T341" s="14">
        <v>0.14899112205967599</v>
      </c>
      <c r="U341" s="14">
        <v>0.117234307391707</v>
      </c>
      <c r="V341" s="14">
        <v>0.17017741881395099</v>
      </c>
      <c r="W341" s="14">
        <v>0.14227966255633101</v>
      </c>
      <c r="X341" s="14">
        <v>0.15444101115043499</v>
      </c>
      <c r="Y341" s="14">
        <v>0.15538118183123001</v>
      </c>
      <c r="Z341" s="14"/>
      <c r="AA341" s="14">
        <v>0.174678890021325</v>
      </c>
      <c r="AB341" s="14">
        <v>0.14778852962080799</v>
      </c>
      <c r="AC341" s="14">
        <v>0.169226695050333</v>
      </c>
      <c r="AD341" s="14">
        <v>0.12266089654479501</v>
      </c>
      <c r="AE341" s="14"/>
      <c r="AF341" s="14">
        <v>0.17530653104549099</v>
      </c>
      <c r="AG341" s="14">
        <v>0.14040847432867301</v>
      </c>
      <c r="AH341" s="14">
        <v>0.170704279383559</v>
      </c>
      <c r="AI341" s="14">
        <v>0.23534263273234701</v>
      </c>
      <c r="AJ341" s="14">
        <v>0.15343533988299499</v>
      </c>
      <c r="AK341" s="14"/>
      <c r="AL341" s="14">
        <v>0.18595918437950801</v>
      </c>
      <c r="AM341" s="14">
        <v>0.141895260413473</v>
      </c>
      <c r="AN341" s="14">
        <v>0.17712111305700501</v>
      </c>
    </row>
    <row r="342" spans="2:40" x14ac:dyDescent="0.35">
      <c r="B342" t="s">
        <v>228</v>
      </c>
      <c r="C342" s="14">
        <v>0.1084480832619</v>
      </c>
      <c r="D342" s="14">
        <v>0.111581696990874</v>
      </c>
      <c r="E342" s="14">
        <v>0.10405635076422599</v>
      </c>
      <c r="F342" s="14"/>
      <c r="G342" s="14">
        <v>0.17782666470713299</v>
      </c>
      <c r="H342" s="14">
        <v>0.155346303852096</v>
      </c>
      <c r="I342" s="14">
        <v>0.12354692084486001</v>
      </c>
      <c r="J342" s="14">
        <v>6.6906933036154595E-2</v>
      </c>
      <c r="K342" s="14">
        <v>5.7612499267610702E-2</v>
      </c>
      <c r="L342" s="14">
        <v>7.9949328682425699E-2</v>
      </c>
      <c r="M342" s="14"/>
      <c r="N342" s="14">
        <v>0.14941356541824599</v>
      </c>
      <c r="O342" s="14">
        <v>8.1755140873825904E-2</v>
      </c>
      <c r="P342" s="14">
        <v>8.4698176198596903E-2</v>
      </c>
      <c r="Q342" s="14">
        <v>7.6063123689657605E-2</v>
      </c>
      <c r="R342" s="14">
        <v>0.11806366565180799</v>
      </c>
      <c r="S342" s="14">
        <v>0.12534393638545999</v>
      </c>
      <c r="T342" s="14">
        <v>0.110927651231219</v>
      </c>
      <c r="U342" s="14">
        <v>8.3587986819017898E-2</v>
      </c>
      <c r="V342" s="14">
        <v>9.17459891583636E-2</v>
      </c>
      <c r="W342" s="14">
        <v>0.117098976469227</v>
      </c>
      <c r="X342" s="14">
        <v>0.173055008607226</v>
      </c>
      <c r="Y342" s="14">
        <v>7.4346754323516104E-2</v>
      </c>
      <c r="Z342" s="14"/>
      <c r="AA342" s="14">
        <v>0.114174336000229</v>
      </c>
      <c r="AB342" s="14">
        <v>0.113656910331167</v>
      </c>
      <c r="AC342" s="14">
        <v>9.0455677507210397E-2</v>
      </c>
      <c r="AD342" s="14">
        <v>0.11354745188269</v>
      </c>
      <c r="AE342" s="14"/>
      <c r="AF342" s="14">
        <v>0.104585469377382</v>
      </c>
      <c r="AG342" s="14">
        <v>0.114643637483408</v>
      </c>
      <c r="AH342" s="14">
        <v>0.102505631183555</v>
      </c>
      <c r="AI342" s="14">
        <v>7.6856028682102104E-2</v>
      </c>
      <c r="AJ342" s="14">
        <v>0.105220279267132</v>
      </c>
      <c r="AK342" s="14"/>
      <c r="AL342" s="14">
        <v>0.121421796396373</v>
      </c>
      <c r="AM342" s="14">
        <v>0.11098189941967</v>
      </c>
      <c r="AN342" s="14">
        <v>0.14530875576856001</v>
      </c>
    </row>
    <row r="343" spans="2:40" x14ac:dyDescent="0.35">
      <c r="B343" t="s">
        <v>229</v>
      </c>
      <c r="C343" s="14">
        <v>5.6115120671731397E-2</v>
      </c>
      <c r="D343" s="14">
        <v>7.0075930952590806E-2</v>
      </c>
      <c r="E343" s="14">
        <v>4.2816247922061498E-2</v>
      </c>
      <c r="F343" s="14"/>
      <c r="G343" s="14">
        <v>6.5746476529182002E-2</v>
      </c>
      <c r="H343" s="14">
        <v>9.1634741817049295E-2</v>
      </c>
      <c r="I343" s="14">
        <v>3.6452803087566703E-2</v>
      </c>
      <c r="J343" s="14">
        <v>4.7205651369553903E-2</v>
      </c>
      <c r="K343" s="14">
        <v>4.64673813261407E-2</v>
      </c>
      <c r="L343" s="14">
        <v>5.0679144889925198E-2</v>
      </c>
      <c r="M343" s="14"/>
      <c r="N343" s="14">
        <v>6.6666931988032405E-2</v>
      </c>
      <c r="O343" s="14">
        <v>3.7106585033419202E-2</v>
      </c>
      <c r="P343" s="14">
        <v>4.6626723302177001E-2</v>
      </c>
      <c r="Q343" s="14">
        <v>8.5049151206203696E-2</v>
      </c>
      <c r="R343" s="14">
        <v>4.2270832697890198E-2</v>
      </c>
      <c r="S343" s="14">
        <v>5.6798286146690399E-2</v>
      </c>
      <c r="T343" s="14">
        <v>4.9929086027310998E-2</v>
      </c>
      <c r="U343" s="14">
        <v>0.117113389846845</v>
      </c>
      <c r="V343" s="14">
        <v>3.46940102521998E-2</v>
      </c>
      <c r="W343" s="14">
        <v>6.3583113384263396E-2</v>
      </c>
      <c r="X343" s="14">
        <v>5.6994593812038301E-2</v>
      </c>
      <c r="Y343" s="14">
        <v>4.81804116471281E-2</v>
      </c>
      <c r="Z343" s="14"/>
      <c r="AA343" s="14">
        <v>6.0374418110769101E-2</v>
      </c>
      <c r="AB343" s="14">
        <v>4.9677454093691301E-2</v>
      </c>
      <c r="AC343" s="14">
        <v>6.4637005833699801E-2</v>
      </c>
      <c r="AD343" s="14">
        <v>5.1159914701573897E-2</v>
      </c>
      <c r="AE343" s="14"/>
      <c r="AF343" s="14">
        <v>6.8050733191323404E-2</v>
      </c>
      <c r="AG343" s="14">
        <v>5.1387743007147303E-2</v>
      </c>
      <c r="AH343" s="14">
        <v>6.3733260929906804E-2</v>
      </c>
      <c r="AI343" s="14">
        <v>0</v>
      </c>
      <c r="AJ343" s="14">
        <v>5.1662332570968E-2</v>
      </c>
      <c r="AK343" s="14"/>
      <c r="AL343" s="14">
        <v>6.5631985489126202E-2</v>
      </c>
      <c r="AM343" s="14">
        <v>5.10342760546433E-2</v>
      </c>
      <c r="AN343" s="14">
        <v>8.4423389247710007E-2</v>
      </c>
    </row>
    <row r="344" spans="2:40" x14ac:dyDescent="0.35">
      <c r="B344" t="s">
        <v>118</v>
      </c>
      <c r="C344" s="14">
        <v>1.6324517701796899E-2</v>
      </c>
      <c r="D344" s="14">
        <v>1.48476728382266E-2</v>
      </c>
      <c r="E344" s="14">
        <v>1.78634798899341E-2</v>
      </c>
      <c r="F344" s="14"/>
      <c r="G344" s="14">
        <v>1.3441899303999199E-2</v>
      </c>
      <c r="H344" s="14">
        <v>9.1418611959997002E-3</v>
      </c>
      <c r="I344" s="14">
        <v>2.7986506336474602E-3</v>
      </c>
      <c r="J344" s="14">
        <v>2.7213247458888701E-2</v>
      </c>
      <c r="K344" s="14">
        <v>1.9214645784522099E-2</v>
      </c>
      <c r="L344" s="14">
        <v>2.4287235502332499E-2</v>
      </c>
      <c r="M344" s="14"/>
      <c r="N344" s="14">
        <v>1.1172554984548701E-2</v>
      </c>
      <c r="O344" s="14">
        <v>4.0093785339455602E-2</v>
      </c>
      <c r="P344" s="14">
        <v>5.5217710097753298E-3</v>
      </c>
      <c r="Q344" s="14">
        <v>3.3694675007915398E-2</v>
      </c>
      <c r="R344" s="14">
        <v>0</v>
      </c>
      <c r="S344" s="14">
        <v>2.06954075740148E-2</v>
      </c>
      <c r="T344" s="14">
        <v>1.29102799387771E-2</v>
      </c>
      <c r="U344" s="14">
        <v>2.35352374301868E-2</v>
      </c>
      <c r="V344" s="14">
        <v>0</v>
      </c>
      <c r="W344" s="14">
        <v>1.26320117050416E-2</v>
      </c>
      <c r="X344" s="14">
        <v>2.20216171736516E-2</v>
      </c>
      <c r="Y344" s="14">
        <v>0</v>
      </c>
      <c r="Z344" s="14"/>
      <c r="AA344" s="14">
        <v>1.8797251952964601E-2</v>
      </c>
      <c r="AB344" s="14">
        <v>1.0899079909899601E-2</v>
      </c>
      <c r="AC344" s="14">
        <v>2.27518918849706E-2</v>
      </c>
      <c r="AD344" s="14">
        <v>1.3770926874530401E-2</v>
      </c>
      <c r="AE344" s="14"/>
      <c r="AF344" s="14">
        <v>1.9939927288656099E-2</v>
      </c>
      <c r="AG344" s="14">
        <v>1.2662477357402E-2</v>
      </c>
      <c r="AH344" s="14">
        <v>1.4253374130349199E-2</v>
      </c>
      <c r="AI344" s="14">
        <v>3.8077194401135002E-2</v>
      </c>
      <c r="AJ344" s="14">
        <v>1.8215127779007401E-2</v>
      </c>
      <c r="AK344" s="14"/>
      <c r="AL344" s="14">
        <v>1.28640169537831E-2</v>
      </c>
      <c r="AM344" s="14">
        <v>1.2056789736144999E-2</v>
      </c>
      <c r="AN344" s="14">
        <v>2.5378109042592301E-2</v>
      </c>
    </row>
    <row r="345" spans="2:40" x14ac:dyDescent="0.35">
      <c r="B345" t="s">
        <v>64</v>
      </c>
      <c r="C345" s="14">
        <v>5.3426710176656303E-2</v>
      </c>
      <c r="D345" s="14">
        <v>5.0929434235183903E-2</v>
      </c>
      <c r="E345" s="14">
        <v>5.6182308562472097E-2</v>
      </c>
      <c r="F345" s="14"/>
      <c r="G345" s="14">
        <v>4.4176242575097897E-2</v>
      </c>
      <c r="H345" s="14">
        <v>2.7461161046184901E-2</v>
      </c>
      <c r="I345" s="14">
        <v>4.0827438759987698E-2</v>
      </c>
      <c r="J345" s="14">
        <v>5.5594743895516101E-2</v>
      </c>
      <c r="K345" s="14">
        <v>7.5341637774255593E-2</v>
      </c>
      <c r="L345" s="14">
        <v>7.4382669759155196E-2</v>
      </c>
      <c r="M345" s="14"/>
      <c r="N345" s="14">
        <v>3.3821816406785297E-2</v>
      </c>
      <c r="O345" s="14">
        <v>6.3402046799928405E-2</v>
      </c>
      <c r="P345" s="14">
        <v>3.0357453160301601E-2</v>
      </c>
      <c r="Q345" s="14">
        <v>7.9451162989425506E-2</v>
      </c>
      <c r="R345" s="14">
        <v>3.3399499279605699E-2</v>
      </c>
      <c r="S345" s="14">
        <v>5.7474627265214497E-2</v>
      </c>
      <c r="T345" s="14">
        <v>3.1210582159785699E-2</v>
      </c>
      <c r="U345" s="14">
        <v>8.1500252580054305E-2</v>
      </c>
      <c r="V345" s="14">
        <v>7.4032834178963003E-2</v>
      </c>
      <c r="W345" s="14">
        <v>5.12810119456713E-2</v>
      </c>
      <c r="X345" s="14">
        <v>6.5537532744407295E-2</v>
      </c>
      <c r="Y345" s="14">
        <v>5.2092314000360199E-2</v>
      </c>
      <c r="Z345" s="14"/>
      <c r="AA345" s="14">
        <v>5.27445491106368E-2</v>
      </c>
      <c r="AB345" s="14">
        <v>5.4548148790019499E-2</v>
      </c>
      <c r="AC345" s="14">
        <v>3.3804266022018997E-2</v>
      </c>
      <c r="AD345" s="14">
        <v>6.8750324083574704E-2</v>
      </c>
      <c r="AE345" s="14"/>
      <c r="AF345" s="14">
        <v>3.8959868331261201E-2</v>
      </c>
      <c r="AG345" s="14">
        <v>5.3087057989424202E-2</v>
      </c>
      <c r="AH345" s="14">
        <v>4.1640713750186902E-2</v>
      </c>
      <c r="AI345" s="14">
        <v>3.9948386013761598E-2</v>
      </c>
      <c r="AJ345" s="14">
        <v>9.1460461705201196E-2</v>
      </c>
      <c r="AK345" s="14"/>
      <c r="AL345" s="14">
        <v>3.9301500719901399E-2</v>
      </c>
      <c r="AM345" s="14">
        <v>4.7478695812374197E-2</v>
      </c>
      <c r="AN345" s="14">
        <v>4.9180938672665903E-2</v>
      </c>
    </row>
    <row r="346" spans="2:40" x14ac:dyDescent="0.35">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row>
    <row r="347" spans="2:40" x14ac:dyDescent="0.35">
      <c r="B347" s="6" t="s">
        <v>242</v>
      </c>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row>
    <row r="348" spans="2:40" x14ac:dyDescent="0.35">
      <c r="B348" s="24" t="s">
        <v>243</v>
      </c>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row>
    <row r="349" spans="2:40" x14ac:dyDescent="0.35">
      <c r="B349" t="s">
        <v>231</v>
      </c>
      <c r="C349" s="14">
        <v>0.52873313848088799</v>
      </c>
      <c r="D349" s="14">
        <v>0.48775575093947998</v>
      </c>
      <c r="E349" s="14">
        <v>0.56903595588585998</v>
      </c>
      <c r="F349" s="14"/>
      <c r="G349" s="14">
        <v>0.37703017245035803</v>
      </c>
      <c r="H349" s="14">
        <v>0.38783406395092501</v>
      </c>
      <c r="I349" s="14">
        <v>0.58698085331860095</v>
      </c>
      <c r="J349" s="14">
        <v>0.565469569643828</v>
      </c>
      <c r="K349" s="14">
        <v>0.53327204179566101</v>
      </c>
      <c r="L349" s="14">
        <v>0.67184853884176199</v>
      </c>
      <c r="M349" s="14"/>
      <c r="N349" s="14">
        <v>0.49641641344374898</v>
      </c>
      <c r="O349" s="14">
        <v>0.50846553110056703</v>
      </c>
      <c r="P349" s="14">
        <v>0.501897641105996</v>
      </c>
      <c r="Q349" s="14">
        <v>0.474817755350184</v>
      </c>
      <c r="R349" s="14">
        <v>0.48367981187067699</v>
      </c>
      <c r="S349" s="14">
        <v>0.54345740073030502</v>
      </c>
      <c r="T349" s="14">
        <v>0.604044933982958</v>
      </c>
      <c r="U349" s="14">
        <v>0.44474299451974197</v>
      </c>
      <c r="V349" s="14">
        <v>0.53925381028897701</v>
      </c>
      <c r="W349" s="14">
        <v>0.59641812515841897</v>
      </c>
      <c r="X349" s="14">
        <v>0.56105184239716299</v>
      </c>
      <c r="Y349" s="14">
        <v>0.71227231094752796</v>
      </c>
      <c r="Z349" s="14"/>
      <c r="AA349" s="14">
        <v>0.505067394687439</v>
      </c>
      <c r="AB349" s="14">
        <v>0.52836323335317403</v>
      </c>
      <c r="AC349" s="14">
        <v>0.584016836733947</v>
      </c>
      <c r="AD349" s="14">
        <v>0.50570328331248104</v>
      </c>
      <c r="AE349" s="14"/>
      <c r="AF349" s="14">
        <v>0.56077731792639596</v>
      </c>
      <c r="AG349" s="14">
        <v>0.48390222242247999</v>
      </c>
      <c r="AH349" s="14">
        <v>0.42109619438043799</v>
      </c>
      <c r="AI349" s="14">
        <v>0.40811619510233199</v>
      </c>
      <c r="AJ349" s="14">
        <v>0.556168406954615</v>
      </c>
      <c r="AK349" s="14"/>
      <c r="AL349" s="14">
        <v>0.52400000151150194</v>
      </c>
      <c r="AM349" s="14">
        <v>0.52622963184275395</v>
      </c>
      <c r="AN349" s="14">
        <v>0.36145229359173497</v>
      </c>
    </row>
    <row r="350" spans="2:40" x14ac:dyDescent="0.35">
      <c r="B350" t="s">
        <v>232</v>
      </c>
      <c r="C350" s="14">
        <v>0.482124448681715</v>
      </c>
      <c r="D350" s="14">
        <v>0.50298246199485097</v>
      </c>
      <c r="E350" s="14">
        <v>0.45863369294649198</v>
      </c>
      <c r="F350" s="14"/>
      <c r="G350" s="14">
        <v>0.52332110125269604</v>
      </c>
      <c r="H350" s="14">
        <v>0.50728884955155995</v>
      </c>
      <c r="I350" s="14">
        <v>0.47325671205923803</v>
      </c>
      <c r="J350" s="14">
        <v>0.52591192573039403</v>
      </c>
      <c r="K350" s="14">
        <v>0.50345966644653295</v>
      </c>
      <c r="L350" s="14">
        <v>0.38306609744494702</v>
      </c>
      <c r="M350" s="14"/>
      <c r="N350" s="14">
        <v>0.436923579764317</v>
      </c>
      <c r="O350" s="14">
        <v>0.46926436681134698</v>
      </c>
      <c r="P350" s="14">
        <v>0.50760892052714501</v>
      </c>
      <c r="Q350" s="14">
        <v>0.50487413639387801</v>
      </c>
      <c r="R350" s="14">
        <v>0.550190813306626</v>
      </c>
      <c r="S350" s="14">
        <v>0.50870347394195004</v>
      </c>
      <c r="T350" s="14">
        <v>0.41024042673295902</v>
      </c>
      <c r="U350" s="14">
        <v>0.45031147533271298</v>
      </c>
      <c r="V350" s="14">
        <v>0.51628280950147798</v>
      </c>
      <c r="W350" s="14">
        <v>0.47698471264796499</v>
      </c>
      <c r="X350" s="14">
        <v>0.55696535780493905</v>
      </c>
      <c r="Y350" s="14">
        <v>0.374655734120386</v>
      </c>
      <c r="Z350" s="14"/>
      <c r="AA350" s="14">
        <v>0.46262539810254499</v>
      </c>
      <c r="AB350" s="14">
        <v>0.47901032957934597</v>
      </c>
      <c r="AC350" s="14">
        <v>0.46864421863366301</v>
      </c>
      <c r="AD350" s="14">
        <v>0.52625883920247096</v>
      </c>
      <c r="AE350" s="14"/>
      <c r="AF350" s="14">
        <v>0.490938886492994</v>
      </c>
      <c r="AG350" s="14">
        <v>0.47567741414549503</v>
      </c>
      <c r="AH350" s="14">
        <v>0.41688393550340902</v>
      </c>
      <c r="AI350" s="14">
        <v>0.65302410935112898</v>
      </c>
      <c r="AJ350" s="14">
        <v>0.50731190497147705</v>
      </c>
      <c r="AK350" s="14"/>
      <c r="AL350" s="14">
        <v>0.51838768933824597</v>
      </c>
      <c r="AM350" s="14">
        <v>0.48427869785640298</v>
      </c>
      <c r="AN350" s="14">
        <v>0.42794096450961999</v>
      </c>
    </row>
    <row r="351" spans="2:40" x14ac:dyDescent="0.35">
      <c r="B351" t="s">
        <v>233</v>
      </c>
      <c r="C351" s="14">
        <v>0.32590088717870902</v>
      </c>
      <c r="D351" s="14">
        <v>0.31030974675843598</v>
      </c>
      <c r="E351" s="14">
        <v>0.34314915122697098</v>
      </c>
      <c r="F351" s="14"/>
      <c r="G351" s="14">
        <v>0.280690723791857</v>
      </c>
      <c r="H351" s="14">
        <v>0.34841089611374298</v>
      </c>
      <c r="I351" s="14">
        <v>0.29046715295372</v>
      </c>
      <c r="J351" s="14">
        <v>0.33679195592879102</v>
      </c>
      <c r="K351" s="14">
        <v>0.38091989242683999</v>
      </c>
      <c r="L351" s="14">
        <v>0.32469873279503503</v>
      </c>
      <c r="M351" s="14"/>
      <c r="N351" s="14">
        <v>0.31143608704991799</v>
      </c>
      <c r="O351" s="14">
        <v>0.36385272244155997</v>
      </c>
      <c r="P351" s="14">
        <v>0.29224682740033803</v>
      </c>
      <c r="Q351" s="14">
        <v>0.38316826145520499</v>
      </c>
      <c r="R351" s="14">
        <v>0.21573788492117599</v>
      </c>
      <c r="S351" s="14">
        <v>0.32639192911899201</v>
      </c>
      <c r="T351" s="14">
        <v>0.24775546009786001</v>
      </c>
      <c r="U351" s="14">
        <v>0.43726349339679599</v>
      </c>
      <c r="V351" s="14">
        <v>0.40685552657120699</v>
      </c>
      <c r="W351" s="14">
        <v>0.25249718953300998</v>
      </c>
      <c r="X351" s="14">
        <v>0.46521810694800497</v>
      </c>
      <c r="Y351" s="14">
        <v>0.164728543817978</v>
      </c>
      <c r="Z351" s="14"/>
      <c r="AA351" s="14">
        <v>0.34663966448051797</v>
      </c>
      <c r="AB351" s="14">
        <v>0.343970507277017</v>
      </c>
      <c r="AC351" s="14">
        <v>0.30598685555557897</v>
      </c>
      <c r="AD351" s="14">
        <v>0.29754445539632701</v>
      </c>
      <c r="AE351" s="14"/>
      <c r="AF351" s="14">
        <v>0.32737780357357998</v>
      </c>
      <c r="AG351" s="14">
        <v>0.34883430338717403</v>
      </c>
      <c r="AH351" s="14">
        <v>0.35166343417501</v>
      </c>
      <c r="AI351" s="14">
        <v>0.47405140083233199</v>
      </c>
      <c r="AJ351" s="14">
        <v>0.28609506442187999</v>
      </c>
      <c r="AK351" s="14"/>
      <c r="AL351" s="14">
        <v>0.30808007248868502</v>
      </c>
      <c r="AM351" s="14">
        <v>0.35081608355683602</v>
      </c>
      <c r="AN351" s="14">
        <v>0.36375523092488898</v>
      </c>
    </row>
    <row r="352" spans="2:40" x14ac:dyDescent="0.35">
      <c r="B352" t="s">
        <v>234</v>
      </c>
      <c r="C352" s="14">
        <v>0.27684300011623802</v>
      </c>
      <c r="D352" s="14">
        <v>0.29610755884859502</v>
      </c>
      <c r="E352" s="14">
        <v>0.25898177070463002</v>
      </c>
      <c r="F352" s="14"/>
      <c r="G352" s="14">
        <v>0.28213052334599598</v>
      </c>
      <c r="H352" s="14">
        <v>0.23978719633026199</v>
      </c>
      <c r="I352" s="14">
        <v>0.25500637256979403</v>
      </c>
      <c r="J352" s="14">
        <v>0.316828220435032</v>
      </c>
      <c r="K352" s="14">
        <v>0.26792309155595601</v>
      </c>
      <c r="L352" s="14">
        <v>0.296457662251565</v>
      </c>
      <c r="M352" s="14"/>
      <c r="N352" s="14">
        <v>0.27564450819695702</v>
      </c>
      <c r="O352" s="14">
        <v>0.22580518460136501</v>
      </c>
      <c r="P352" s="14">
        <v>0.296117139487516</v>
      </c>
      <c r="Q352" s="14">
        <v>0.22324556063628301</v>
      </c>
      <c r="R352" s="14">
        <v>0.34886844432528702</v>
      </c>
      <c r="S352" s="14">
        <v>0.36541435573594999</v>
      </c>
      <c r="T352" s="14">
        <v>0.277878459767334</v>
      </c>
      <c r="U352" s="14">
        <v>0.21744741598914799</v>
      </c>
      <c r="V352" s="14">
        <v>0.27505998791245001</v>
      </c>
      <c r="W352" s="14">
        <v>0.29809036180877801</v>
      </c>
      <c r="X352" s="14">
        <v>0.240785702135902</v>
      </c>
      <c r="Y352" s="14">
        <v>0.28777909807179503</v>
      </c>
      <c r="Z352" s="14"/>
      <c r="AA352" s="14">
        <v>0.24990762379564899</v>
      </c>
      <c r="AB352" s="14">
        <v>0.26842352669520098</v>
      </c>
      <c r="AC352" s="14">
        <v>0.268608135860891</v>
      </c>
      <c r="AD352" s="14">
        <v>0.33146895033769902</v>
      </c>
      <c r="AE352" s="14"/>
      <c r="AF352" s="14">
        <v>0.27240399568208301</v>
      </c>
      <c r="AG352" s="14">
        <v>0.258244792444144</v>
      </c>
      <c r="AH352" s="14">
        <v>0.24541579065486899</v>
      </c>
      <c r="AI352" s="14">
        <v>0.29691382682908302</v>
      </c>
      <c r="AJ352" s="14">
        <v>0.32876711845483803</v>
      </c>
      <c r="AK352" s="14"/>
      <c r="AL352" s="14">
        <v>0.246150146659393</v>
      </c>
      <c r="AM352" s="14">
        <v>0.27161460361941703</v>
      </c>
      <c r="AN352" s="14">
        <v>0.299938070601797</v>
      </c>
    </row>
    <row r="353" spans="2:40" x14ac:dyDescent="0.35">
      <c r="B353" t="s">
        <v>235</v>
      </c>
      <c r="C353" s="14">
        <v>0.25054987273785101</v>
      </c>
      <c r="D353" s="14">
        <v>0.25675479226233899</v>
      </c>
      <c r="E353" s="14">
        <v>0.24395851869912999</v>
      </c>
      <c r="F353" s="14"/>
      <c r="G353" s="14">
        <v>0.220960255956966</v>
      </c>
      <c r="H353" s="14">
        <v>0.20687590345211301</v>
      </c>
      <c r="I353" s="14">
        <v>0.221855182083283</v>
      </c>
      <c r="J353" s="14">
        <v>0.28290086211915999</v>
      </c>
      <c r="K353" s="14">
        <v>0.28210588768577599</v>
      </c>
      <c r="L353" s="14">
        <v>0.28717265968848898</v>
      </c>
      <c r="M353" s="14"/>
      <c r="N353" s="14">
        <v>0.22537355866223399</v>
      </c>
      <c r="O353" s="14">
        <v>0.19704963949228399</v>
      </c>
      <c r="P353" s="14">
        <v>0.28035806567926802</v>
      </c>
      <c r="Q353" s="14">
        <v>0.27518677815744003</v>
      </c>
      <c r="R353" s="14">
        <v>0.24742488810822799</v>
      </c>
      <c r="S353" s="14">
        <v>0.24674056516838899</v>
      </c>
      <c r="T353" s="14">
        <v>0.33394303124098901</v>
      </c>
      <c r="U353" s="14">
        <v>0.32162889028974201</v>
      </c>
      <c r="V353" s="14">
        <v>0.29784891034516497</v>
      </c>
      <c r="W353" s="14">
        <v>0.22067238344003501</v>
      </c>
      <c r="X353" s="14">
        <v>0.13819074686580099</v>
      </c>
      <c r="Y353" s="14">
        <v>0.259571893088617</v>
      </c>
      <c r="Z353" s="14"/>
      <c r="AA353" s="14">
        <v>0.22942695264867499</v>
      </c>
      <c r="AB353" s="14">
        <v>0.25364906864589398</v>
      </c>
      <c r="AC353" s="14">
        <v>0.26978865119728901</v>
      </c>
      <c r="AD353" s="14">
        <v>0.253711442255733</v>
      </c>
      <c r="AE353" s="14"/>
      <c r="AF353" s="14">
        <v>0.29680298886030199</v>
      </c>
      <c r="AG353" s="14">
        <v>0.237159304913448</v>
      </c>
      <c r="AH353" s="14">
        <v>0.224513876200996</v>
      </c>
      <c r="AI353" s="14">
        <v>0.114386931853051</v>
      </c>
      <c r="AJ353" s="14">
        <v>0.19670921475752601</v>
      </c>
      <c r="AK353" s="14"/>
      <c r="AL353" s="14">
        <v>0.28904937169415101</v>
      </c>
      <c r="AM353" s="14">
        <v>0.25609464592448</v>
      </c>
      <c r="AN353" s="14">
        <v>0.25835031364254402</v>
      </c>
    </row>
    <row r="354" spans="2:40" x14ac:dyDescent="0.35">
      <c r="B354" t="s">
        <v>236</v>
      </c>
      <c r="C354" s="14">
        <v>0.24599682545877699</v>
      </c>
      <c r="D354" s="14">
        <v>0.23659282436292001</v>
      </c>
      <c r="E354" s="14">
        <v>0.25665134202356799</v>
      </c>
      <c r="F354" s="14"/>
      <c r="G354" s="14">
        <v>0.22181014680481501</v>
      </c>
      <c r="H354" s="14">
        <v>0.22214749383691801</v>
      </c>
      <c r="I354" s="14">
        <v>0.236206609597782</v>
      </c>
      <c r="J354" s="14">
        <v>0.225420594598019</v>
      </c>
      <c r="K354" s="14">
        <v>0.28183911812621198</v>
      </c>
      <c r="L354" s="14">
        <v>0.28867180168887102</v>
      </c>
      <c r="M354" s="14"/>
      <c r="N354" s="14">
        <v>0.219632340969281</v>
      </c>
      <c r="O354" s="14">
        <v>0.29491566091374999</v>
      </c>
      <c r="P354" s="14">
        <v>0.25217064210085299</v>
      </c>
      <c r="Q354" s="14">
        <v>0.197302758355345</v>
      </c>
      <c r="R354" s="14">
        <v>0.214594056399804</v>
      </c>
      <c r="S354" s="14">
        <v>0.32049230088361702</v>
      </c>
      <c r="T354" s="14">
        <v>0.28050718420266402</v>
      </c>
      <c r="U354" s="14">
        <v>0.16960193748570901</v>
      </c>
      <c r="V354" s="14">
        <v>0.22265071855559801</v>
      </c>
      <c r="W354" s="14">
        <v>0.25435383503624798</v>
      </c>
      <c r="X354" s="14">
        <v>0.17155830394959701</v>
      </c>
      <c r="Y354" s="14">
        <v>0.33387405588420399</v>
      </c>
      <c r="Z354" s="14"/>
      <c r="AA354" s="14">
        <v>0.236308182758595</v>
      </c>
      <c r="AB354" s="14">
        <v>0.243189362386383</v>
      </c>
      <c r="AC354" s="14">
        <v>0.27958202263784498</v>
      </c>
      <c r="AD354" s="14">
        <v>0.228042397292016</v>
      </c>
      <c r="AE354" s="14"/>
      <c r="AF354" s="14">
        <v>0.29209187078315801</v>
      </c>
      <c r="AG354" s="14">
        <v>0.212702265957948</v>
      </c>
      <c r="AH354" s="14">
        <v>0.22473520909473799</v>
      </c>
      <c r="AI354" s="14">
        <v>5.6227743560643702E-2</v>
      </c>
      <c r="AJ354" s="14">
        <v>0.19461153477776799</v>
      </c>
      <c r="AK354" s="14"/>
      <c r="AL354" s="14">
        <v>0.26167107394259997</v>
      </c>
      <c r="AM354" s="14">
        <v>0.20621156757991699</v>
      </c>
      <c r="AN354" s="14">
        <v>0.27559288170389801</v>
      </c>
    </row>
    <row r="355" spans="2:40" x14ac:dyDescent="0.35">
      <c r="B355" t="s">
        <v>237</v>
      </c>
      <c r="C355" s="14">
        <v>0.22430645176682901</v>
      </c>
      <c r="D355" s="14">
        <v>0.19161560877137501</v>
      </c>
      <c r="E355" s="14">
        <v>0.256427565148314</v>
      </c>
      <c r="F355" s="14"/>
      <c r="G355" s="14">
        <v>0.23457600764999001</v>
      </c>
      <c r="H355" s="14">
        <v>0.20141258151135</v>
      </c>
      <c r="I355" s="14">
        <v>0.19482226652920201</v>
      </c>
      <c r="J355" s="14">
        <v>0.24393385733609599</v>
      </c>
      <c r="K355" s="14">
        <v>0.20819987905816201</v>
      </c>
      <c r="L355" s="14">
        <v>0.25875012857229301</v>
      </c>
      <c r="M355" s="14"/>
      <c r="N355" s="14">
        <v>0.21008659149734499</v>
      </c>
      <c r="O355" s="14">
        <v>0.25650860755364602</v>
      </c>
      <c r="P355" s="14">
        <v>0.30497327261506302</v>
      </c>
      <c r="Q355" s="14">
        <v>0.203480078009452</v>
      </c>
      <c r="R355" s="14">
        <v>0.26913404712442202</v>
      </c>
      <c r="S355" s="14">
        <v>0.23672263874159499</v>
      </c>
      <c r="T355" s="14">
        <v>0.19218670632853899</v>
      </c>
      <c r="U355" s="14">
        <v>0.25361974091538497</v>
      </c>
      <c r="V355" s="14">
        <v>0.17066481505505901</v>
      </c>
      <c r="W355" s="14">
        <v>0.22857107885691899</v>
      </c>
      <c r="X355" s="14">
        <v>0.168584307014186</v>
      </c>
      <c r="Y355" s="14">
        <v>0.16529321024882501</v>
      </c>
      <c r="Z355" s="14"/>
      <c r="AA355" s="14">
        <v>0.20984854617485399</v>
      </c>
      <c r="AB355" s="14">
        <v>0.21859108776222599</v>
      </c>
      <c r="AC355" s="14">
        <v>0.23200657389832699</v>
      </c>
      <c r="AD355" s="14">
        <v>0.244314317114498</v>
      </c>
      <c r="AE355" s="14"/>
      <c r="AF355" s="14">
        <v>0.21988830872022</v>
      </c>
      <c r="AG355" s="14">
        <v>0.21813563509548101</v>
      </c>
      <c r="AH355" s="14">
        <v>0.27841652704492298</v>
      </c>
      <c r="AI355" s="14">
        <v>0.17171704280776401</v>
      </c>
      <c r="AJ355" s="14">
        <v>0.20744784787279</v>
      </c>
      <c r="AK355" s="14"/>
      <c r="AL355" s="14">
        <v>0.24751060691632501</v>
      </c>
      <c r="AM355" s="14">
        <v>0.21601367666742799</v>
      </c>
      <c r="AN355" s="14">
        <v>0.251268721331673</v>
      </c>
    </row>
    <row r="356" spans="2:40" x14ac:dyDescent="0.35">
      <c r="B356" t="s">
        <v>238</v>
      </c>
      <c r="C356" s="14">
        <v>0.170714253455196</v>
      </c>
      <c r="D356" s="14">
        <v>0.180616108332183</v>
      </c>
      <c r="E356" s="14">
        <v>0.15996481318089101</v>
      </c>
      <c r="F356" s="14"/>
      <c r="G356" s="14">
        <v>0.188514546425539</v>
      </c>
      <c r="H356" s="14">
        <v>0.17088295232109499</v>
      </c>
      <c r="I356" s="14">
        <v>0.15941287464957399</v>
      </c>
      <c r="J356" s="14">
        <v>0.12621664719797501</v>
      </c>
      <c r="K356" s="14">
        <v>0.20517824720361799</v>
      </c>
      <c r="L356" s="14">
        <v>0.18591743620679199</v>
      </c>
      <c r="M356" s="14"/>
      <c r="N356" s="14">
        <v>0.14595826401558101</v>
      </c>
      <c r="O356" s="14">
        <v>0.18218853673188701</v>
      </c>
      <c r="P356" s="14">
        <v>0.11008748113368801</v>
      </c>
      <c r="Q356" s="14">
        <v>0.19695414322624799</v>
      </c>
      <c r="R356" s="14">
        <v>0.26832903220136201</v>
      </c>
      <c r="S356" s="14">
        <v>7.7774690045688294E-2</v>
      </c>
      <c r="T356" s="14">
        <v>0.187920295193129</v>
      </c>
      <c r="U356" s="14">
        <v>0.15825374705203599</v>
      </c>
      <c r="V356" s="14">
        <v>0.14279476255222801</v>
      </c>
      <c r="W356" s="14">
        <v>0.21118704108439901</v>
      </c>
      <c r="X356" s="14">
        <v>0.22209481207253701</v>
      </c>
      <c r="Y356" s="14">
        <v>0.20979105307095799</v>
      </c>
      <c r="Z356" s="14"/>
      <c r="AA356" s="14">
        <v>0.20027364964346001</v>
      </c>
      <c r="AB356" s="14">
        <v>0.18571259115126501</v>
      </c>
      <c r="AC356" s="14">
        <v>0.13574892836585101</v>
      </c>
      <c r="AD356" s="14">
        <v>0.14890777771771399</v>
      </c>
      <c r="AE356" s="14"/>
      <c r="AF356" s="14">
        <v>0.144664432026474</v>
      </c>
      <c r="AG356" s="14">
        <v>0.17844815605370101</v>
      </c>
      <c r="AH356" s="14">
        <v>0.28232542938482602</v>
      </c>
      <c r="AI356" s="14">
        <v>0.23088871417241699</v>
      </c>
      <c r="AJ356" s="14">
        <v>8.4201096375039003E-2</v>
      </c>
      <c r="AK356" s="14"/>
      <c r="AL356" s="14">
        <v>0.13099790825806301</v>
      </c>
      <c r="AM356" s="14">
        <v>0.18488636280725601</v>
      </c>
      <c r="AN356" s="14">
        <v>0.198427363134975</v>
      </c>
    </row>
    <row r="357" spans="2:40" x14ac:dyDescent="0.35">
      <c r="B357" t="s">
        <v>239</v>
      </c>
      <c r="C357" s="14">
        <v>0.123778428907209</v>
      </c>
      <c r="D357" s="14">
        <v>0.15459983633485599</v>
      </c>
      <c r="E357" s="14">
        <v>9.3581489911892898E-2</v>
      </c>
      <c r="F357" s="14"/>
      <c r="G357" s="14">
        <v>0.22436039612359801</v>
      </c>
      <c r="H357" s="14">
        <v>0.194454261757143</v>
      </c>
      <c r="I357" s="14">
        <v>0.13787301102503499</v>
      </c>
      <c r="J357" s="14">
        <v>8.3037463682804097E-2</v>
      </c>
      <c r="K357" s="14">
        <v>2.91334488641493E-2</v>
      </c>
      <c r="L357" s="14">
        <v>7.67498350955685E-2</v>
      </c>
      <c r="M357" s="14"/>
      <c r="N357" s="14">
        <v>0.15930991682801701</v>
      </c>
      <c r="O357" s="14">
        <v>0.13162999877281301</v>
      </c>
      <c r="P357" s="14">
        <v>8.8541257184419797E-2</v>
      </c>
      <c r="Q357" s="14">
        <v>0.17883094074290701</v>
      </c>
      <c r="R357" s="14">
        <v>0.12154019226429399</v>
      </c>
      <c r="S357" s="14">
        <v>0.103806127363682</v>
      </c>
      <c r="T357" s="14">
        <v>9.9149690362944895E-2</v>
      </c>
      <c r="U357" s="14">
        <v>6.6598666293004705E-2</v>
      </c>
      <c r="V357" s="14">
        <v>0.13765689227769601</v>
      </c>
      <c r="W357" s="14">
        <v>7.9100240508955103E-2</v>
      </c>
      <c r="X357" s="14">
        <v>0.19524286472941399</v>
      </c>
      <c r="Y357" s="14">
        <v>0</v>
      </c>
      <c r="Z357" s="14"/>
      <c r="AA357" s="14">
        <v>0.139167367267373</v>
      </c>
      <c r="AB357" s="14">
        <v>0.12643326934249799</v>
      </c>
      <c r="AC357" s="14">
        <v>0.12308452418457801</v>
      </c>
      <c r="AD357" s="14">
        <v>9.9815474411015598E-2</v>
      </c>
      <c r="AE357" s="14"/>
      <c r="AF357" s="14">
        <v>0.1224878363504</v>
      </c>
      <c r="AG357" s="14">
        <v>0.14568046511191601</v>
      </c>
      <c r="AH357" s="14">
        <v>7.9470018746227902E-2</v>
      </c>
      <c r="AI357" s="14">
        <v>0.118518656590253</v>
      </c>
      <c r="AJ357" s="14">
        <v>0.14268663633800199</v>
      </c>
      <c r="AK357" s="14"/>
      <c r="AL357" s="14">
        <v>0.14157805436495299</v>
      </c>
      <c r="AM357" s="14">
        <v>0.13705751104007599</v>
      </c>
      <c r="AN357" s="14">
        <v>0.124729284193191</v>
      </c>
    </row>
    <row r="358" spans="2:40" x14ac:dyDescent="0.35">
      <c r="B358" t="s">
        <v>240</v>
      </c>
      <c r="C358" s="14">
        <v>8.4679053553986E-2</v>
      </c>
      <c r="D358" s="14">
        <v>9.4423809788242496E-2</v>
      </c>
      <c r="E358" s="14">
        <v>7.5363024006035395E-2</v>
      </c>
      <c r="F358" s="14"/>
      <c r="G358" s="14">
        <v>9.1929819394409806E-2</v>
      </c>
      <c r="H358" s="14">
        <v>8.0435195433542203E-2</v>
      </c>
      <c r="I358" s="14">
        <v>0.12625372896258799</v>
      </c>
      <c r="J358" s="14">
        <v>8.4240727501338902E-2</v>
      </c>
      <c r="K358" s="14">
        <v>5.7532898234232299E-2</v>
      </c>
      <c r="L358" s="14">
        <v>6.2263993245962497E-2</v>
      </c>
      <c r="M358" s="14"/>
      <c r="N358" s="14">
        <v>0.112104911768427</v>
      </c>
      <c r="O358" s="14">
        <v>9.9762394086953698E-2</v>
      </c>
      <c r="P358" s="14">
        <v>6.9844747770990506E-2</v>
      </c>
      <c r="Q358" s="14">
        <v>0.127730703463735</v>
      </c>
      <c r="R358" s="14">
        <v>4.4076079259588598E-2</v>
      </c>
      <c r="S358" s="14">
        <v>6.96633752753886E-2</v>
      </c>
      <c r="T358" s="14">
        <v>8.6784827289734107E-2</v>
      </c>
      <c r="U358" s="14">
        <v>2.5002297319498799E-2</v>
      </c>
      <c r="V358" s="14">
        <v>5.4354317285859502E-2</v>
      </c>
      <c r="W358" s="14">
        <v>9.7131458130648607E-2</v>
      </c>
      <c r="X358" s="14">
        <v>5.0116178100438703E-2</v>
      </c>
      <c r="Y358" s="14">
        <v>0.122120800605182</v>
      </c>
      <c r="Z358" s="14"/>
      <c r="AA358" s="14">
        <v>0.101225699132325</v>
      </c>
      <c r="AB358" s="14">
        <v>9.4918908293460696E-2</v>
      </c>
      <c r="AC358" s="14">
        <v>8.3036956206005597E-2</v>
      </c>
      <c r="AD358" s="14">
        <v>5.1012563226559601E-2</v>
      </c>
      <c r="AE358" s="14"/>
      <c r="AF358" s="14">
        <v>6.7660104313289005E-2</v>
      </c>
      <c r="AG358" s="14">
        <v>0.10446833382514301</v>
      </c>
      <c r="AH358" s="14">
        <v>0.12548504565744001</v>
      </c>
      <c r="AI358" s="14">
        <v>0.110501999791532</v>
      </c>
      <c r="AJ358" s="14">
        <v>7.5005065054601597E-2</v>
      </c>
      <c r="AK358" s="14"/>
      <c r="AL358" s="14">
        <v>8.2771676369800304E-2</v>
      </c>
      <c r="AM358" s="14">
        <v>9.3858529552855202E-2</v>
      </c>
      <c r="AN358" s="14">
        <v>0.14247784625083301</v>
      </c>
    </row>
    <row r="359" spans="2:40" x14ac:dyDescent="0.35">
      <c r="B359" t="s">
        <v>118</v>
      </c>
      <c r="C359" s="14">
        <v>4.25970272634021E-3</v>
      </c>
      <c r="D359" s="14">
        <v>6.8335363878203898E-3</v>
      </c>
      <c r="E359" s="14">
        <v>0</v>
      </c>
      <c r="F359" s="14"/>
      <c r="G359" s="14">
        <v>5.4363361015396499E-3</v>
      </c>
      <c r="H359" s="14">
        <v>0</v>
      </c>
      <c r="I359" s="14">
        <v>1.00007545812607E-2</v>
      </c>
      <c r="J359" s="14">
        <v>0</v>
      </c>
      <c r="K359" s="14">
        <v>0</v>
      </c>
      <c r="L359" s="14">
        <v>8.5624368368860098E-3</v>
      </c>
      <c r="M359" s="14"/>
      <c r="N359" s="14">
        <v>0</v>
      </c>
      <c r="O359" s="14">
        <v>5.7669237351522596E-3</v>
      </c>
      <c r="P359" s="14">
        <v>1.13102069754813E-2</v>
      </c>
      <c r="Q359" s="14">
        <v>9.6113063234432392E-3</v>
      </c>
      <c r="R359" s="14">
        <v>0</v>
      </c>
      <c r="S359" s="14">
        <v>0</v>
      </c>
      <c r="T359" s="14">
        <v>9.7380263886201607E-3</v>
      </c>
      <c r="U359" s="14">
        <v>0</v>
      </c>
      <c r="V359" s="14">
        <v>0</v>
      </c>
      <c r="W359" s="14">
        <v>0</v>
      </c>
      <c r="X359" s="14">
        <v>1.8160188150561699E-2</v>
      </c>
      <c r="Y359" s="14">
        <v>0</v>
      </c>
      <c r="Z359" s="14"/>
      <c r="AA359" s="14">
        <v>8.8470702106633204E-3</v>
      </c>
      <c r="AB359" s="14">
        <v>0</v>
      </c>
      <c r="AC359" s="14">
        <v>0</v>
      </c>
      <c r="AD359" s="14">
        <v>7.2831940244826102E-3</v>
      </c>
      <c r="AE359" s="14"/>
      <c r="AF359" s="14">
        <v>4.4750145880377004E-3</v>
      </c>
      <c r="AG359" s="14">
        <v>0</v>
      </c>
      <c r="AH359" s="14">
        <v>0</v>
      </c>
      <c r="AI359" s="14">
        <v>6.3017420897734697E-2</v>
      </c>
      <c r="AJ359" s="14">
        <v>7.2196529858647102E-3</v>
      </c>
      <c r="AK359" s="14"/>
      <c r="AL359" s="14">
        <v>0</v>
      </c>
      <c r="AM359" s="14">
        <v>2.4778441395912299E-3</v>
      </c>
      <c r="AN359" s="14">
        <v>0</v>
      </c>
    </row>
    <row r="360" spans="2:40" x14ac:dyDescent="0.35">
      <c r="B360" t="s">
        <v>241</v>
      </c>
      <c r="C360" s="14">
        <v>4.4932900974585703E-3</v>
      </c>
      <c r="D360" s="14">
        <v>1.5420315914195101E-3</v>
      </c>
      <c r="E360" s="14">
        <v>7.4677617693317596E-3</v>
      </c>
      <c r="F360" s="14"/>
      <c r="G360" s="14">
        <v>0</v>
      </c>
      <c r="H360" s="14">
        <v>0</v>
      </c>
      <c r="I360" s="14">
        <v>0</v>
      </c>
      <c r="J360" s="14">
        <v>9.0757920036480498E-3</v>
      </c>
      <c r="K360" s="14">
        <v>1.4849614941177E-2</v>
      </c>
      <c r="L360" s="14">
        <v>4.7397689376555904E-3</v>
      </c>
      <c r="M360" s="14"/>
      <c r="N360" s="14">
        <v>5.7681384012495803E-3</v>
      </c>
      <c r="O360" s="14">
        <v>0</v>
      </c>
      <c r="P360" s="14">
        <v>9.7247333724295604E-3</v>
      </c>
      <c r="Q360" s="14">
        <v>0</v>
      </c>
      <c r="R360" s="14">
        <v>0</v>
      </c>
      <c r="S360" s="14">
        <v>9.25577360501041E-3</v>
      </c>
      <c r="T360" s="14">
        <v>0</v>
      </c>
      <c r="U360" s="14">
        <v>2.50954674213568E-2</v>
      </c>
      <c r="V360" s="14">
        <v>0</v>
      </c>
      <c r="W360" s="14">
        <v>0</v>
      </c>
      <c r="X360" s="14">
        <v>0</v>
      </c>
      <c r="Y360" s="14">
        <v>3.8880263549309603E-2</v>
      </c>
      <c r="Z360" s="14"/>
      <c r="AA360" s="14">
        <v>5.49667536082756E-3</v>
      </c>
      <c r="AB360" s="14">
        <v>4.7796611153131403E-3</v>
      </c>
      <c r="AC360" s="14">
        <v>0</v>
      </c>
      <c r="AD360" s="14">
        <v>7.5599443465785799E-3</v>
      </c>
      <c r="AE360" s="14"/>
      <c r="AF360" s="14">
        <v>2.00110944758549E-3</v>
      </c>
      <c r="AG360" s="14">
        <v>0</v>
      </c>
      <c r="AH360" s="14">
        <v>1.61090599920117E-2</v>
      </c>
      <c r="AI360" s="14">
        <v>0</v>
      </c>
      <c r="AJ360" s="14">
        <v>1.9607024299461699E-2</v>
      </c>
      <c r="AK360" s="14"/>
      <c r="AL360" s="14">
        <v>3.41364028491171E-3</v>
      </c>
      <c r="AM360" s="14">
        <v>2.1177683946735498E-3</v>
      </c>
      <c r="AN360" s="14">
        <v>0</v>
      </c>
    </row>
    <row r="361" spans="2:40" x14ac:dyDescent="0.35">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row>
    <row r="362" spans="2:40" x14ac:dyDescent="0.35">
      <c r="B362" s="6" t="s">
        <v>251</v>
      </c>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row>
    <row r="363" spans="2:40" x14ac:dyDescent="0.35">
      <c r="B363" s="24" t="s">
        <v>252</v>
      </c>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row>
    <row r="364" spans="2:40" x14ac:dyDescent="0.35">
      <c r="B364" t="s">
        <v>244</v>
      </c>
      <c r="C364" s="14">
        <v>0.615135181772547</v>
      </c>
      <c r="D364" s="14">
        <v>0.64580479540050095</v>
      </c>
      <c r="E364" s="14">
        <v>0.57437569174682801</v>
      </c>
      <c r="F364" s="14"/>
      <c r="G364" s="14">
        <v>0.30914239219247802</v>
      </c>
      <c r="H364" s="14">
        <v>0.442181939643848</v>
      </c>
      <c r="I364" s="14">
        <v>0.63540394399122302</v>
      </c>
      <c r="J364" s="14">
        <v>0.672053847453283</v>
      </c>
      <c r="K364" s="14">
        <v>0.72939342488158998</v>
      </c>
      <c r="L364" s="14">
        <v>0.80581740023598103</v>
      </c>
      <c r="M364" s="14"/>
      <c r="N364" s="14">
        <v>0.491034303749525</v>
      </c>
      <c r="O364" s="14">
        <v>0.60188662651032498</v>
      </c>
      <c r="P364" s="14">
        <v>1</v>
      </c>
      <c r="Q364" s="14">
        <v>0.71755468244541698</v>
      </c>
      <c r="R364" s="14">
        <v>0.34636730624204798</v>
      </c>
      <c r="S364" s="14">
        <v>0.45790994838225402</v>
      </c>
      <c r="T364" s="14">
        <v>0.55770112085624901</v>
      </c>
      <c r="U364" s="14">
        <v>0.32551964473470901</v>
      </c>
      <c r="V364" s="14">
        <v>0.70785644628836397</v>
      </c>
      <c r="W364" s="14">
        <v>0.87190629414861298</v>
      </c>
      <c r="X364" s="14">
        <v>0.69447161893423204</v>
      </c>
      <c r="Y364" s="14">
        <v>0.49251284335300299</v>
      </c>
      <c r="Z364" s="14"/>
      <c r="AA364" s="14">
        <v>0.72361794414744596</v>
      </c>
      <c r="AB364" s="14">
        <v>0.57816543647691798</v>
      </c>
      <c r="AC364" s="14">
        <v>0.63634149112937499</v>
      </c>
      <c r="AD364" s="14">
        <v>0.54134935829130504</v>
      </c>
      <c r="AE364" s="14"/>
      <c r="AF364" s="14">
        <v>0.67681555028373097</v>
      </c>
      <c r="AG364" s="14">
        <v>0.65942041052639699</v>
      </c>
      <c r="AH364" s="14">
        <v>0.601339424818496</v>
      </c>
      <c r="AI364" s="14">
        <v>1</v>
      </c>
      <c r="AJ364" s="14">
        <v>0.33809117243475101</v>
      </c>
      <c r="AK364" s="14"/>
      <c r="AL364" s="14">
        <v>0.30328473939394301</v>
      </c>
      <c r="AM364" s="14">
        <v>0.606233545455097</v>
      </c>
      <c r="AN364" s="14">
        <v>0.34898501056984599</v>
      </c>
    </row>
    <row r="365" spans="2:40" x14ac:dyDescent="0.35">
      <c r="B365" t="s">
        <v>245</v>
      </c>
      <c r="C365" s="14">
        <v>0.35386199979697902</v>
      </c>
      <c r="D365" s="14">
        <v>0.37362454874970402</v>
      </c>
      <c r="E365" s="14">
        <v>0.32759784705306499</v>
      </c>
      <c r="F365" s="14"/>
      <c r="G365" s="14">
        <v>0.342387160491747</v>
      </c>
      <c r="H365" s="14">
        <v>0.31953428643146298</v>
      </c>
      <c r="I365" s="14">
        <v>0.41651650331372703</v>
      </c>
      <c r="J365" s="14">
        <v>0.39906951147275099</v>
      </c>
      <c r="K365" s="14">
        <v>0.30786480617124601</v>
      </c>
      <c r="L365" s="14">
        <v>0.36311521399236601</v>
      </c>
      <c r="M365" s="14"/>
      <c r="N365" s="14">
        <v>0.40168773288395299</v>
      </c>
      <c r="O365" s="14">
        <v>0.283808628183435</v>
      </c>
      <c r="P365" s="14">
        <v>0</v>
      </c>
      <c r="Q365" s="14">
        <v>0.307463537158641</v>
      </c>
      <c r="R365" s="14">
        <v>0.43752672257566999</v>
      </c>
      <c r="S365" s="14">
        <v>0.45965219366500998</v>
      </c>
      <c r="T365" s="14">
        <v>0.56814743234741105</v>
      </c>
      <c r="U365" s="14">
        <v>0.16963852564163501</v>
      </c>
      <c r="V365" s="14">
        <v>0.33722053428923598</v>
      </c>
      <c r="W365" s="14">
        <v>0.27272218183020103</v>
      </c>
      <c r="X365" s="14">
        <v>0.29541395139132598</v>
      </c>
      <c r="Y365" s="14">
        <v>0.53814666446602599</v>
      </c>
      <c r="Z365" s="14"/>
      <c r="AA365" s="14">
        <v>0.33057118008013903</v>
      </c>
      <c r="AB365" s="14">
        <v>0.40169496082752298</v>
      </c>
      <c r="AC365" s="14">
        <v>0.41826530753681501</v>
      </c>
      <c r="AD365" s="14">
        <v>0.29811840729433597</v>
      </c>
      <c r="AE365" s="14"/>
      <c r="AF365" s="14">
        <v>0.44239631524817802</v>
      </c>
      <c r="AG365" s="14">
        <v>0.35510863349743998</v>
      </c>
      <c r="AH365" s="14">
        <v>0.26595452998438002</v>
      </c>
      <c r="AI365" s="14">
        <v>0</v>
      </c>
      <c r="AJ365" s="14">
        <v>0.41246475558867801</v>
      </c>
      <c r="AK365" s="14"/>
      <c r="AL365" s="14">
        <v>0.32118692806671401</v>
      </c>
      <c r="AM365" s="14">
        <v>0.32344368096369702</v>
      </c>
      <c r="AN365" s="14">
        <v>0.324098451104471</v>
      </c>
    </row>
    <row r="366" spans="2:40" x14ac:dyDescent="0.35">
      <c r="B366" t="s">
        <v>246</v>
      </c>
      <c r="C366" s="14">
        <v>0.32171246456055402</v>
      </c>
      <c r="D366" s="14">
        <v>0.37016964254056201</v>
      </c>
      <c r="E366" s="14">
        <v>0.25731354886145202</v>
      </c>
      <c r="F366" s="14"/>
      <c r="G366" s="14">
        <v>0.211633131349797</v>
      </c>
      <c r="H366" s="14">
        <v>0.190698918899357</v>
      </c>
      <c r="I366" s="14">
        <v>0.24659208905099</v>
      </c>
      <c r="J366" s="14">
        <v>0.37070567568977397</v>
      </c>
      <c r="K366" s="14">
        <v>0.340285871641612</v>
      </c>
      <c r="L366" s="14">
        <v>0.48120191135444201</v>
      </c>
      <c r="M366" s="14"/>
      <c r="N366" s="14">
        <v>0.32404247618363902</v>
      </c>
      <c r="O366" s="14">
        <v>0.30745037861532898</v>
      </c>
      <c r="P366" s="14">
        <v>0</v>
      </c>
      <c r="Q366" s="14">
        <v>0.28983090896671998</v>
      </c>
      <c r="R366" s="14">
        <v>0.10516559350742399</v>
      </c>
      <c r="S366" s="14">
        <v>0.54101096639539703</v>
      </c>
      <c r="T366" s="14">
        <v>0.311356442611393</v>
      </c>
      <c r="U366" s="14">
        <v>0.33776528981695803</v>
      </c>
      <c r="V366" s="14">
        <v>0.25440962650676502</v>
      </c>
      <c r="W366" s="14">
        <v>0.40105726354793902</v>
      </c>
      <c r="X366" s="14">
        <v>0.57509464053470205</v>
      </c>
      <c r="Y366" s="14">
        <v>0.276524022659562</v>
      </c>
      <c r="Z366" s="14"/>
      <c r="AA366" s="14">
        <v>0.28103556034031002</v>
      </c>
      <c r="AB366" s="14">
        <v>0.23932693972637401</v>
      </c>
      <c r="AC366" s="14">
        <v>0.42716758292617402</v>
      </c>
      <c r="AD366" s="14">
        <v>0.35491305673019302</v>
      </c>
      <c r="AE366" s="14"/>
      <c r="AF366" s="14">
        <v>0.382969838348518</v>
      </c>
      <c r="AG366" s="14">
        <v>0.289315386628621</v>
      </c>
      <c r="AH366" s="14">
        <v>0.50303832755456301</v>
      </c>
      <c r="AI366" s="14">
        <v>0</v>
      </c>
      <c r="AJ366" s="14">
        <v>0.34447206694837801</v>
      </c>
      <c r="AK366" s="14"/>
      <c r="AL366" s="14">
        <v>0.4520183606282</v>
      </c>
      <c r="AM366" s="14">
        <v>0.31231117636450501</v>
      </c>
      <c r="AN366" s="14">
        <v>0.53116793130551299</v>
      </c>
    </row>
    <row r="367" spans="2:40" x14ac:dyDescent="0.35">
      <c r="B367" t="s">
        <v>247</v>
      </c>
      <c r="C367" s="14">
        <v>0.29344532681497698</v>
      </c>
      <c r="D367" s="14">
        <v>0.26792256124380498</v>
      </c>
      <c r="E367" s="14">
        <v>0.32736472734432598</v>
      </c>
      <c r="F367" s="14"/>
      <c r="G367" s="14">
        <v>0.516983103099797</v>
      </c>
      <c r="H367" s="14">
        <v>0.39964818153479598</v>
      </c>
      <c r="I367" s="14">
        <v>0.37179959650843702</v>
      </c>
      <c r="J367" s="14">
        <v>0.320101681054139</v>
      </c>
      <c r="K367" s="14">
        <v>0.241078787755822</v>
      </c>
      <c r="L367" s="14">
        <v>5.81012199017766E-2</v>
      </c>
      <c r="M367" s="14"/>
      <c r="N367" s="14">
        <v>0.27405658649815001</v>
      </c>
      <c r="O367" s="14">
        <v>0.197810670412016</v>
      </c>
      <c r="P367" s="14">
        <v>0.41785250640476901</v>
      </c>
      <c r="Q367" s="14">
        <v>9.5948715799656997E-2</v>
      </c>
      <c r="R367" s="14">
        <v>0.77782904994258095</v>
      </c>
      <c r="S367" s="14">
        <v>7.2294856862824899E-2</v>
      </c>
      <c r="T367" s="14">
        <v>0.24345356038854399</v>
      </c>
      <c r="U367" s="14">
        <v>0.49573848270269599</v>
      </c>
      <c r="V367" s="14">
        <v>0.19406333147288299</v>
      </c>
      <c r="W367" s="14">
        <v>0.47616719913515199</v>
      </c>
      <c r="X367" s="14">
        <v>0.19248411397003601</v>
      </c>
      <c r="Y367" s="14">
        <v>0.49258577579389801</v>
      </c>
      <c r="Z367" s="14"/>
      <c r="AA367" s="14">
        <v>0.29120802291216802</v>
      </c>
      <c r="AB367" s="14">
        <v>0.33637832101668502</v>
      </c>
      <c r="AC367" s="14">
        <v>0.22090537974170399</v>
      </c>
      <c r="AD367" s="14">
        <v>0.31021332856391898</v>
      </c>
      <c r="AE367" s="14"/>
      <c r="AF367" s="14">
        <v>0.28731917440732202</v>
      </c>
      <c r="AG367" s="14">
        <v>0.262122626533557</v>
      </c>
      <c r="AH367" s="14">
        <v>0.14712780233926601</v>
      </c>
      <c r="AI367" s="14">
        <v>0</v>
      </c>
      <c r="AJ367" s="14">
        <v>0.38241388997632603</v>
      </c>
      <c r="AK367" s="14"/>
      <c r="AL367" s="14">
        <v>0.53723927288395001</v>
      </c>
      <c r="AM367" s="14">
        <v>0.31247795922576599</v>
      </c>
      <c r="AN367" s="14">
        <v>0.15045475776658701</v>
      </c>
    </row>
    <row r="368" spans="2:40" x14ac:dyDescent="0.35">
      <c r="B368" t="s">
        <v>248</v>
      </c>
      <c r="C368" s="14">
        <v>0.246512109459713</v>
      </c>
      <c r="D368" s="14">
        <v>0.29622086484272298</v>
      </c>
      <c r="E368" s="14">
        <v>0.180449864796219</v>
      </c>
      <c r="F368" s="14"/>
      <c r="G368" s="14">
        <v>0.170733564252804</v>
      </c>
      <c r="H368" s="14">
        <v>0.25853804603749397</v>
      </c>
      <c r="I368" s="14">
        <v>0.24844156632612099</v>
      </c>
      <c r="J368" s="14">
        <v>0.15403746661734999</v>
      </c>
      <c r="K368" s="14">
        <v>0.234483864089014</v>
      </c>
      <c r="L368" s="14">
        <v>0.35350000397897202</v>
      </c>
      <c r="M368" s="14"/>
      <c r="N368" s="14">
        <v>0.31885038235292101</v>
      </c>
      <c r="O368" s="14">
        <v>0.20817697043101699</v>
      </c>
      <c r="P368" s="14">
        <v>0.279674470130583</v>
      </c>
      <c r="Q368" s="14">
        <v>0.19527897935691399</v>
      </c>
      <c r="R368" s="14">
        <v>0.105205972743106</v>
      </c>
      <c r="S368" s="14">
        <v>0.37474607656844899</v>
      </c>
      <c r="T368" s="14">
        <v>0.25035379870077001</v>
      </c>
      <c r="U368" s="14">
        <v>0.33627491221282901</v>
      </c>
      <c r="V368" s="14">
        <v>0.23499798507431</v>
      </c>
      <c r="W368" s="14">
        <v>0.18771687773335599</v>
      </c>
      <c r="X368" s="14">
        <v>0.18546148268863499</v>
      </c>
      <c r="Y368" s="14">
        <v>0.276524022659562</v>
      </c>
      <c r="Z368" s="14"/>
      <c r="AA368" s="14">
        <v>0.15370105145335899</v>
      </c>
      <c r="AB368" s="14">
        <v>0.24371641619814699</v>
      </c>
      <c r="AC368" s="14">
        <v>0.32503199019592499</v>
      </c>
      <c r="AD368" s="14">
        <v>0.29814421659151802</v>
      </c>
      <c r="AE368" s="14"/>
      <c r="AF368" s="14">
        <v>0.279238898219556</v>
      </c>
      <c r="AG368" s="14">
        <v>0.21552847163216099</v>
      </c>
      <c r="AH368" s="14">
        <v>0.33007495437588602</v>
      </c>
      <c r="AI368" s="14">
        <v>0.38742200159696699</v>
      </c>
      <c r="AJ368" s="14">
        <v>0.327013333184274</v>
      </c>
      <c r="AK368" s="14"/>
      <c r="AL368" s="14">
        <v>0.22324841472088899</v>
      </c>
      <c r="AM368" s="14">
        <v>0.229377010174449</v>
      </c>
      <c r="AN368" s="14">
        <v>0.65799968885829296</v>
      </c>
    </row>
    <row r="369" spans="2:40" x14ac:dyDescent="0.35">
      <c r="B369" t="s">
        <v>249</v>
      </c>
      <c r="C369" s="14">
        <v>0.10574940052606201</v>
      </c>
      <c r="D369" s="14">
        <v>9.7264151862873696E-2</v>
      </c>
      <c r="E369" s="14">
        <v>0.117026178005181</v>
      </c>
      <c r="F369" s="14"/>
      <c r="G369" s="14">
        <v>0.217931331098632</v>
      </c>
      <c r="H369" s="14">
        <v>0.14070242216107201</v>
      </c>
      <c r="I369" s="14">
        <v>0.12141208671629999</v>
      </c>
      <c r="J369" s="14">
        <v>4.0054724490537097E-2</v>
      </c>
      <c r="K369" s="14">
        <v>0.10439399737730801</v>
      </c>
      <c r="L369" s="14">
        <v>4.9357126401504303E-2</v>
      </c>
      <c r="M369" s="14"/>
      <c r="N369" s="14">
        <v>0.23321468710548501</v>
      </c>
      <c r="O369" s="14">
        <v>0.14831491271554501</v>
      </c>
      <c r="P369" s="14">
        <v>0</v>
      </c>
      <c r="Q369" s="14">
        <v>9.3046057376240707E-2</v>
      </c>
      <c r="R369" s="14">
        <v>0.110149799775145</v>
      </c>
      <c r="S369" s="14">
        <v>7.3938710791406806E-2</v>
      </c>
      <c r="T369" s="14">
        <v>6.0006390909433799E-2</v>
      </c>
      <c r="U369" s="14">
        <v>0.16812676417532299</v>
      </c>
      <c r="V369" s="14">
        <v>5.1382536129600503E-2</v>
      </c>
      <c r="W369" s="14">
        <v>0.12809370585138699</v>
      </c>
      <c r="X369" s="14">
        <v>0</v>
      </c>
      <c r="Y369" s="14">
        <v>0</v>
      </c>
      <c r="Z369" s="14"/>
      <c r="AA369" s="14">
        <v>9.42318787399124E-2</v>
      </c>
      <c r="AB369" s="14">
        <v>9.6681866806859904E-2</v>
      </c>
      <c r="AC369" s="14">
        <v>0.105614650771961</v>
      </c>
      <c r="AD369" s="14">
        <v>0.128975124488209</v>
      </c>
      <c r="AE369" s="14"/>
      <c r="AF369" s="14">
        <v>0.108782135310836</v>
      </c>
      <c r="AG369" s="14">
        <v>4.1298143443005302E-2</v>
      </c>
      <c r="AH369" s="14">
        <v>0</v>
      </c>
      <c r="AI369" s="14">
        <v>0.38742200159696699</v>
      </c>
      <c r="AJ369" s="14">
        <v>0.21112618049642901</v>
      </c>
      <c r="AK369" s="14"/>
      <c r="AL369" s="14">
        <v>0.148939614167936</v>
      </c>
      <c r="AM369" s="14">
        <v>5.37872119578355E-2</v>
      </c>
      <c r="AN369" s="14">
        <v>0.152838780345289</v>
      </c>
    </row>
    <row r="370" spans="2:40" x14ac:dyDescent="0.35">
      <c r="B370" t="s">
        <v>250</v>
      </c>
      <c r="C370" s="14">
        <v>8.7962622550377303E-2</v>
      </c>
      <c r="D370" s="14">
        <v>5.3371438635812098E-2</v>
      </c>
      <c r="E370" s="14">
        <v>0.13393382495438999</v>
      </c>
      <c r="F370" s="14"/>
      <c r="G370" s="14">
        <v>0.172703366682914</v>
      </c>
      <c r="H370" s="14">
        <v>0.20089754492883599</v>
      </c>
      <c r="I370" s="14">
        <v>0</v>
      </c>
      <c r="J370" s="14">
        <v>7.4340071363864904E-2</v>
      </c>
      <c r="K370" s="14">
        <v>0</v>
      </c>
      <c r="L370" s="14">
        <v>5.9860571113939998E-2</v>
      </c>
      <c r="M370" s="14"/>
      <c r="N370" s="14">
        <v>3.9586224775714399E-2</v>
      </c>
      <c r="O370" s="14">
        <v>0</v>
      </c>
      <c r="P370" s="14">
        <v>0</v>
      </c>
      <c r="Q370" s="14">
        <v>0</v>
      </c>
      <c r="R370" s="14">
        <v>0.22029959955028999</v>
      </c>
      <c r="S370" s="14">
        <v>0.23722238417772601</v>
      </c>
      <c r="T370" s="14">
        <v>0.120758334408624</v>
      </c>
      <c r="U370" s="14">
        <v>0.33776528981695803</v>
      </c>
      <c r="V370" s="14">
        <v>9.3360932464191096E-2</v>
      </c>
      <c r="W370" s="14">
        <v>0.12907604615717699</v>
      </c>
      <c r="X370" s="14">
        <v>0</v>
      </c>
      <c r="Y370" s="14">
        <v>0</v>
      </c>
      <c r="Z370" s="14"/>
      <c r="AA370" s="14">
        <v>0.118020539770309</v>
      </c>
      <c r="AB370" s="14">
        <v>7.1661060019606898E-2</v>
      </c>
      <c r="AC370" s="14">
        <v>3.3081779816946301E-2</v>
      </c>
      <c r="AD370" s="14">
        <v>8.6074563849418806E-2</v>
      </c>
      <c r="AE370" s="14"/>
      <c r="AF370" s="14">
        <v>3.3470058684663503E-2</v>
      </c>
      <c r="AG370" s="14">
        <v>9.6663152520389595E-2</v>
      </c>
      <c r="AH370" s="14">
        <v>8.8682880510068507E-2</v>
      </c>
      <c r="AI370" s="14">
        <v>0</v>
      </c>
      <c r="AJ370" s="14">
        <v>0.21169858432649999</v>
      </c>
      <c r="AK370" s="14"/>
      <c r="AL370" s="14">
        <v>0.156837119153969</v>
      </c>
      <c r="AM370" s="14">
        <v>9.2350531693846993E-2</v>
      </c>
      <c r="AN370" s="14">
        <v>0.176461780559097</v>
      </c>
    </row>
    <row r="371" spans="2:40" x14ac:dyDescent="0.35">
      <c r="B371" t="s">
        <v>118</v>
      </c>
      <c r="C371" s="14">
        <v>0.11381389755575499</v>
      </c>
      <c r="D371" s="14">
        <v>6.4085289436360507E-2</v>
      </c>
      <c r="E371" s="14">
        <v>0.17990252622983499</v>
      </c>
      <c r="F371" s="14"/>
      <c r="G371" s="14">
        <v>8.9762313100292895E-2</v>
      </c>
      <c r="H371" s="14">
        <v>7.1545237063809705E-2</v>
      </c>
      <c r="I371" s="14">
        <v>0</v>
      </c>
      <c r="J371" s="14">
        <v>7.4919031531844205E-2</v>
      </c>
      <c r="K371" s="14">
        <v>0.23932165450543499</v>
      </c>
      <c r="L371" s="14">
        <v>0.148436187904988</v>
      </c>
      <c r="M371" s="14"/>
      <c r="N371" s="14">
        <v>0.118367126497897</v>
      </c>
      <c r="O371" s="14">
        <v>0.26324774353904301</v>
      </c>
      <c r="P371" s="14">
        <v>0.15252288747221501</v>
      </c>
      <c r="Q371" s="14">
        <v>0.40444080434031199</v>
      </c>
      <c r="R371" s="14">
        <v>0</v>
      </c>
      <c r="S371" s="14">
        <v>8.7813757853578395E-2</v>
      </c>
      <c r="T371" s="14">
        <v>0</v>
      </c>
      <c r="U371" s="14">
        <v>0.16649622748034701</v>
      </c>
      <c r="V371" s="14">
        <v>0</v>
      </c>
      <c r="W371" s="14">
        <v>6.4166021532723203E-2</v>
      </c>
      <c r="X371" s="14">
        <v>0.19248411397003601</v>
      </c>
      <c r="Y371" s="14">
        <v>0</v>
      </c>
      <c r="Z371" s="14"/>
      <c r="AA371" s="14">
        <v>0.14038578856494299</v>
      </c>
      <c r="AB371" s="14">
        <v>0.16522105885822599</v>
      </c>
      <c r="AC371" s="14">
        <v>7.1454166508905195E-2</v>
      </c>
      <c r="AD371" s="14">
        <v>4.29970854533289E-2</v>
      </c>
      <c r="AE371" s="14"/>
      <c r="AF371" s="14">
        <v>0.135462463566488</v>
      </c>
      <c r="AG371" s="14">
        <v>0.103492178266982</v>
      </c>
      <c r="AH371" s="14">
        <v>0.32535751918946898</v>
      </c>
      <c r="AI371" s="14">
        <v>0</v>
      </c>
      <c r="AJ371" s="14">
        <v>0</v>
      </c>
      <c r="AK371" s="14"/>
      <c r="AL371" s="14">
        <v>7.4956510548736602E-2</v>
      </c>
      <c r="AM371" s="14">
        <v>0.11123523049256701</v>
      </c>
      <c r="AN371" s="14">
        <v>0.176461780559097</v>
      </c>
    </row>
    <row r="372" spans="2:40" x14ac:dyDescent="0.35">
      <c r="B372" t="s">
        <v>241</v>
      </c>
      <c r="C372" s="14">
        <v>1.27666833619205E-2</v>
      </c>
      <c r="D372" s="14">
        <v>0</v>
      </c>
      <c r="E372" s="14">
        <v>2.9733428018834999E-2</v>
      </c>
      <c r="F372" s="14"/>
      <c r="G372" s="14">
        <v>4.3628675502355503E-2</v>
      </c>
      <c r="H372" s="14">
        <v>0</v>
      </c>
      <c r="I372" s="14">
        <v>0</v>
      </c>
      <c r="J372" s="14">
        <v>0</v>
      </c>
      <c r="K372" s="14">
        <v>0</v>
      </c>
      <c r="L372" s="14">
        <v>2.8861825480166001E-2</v>
      </c>
      <c r="M372" s="14"/>
      <c r="N372" s="14">
        <v>0</v>
      </c>
      <c r="O372" s="14">
        <v>4.9096487226473202E-2</v>
      </c>
      <c r="P372" s="14">
        <v>0</v>
      </c>
      <c r="Q372" s="14">
        <v>0</v>
      </c>
      <c r="R372" s="14">
        <v>0</v>
      </c>
      <c r="S372" s="14">
        <v>0</v>
      </c>
      <c r="T372" s="14">
        <v>0</v>
      </c>
      <c r="U372" s="14">
        <v>0</v>
      </c>
      <c r="V372" s="14">
        <v>0</v>
      </c>
      <c r="W372" s="14">
        <v>0</v>
      </c>
      <c r="X372" s="14">
        <v>0.113044267095732</v>
      </c>
      <c r="Y372" s="14">
        <v>0</v>
      </c>
      <c r="Z372" s="14"/>
      <c r="AA372" s="14">
        <v>0</v>
      </c>
      <c r="AB372" s="14">
        <v>0</v>
      </c>
      <c r="AC372" s="14">
        <v>3.7121908214391798E-2</v>
      </c>
      <c r="AD372" s="14">
        <v>2.2195412749200099E-2</v>
      </c>
      <c r="AE372" s="14"/>
      <c r="AF372" s="14">
        <v>0</v>
      </c>
      <c r="AG372" s="14">
        <v>1.53045379070472E-2</v>
      </c>
      <c r="AH372" s="14">
        <v>0</v>
      </c>
      <c r="AI372" s="14">
        <v>0</v>
      </c>
      <c r="AJ372" s="14">
        <v>0</v>
      </c>
      <c r="AK372" s="14"/>
      <c r="AL372" s="14">
        <v>0</v>
      </c>
      <c r="AM372" s="14">
        <v>1.47787584819898E-2</v>
      </c>
      <c r="AN372" s="14">
        <v>0</v>
      </c>
    </row>
    <row r="373" spans="2:40" x14ac:dyDescent="0.35">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row>
    <row r="374" spans="2:40" x14ac:dyDescent="0.35">
      <c r="B374" s="6" t="s">
        <v>274</v>
      </c>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row>
    <row r="375" spans="2:40" x14ac:dyDescent="0.35">
      <c r="B375" s="24" t="s">
        <v>71</v>
      </c>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row>
    <row r="376" spans="2:40" x14ac:dyDescent="0.35">
      <c r="B376" t="s">
        <v>253</v>
      </c>
      <c r="C376" s="14">
        <v>0.66883962409444497</v>
      </c>
      <c r="D376" s="14">
        <v>0.62273201134950096</v>
      </c>
      <c r="E376" s="14">
        <v>0.71289987749040795</v>
      </c>
      <c r="F376" s="14"/>
      <c r="G376" s="14">
        <v>0.60197328002317296</v>
      </c>
      <c r="H376" s="14">
        <v>0.59251964204329699</v>
      </c>
      <c r="I376" s="14">
        <v>0.63061215173514096</v>
      </c>
      <c r="J376" s="14">
        <v>0.71878619843298996</v>
      </c>
      <c r="K376" s="14">
        <v>0.69861735299635497</v>
      </c>
      <c r="L376" s="14">
        <v>0.745635004995015</v>
      </c>
      <c r="M376" s="14"/>
      <c r="N376" s="14">
        <v>0.60957094302727499</v>
      </c>
      <c r="O376" s="14">
        <v>0.67839448127723201</v>
      </c>
      <c r="P376" s="14">
        <v>0.70483946399446595</v>
      </c>
      <c r="Q376" s="14">
        <v>0.68218318558747904</v>
      </c>
      <c r="R376" s="14">
        <v>0.72680979017375802</v>
      </c>
      <c r="S376" s="14">
        <v>0.64381989152786301</v>
      </c>
      <c r="T376" s="14">
        <v>0.68709631623454304</v>
      </c>
      <c r="U376" s="14">
        <v>0.68604863730434995</v>
      </c>
      <c r="V376" s="14">
        <v>0.59620227393676195</v>
      </c>
      <c r="W376" s="14">
        <v>0.73063741096544899</v>
      </c>
      <c r="X376" s="14">
        <v>0.73805850890606195</v>
      </c>
      <c r="Y376" s="14">
        <v>0.60278259530352796</v>
      </c>
      <c r="Z376" s="14"/>
      <c r="AA376" s="14">
        <v>0.62230591974866301</v>
      </c>
      <c r="AB376" s="14">
        <v>0.68255368710858799</v>
      </c>
      <c r="AC376" s="14">
        <v>0.68207340048683995</v>
      </c>
      <c r="AD376" s="14">
        <v>0.692480381444607</v>
      </c>
      <c r="AE376" s="14"/>
      <c r="AF376" s="14">
        <v>0.658871370267469</v>
      </c>
      <c r="AG376" s="14">
        <v>0.636883242073082</v>
      </c>
      <c r="AH376" s="14">
        <v>0.62239388468097401</v>
      </c>
      <c r="AI376" s="14">
        <v>0.60416426767731601</v>
      </c>
      <c r="AJ376" s="14">
        <v>0.76527282121636397</v>
      </c>
      <c r="AK376" s="14"/>
      <c r="AL376" s="14">
        <v>0.59820116738861795</v>
      </c>
      <c r="AM376" s="14">
        <v>0.67180166811298603</v>
      </c>
      <c r="AN376" s="14">
        <v>0.65557469536414803</v>
      </c>
    </row>
    <row r="377" spans="2:40" x14ac:dyDescent="0.35">
      <c r="B377" t="s">
        <v>254</v>
      </c>
      <c r="C377" s="14">
        <v>0.50407391062114804</v>
      </c>
      <c r="D377" s="14">
        <v>0.482385772817855</v>
      </c>
      <c r="E377" s="14">
        <v>0.52428890673464901</v>
      </c>
      <c r="F377" s="14"/>
      <c r="G377" s="14">
        <v>0.54724349991701104</v>
      </c>
      <c r="H377" s="14">
        <v>0.46080907678921301</v>
      </c>
      <c r="I377" s="14">
        <v>0.48297247027020901</v>
      </c>
      <c r="J377" s="14">
        <v>0.56634228908258899</v>
      </c>
      <c r="K377" s="14">
        <v>0.517757711878298</v>
      </c>
      <c r="L377" s="14">
        <v>0.46786314582399902</v>
      </c>
      <c r="M377" s="14"/>
      <c r="N377" s="14">
        <v>0.52695674495009404</v>
      </c>
      <c r="O377" s="14">
        <v>0.56659481844037995</v>
      </c>
      <c r="P377" s="14">
        <v>0.51930863782671499</v>
      </c>
      <c r="Q377" s="14">
        <v>0.44235653587905999</v>
      </c>
      <c r="R377" s="14">
        <v>0.52401512683311402</v>
      </c>
      <c r="S377" s="14">
        <v>0.49921012049025099</v>
      </c>
      <c r="T377" s="14">
        <v>0.48873580485709001</v>
      </c>
      <c r="U377" s="14">
        <v>0.42212452008094498</v>
      </c>
      <c r="V377" s="14">
        <v>0.50680383890770098</v>
      </c>
      <c r="W377" s="14">
        <v>0.45299300771113299</v>
      </c>
      <c r="X377" s="14">
        <v>0.51195742737421501</v>
      </c>
      <c r="Y377" s="14">
        <v>0.51862231671844905</v>
      </c>
      <c r="Z377" s="14"/>
      <c r="AA377" s="14">
        <v>0.517735192558609</v>
      </c>
      <c r="AB377" s="14">
        <v>0.50161809920957101</v>
      </c>
      <c r="AC377" s="14">
        <v>0.52272022241357996</v>
      </c>
      <c r="AD377" s="14">
        <v>0.47759800886359</v>
      </c>
      <c r="AE377" s="14"/>
      <c r="AF377" s="14">
        <v>0.54732353005701995</v>
      </c>
      <c r="AG377" s="14">
        <v>0.47100446183806299</v>
      </c>
      <c r="AH377" s="14">
        <v>0.44786240455908399</v>
      </c>
      <c r="AI377" s="14">
        <v>0.54517672110908599</v>
      </c>
      <c r="AJ377" s="14">
        <v>0.51546850519865495</v>
      </c>
      <c r="AK377" s="14"/>
      <c r="AL377" s="14">
        <v>0.536469868812261</v>
      </c>
      <c r="AM377" s="14">
        <v>0.49903874979263901</v>
      </c>
      <c r="AN377" s="14">
        <v>0.44610615263429698</v>
      </c>
    </row>
    <row r="378" spans="2:40" x14ac:dyDescent="0.35">
      <c r="B378" t="s">
        <v>255</v>
      </c>
      <c r="C378" s="14">
        <v>0.43531724641674802</v>
      </c>
      <c r="D378" s="14">
        <v>0.408983112770755</v>
      </c>
      <c r="E378" s="14">
        <v>0.46065924956265702</v>
      </c>
      <c r="F378" s="14"/>
      <c r="G378" s="14">
        <v>0.510771007419343</v>
      </c>
      <c r="H378" s="14">
        <v>0.390442711600337</v>
      </c>
      <c r="I378" s="14">
        <v>0.46511275800103402</v>
      </c>
      <c r="J378" s="14">
        <v>0.40807872581704202</v>
      </c>
      <c r="K378" s="14">
        <v>0.50978214854786097</v>
      </c>
      <c r="L378" s="14">
        <v>0.36939492579820599</v>
      </c>
      <c r="M378" s="14"/>
      <c r="N378" s="14">
        <v>0.46481348479885398</v>
      </c>
      <c r="O378" s="14">
        <v>0.415023885895137</v>
      </c>
      <c r="P378" s="14">
        <v>0.42374305583086103</v>
      </c>
      <c r="Q378" s="14">
        <v>0.40081008751818198</v>
      </c>
      <c r="R378" s="14">
        <v>0.48694387042864401</v>
      </c>
      <c r="S378" s="14">
        <v>0.404219883868217</v>
      </c>
      <c r="T378" s="14">
        <v>0.47585703717768801</v>
      </c>
      <c r="U378" s="14">
        <v>0.40737421274658597</v>
      </c>
      <c r="V378" s="14">
        <v>0.45839466625642</v>
      </c>
      <c r="W378" s="14">
        <v>0.38113414513866001</v>
      </c>
      <c r="X378" s="14">
        <v>0.51713887568462802</v>
      </c>
      <c r="Y378" s="14">
        <v>0.36395161601579601</v>
      </c>
      <c r="Z378" s="14"/>
      <c r="AA378" s="14">
        <v>0.38377186086947401</v>
      </c>
      <c r="AB378" s="14">
        <v>0.442852344499156</v>
      </c>
      <c r="AC378" s="14">
        <v>0.43562975433478501</v>
      </c>
      <c r="AD378" s="14">
        <v>0.48219887827030999</v>
      </c>
      <c r="AE378" s="14"/>
      <c r="AF378" s="14">
        <v>0.42921601262071002</v>
      </c>
      <c r="AG378" s="14">
        <v>0.418827956172237</v>
      </c>
      <c r="AH378" s="14">
        <v>0.37980388401366399</v>
      </c>
      <c r="AI378" s="14">
        <v>0.49985860841965901</v>
      </c>
      <c r="AJ378" s="14">
        <v>0.44430076925932999</v>
      </c>
      <c r="AK378" s="14"/>
      <c r="AL378" s="14">
        <v>0.35832515069791199</v>
      </c>
      <c r="AM378" s="14">
        <v>0.44804779720923499</v>
      </c>
      <c r="AN378" s="14">
        <v>0.380067124128322</v>
      </c>
    </row>
    <row r="379" spans="2:40" x14ac:dyDescent="0.35">
      <c r="B379" t="s">
        <v>256</v>
      </c>
      <c r="C379" s="14">
        <v>0.42049629338335698</v>
      </c>
      <c r="D379" s="14">
        <v>0.412495700004676</v>
      </c>
      <c r="E379" s="14">
        <v>0.42584557056232802</v>
      </c>
      <c r="F379" s="14"/>
      <c r="G379" s="14">
        <v>0.34010552819893197</v>
      </c>
      <c r="H379" s="14">
        <v>0.35652367997630402</v>
      </c>
      <c r="I379" s="14">
        <v>0.40815265611805701</v>
      </c>
      <c r="J379" s="14">
        <v>0.47897048677548898</v>
      </c>
      <c r="K379" s="14">
        <v>0.434954736236071</v>
      </c>
      <c r="L379" s="14">
        <v>0.47856181116255098</v>
      </c>
      <c r="M379" s="14"/>
      <c r="N379" s="14">
        <v>0.44285791160317201</v>
      </c>
      <c r="O379" s="14">
        <v>0.413837944724048</v>
      </c>
      <c r="P379" s="14">
        <v>0.42631318203416402</v>
      </c>
      <c r="Q379" s="14">
        <v>0.40014044462632398</v>
      </c>
      <c r="R379" s="14">
        <v>0.47160440064296399</v>
      </c>
      <c r="S379" s="14">
        <v>0.44716267785471098</v>
      </c>
      <c r="T379" s="14">
        <v>0.39183828411660598</v>
      </c>
      <c r="U379" s="14">
        <v>0.38917931134349998</v>
      </c>
      <c r="V379" s="14">
        <v>0.38222915427534099</v>
      </c>
      <c r="W379" s="14">
        <v>0.44364120418258801</v>
      </c>
      <c r="X379" s="14">
        <v>0.40175361128206899</v>
      </c>
      <c r="Y379" s="14">
        <v>0.411543669854676</v>
      </c>
      <c r="Z379" s="14"/>
      <c r="AA379" s="14">
        <v>0.47633238787508603</v>
      </c>
      <c r="AB379" s="14">
        <v>0.412196457222407</v>
      </c>
      <c r="AC379" s="14">
        <v>0.42420981143397402</v>
      </c>
      <c r="AD379" s="14">
        <v>0.36676178604638399</v>
      </c>
      <c r="AE379" s="14"/>
      <c r="AF379" s="14">
        <v>0.465548556922323</v>
      </c>
      <c r="AG379" s="14">
        <v>0.37790759635885901</v>
      </c>
      <c r="AH379" s="14">
        <v>0.38773704272236897</v>
      </c>
      <c r="AI379" s="14">
        <v>0.432809807016723</v>
      </c>
      <c r="AJ379" s="14">
        <v>0.43737327325051301</v>
      </c>
      <c r="AK379" s="14"/>
      <c r="AL379" s="14">
        <v>0.47110989852844598</v>
      </c>
      <c r="AM379" s="14">
        <v>0.39411640831605199</v>
      </c>
      <c r="AN379" s="14">
        <v>0.37981394887995801</v>
      </c>
    </row>
    <row r="380" spans="2:40" x14ac:dyDescent="0.35">
      <c r="B380" t="s">
        <v>257</v>
      </c>
      <c r="C380" s="14">
        <v>0.37509205724310801</v>
      </c>
      <c r="D380" s="14">
        <v>0.37452079507068697</v>
      </c>
      <c r="E380" s="14">
        <v>0.37392192525630402</v>
      </c>
      <c r="F380" s="14"/>
      <c r="G380" s="14">
        <v>0.29564045914785603</v>
      </c>
      <c r="H380" s="14">
        <v>0.32213060261911097</v>
      </c>
      <c r="I380" s="14">
        <v>0.41038163179831499</v>
      </c>
      <c r="J380" s="14">
        <v>0.39826778605448898</v>
      </c>
      <c r="K380" s="14">
        <v>0.41550738571044799</v>
      </c>
      <c r="L380" s="14">
        <v>0.39606887001395602</v>
      </c>
      <c r="M380" s="14"/>
      <c r="N380" s="14">
        <v>0.37666016184446</v>
      </c>
      <c r="O380" s="14">
        <v>0.407686014941811</v>
      </c>
      <c r="P380" s="14">
        <v>0.40073676463737301</v>
      </c>
      <c r="Q380" s="14">
        <v>0.364357128728093</v>
      </c>
      <c r="R380" s="14">
        <v>0.40818194060159702</v>
      </c>
      <c r="S380" s="14">
        <v>0.288630487200224</v>
      </c>
      <c r="T380" s="14">
        <v>0.44653289176792998</v>
      </c>
      <c r="U380" s="14">
        <v>0.30831767709281599</v>
      </c>
      <c r="V380" s="14">
        <v>0.37100885817649698</v>
      </c>
      <c r="W380" s="14">
        <v>0.37743327004417798</v>
      </c>
      <c r="X380" s="14">
        <v>0.336601225395462</v>
      </c>
      <c r="Y380" s="14">
        <v>0.34262613028216499</v>
      </c>
      <c r="Z380" s="14"/>
      <c r="AA380" s="14">
        <v>0.380915957060393</v>
      </c>
      <c r="AB380" s="14">
        <v>0.41599449398314098</v>
      </c>
      <c r="AC380" s="14">
        <v>0.33877630919534801</v>
      </c>
      <c r="AD380" s="14">
        <v>0.35922332179134597</v>
      </c>
      <c r="AE380" s="14"/>
      <c r="AF380" s="14">
        <v>0.39413942164041399</v>
      </c>
      <c r="AG380" s="14">
        <v>0.35883158631831003</v>
      </c>
      <c r="AH380" s="14">
        <v>0.38599262983303401</v>
      </c>
      <c r="AI380" s="14">
        <v>0.42609527056787999</v>
      </c>
      <c r="AJ380" s="14">
        <v>0.38327654230927499</v>
      </c>
      <c r="AK380" s="14"/>
      <c r="AL380" s="14">
        <v>0.36294850017876901</v>
      </c>
      <c r="AM380" s="14">
        <v>0.39202816272254398</v>
      </c>
      <c r="AN380" s="14">
        <v>0.424296721019576</v>
      </c>
    </row>
    <row r="381" spans="2:40" x14ac:dyDescent="0.35">
      <c r="B381" t="s">
        <v>258</v>
      </c>
      <c r="C381" s="14">
        <v>0.35469193886710498</v>
      </c>
      <c r="D381" s="14">
        <v>0.35553111099998502</v>
      </c>
      <c r="E381" s="14">
        <v>0.35400232051228198</v>
      </c>
      <c r="F381" s="14"/>
      <c r="G381" s="14">
        <v>0.30315708753752002</v>
      </c>
      <c r="H381" s="14">
        <v>0.28279329917749502</v>
      </c>
      <c r="I381" s="14">
        <v>0.34953237319937902</v>
      </c>
      <c r="J381" s="14">
        <v>0.38876681433773302</v>
      </c>
      <c r="K381" s="14">
        <v>0.38430541581741701</v>
      </c>
      <c r="L381" s="14">
        <v>0.40379433454758301</v>
      </c>
      <c r="M381" s="14"/>
      <c r="N381" s="14">
        <v>0.35874824114105403</v>
      </c>
      <c r="O381" s="14">
        <v>0.405497492930327</v>
      </c>
      <c r="P381" s="14">
        <v>0.36414154074821098</v>
      </c>
      <c r="Q381" s="14">
        <v>0.367969370947061</v>
      </c>
      <c r="R381" s="14">
        <v>0.37590568602391</v>
      </c>
      <c r="S381" s="14">
        <v>0.35413836575984597</v>
      </c>
      <c r="T381" s="14">
        <v>0.35677015204794499</v>
      </c>
      <c r="U381" s="14">
        <v>0.28100943235002301</v>
      </c>
      <c r="V381" s="14">
        <v>0.32979570471174002</v>
      </c>
      <c r="W381" s="14">
        <v>0.32604291052315498</v>
      </c>
      <c r="X381" s="14">
        <v>0.36117556319383698</v>
      </c>
      <c r="Y381" s="14">
        <v>0.26186322348371299</v>
      </c>
      <c r="Z381" s="14"/>
      <c r="AA381" s="14">
        <v>0.41606411979215602</v>
      </c>
      <c r="AB381" s="14">
        <v>0.33444797830240303</v>
      </c>
      <c r="AC381" s="14">
        <v>0.372991756282957</v>
      </c>
      <c r="AD381" s="14">
        <v>0.29619739864032701</v>
      </c>
      <c r="AE381" s="14"/>
      <c r="AF381" s="14">
        <v>0.40684285584545699</v>
      </c>
      <c r="AG381" s="14">
        <v>0.32441381641038303</v>
      </c>
      <c r="AH381" s="14">
        <v>0.36899469779581401</v>
      </c>
      <c r="AI381" s="14">
        <v>0.30476144660889898</v>
      </c>
      <c r="AJ381" s="14">
        <v>0.33822572478750901</v>
      </c>
      <c r="AK381" s="14"/>
      <c r="AL381" s="14">
        <v>0.43165045774795402</v>
      </c>
      <c r="AM381" s="14">
        <v>0.32731813322161502</v>
      </c>
      <c r="AN381" s="14">
        <v>0.38133655397521099</v>
      </c>
    </row>
    <row r="382" spans="2:40" x14ac:dyDescent="0.35">
      <c r="B382" t="s">
        <v>259</v>
      </c>
      <c r="C382" s="14">
        <v>0.319112784137141</v>
      </c>
      <c r="D382" s="14">
        <v>0.29834252841461001</v>
      </c>
      <c r="E382" s="14">
        <v>0.33733357934467101</v>
      </c>
      <c r="F382" s="14"/>
      <c r="G382" s="14">
        <v>0.31279387433870698</v>
      </c>
      <c r="H382" s="14">
        <v>0.246847061730462</v>
      </c>
      <c r="I382" s="14">
        <v>0.28620749179046201</v>
      </c>
      <c r="J382" s="14">
        <v>0.319181328977927</v>
      </c>
      <c r="K382" s="14">
        <v>0.35038050911207402</v>
      </c>
      <c r="L382" s="14">
        <v>0.38756964105745301</v>
      </c>
      <c r="M382" s="14"/>
      <c r="N382" s="14">
        <v>0.289246171694582</v>
      </c>
      <c r="O382" s="14">
        <v>0.36426923442703502</v>
      </c>
      <c r="P382" s="14">
        <v>0.369289246938102</v>
      </c>
      <c r="Q382" s="14">
        <v>0.28466599518464802</v>
      </c>
      <c r="R382" s="14">
        <v>0.38653784365822003</v>
      </c>
      <c r="S382" s="14">
        <v>0.34816756086119799</v>
      </c>
      <c r="T382" s="14">
        <v>0.29482763953060898</v>
      </c>
      <c r="U382" s="14">
        <v>0.27784597232210101</v>
      </c>
      <c r="V382" s="14">
        <v>0.27578785173384301</v>
      </c>
      <c r="W382" s="14">
        <v>0.35337140114353299</v>
      </c>
      <c r="X382" s="14">
        <v>0.26686410920658099</v>
      </c>
      <c r="Y382" s="14">
        <v>0.25070292457902799</v>
      </c>
      <c r="Z382" s="14"/>
      <c r="AA382" s="14">
        <v>0.317105307752788</v>
      </c>
      <c r="AB382" s="14">
        <v>0.35269449103136302</v>
      </c>
      <c r="AC382" s="14">
        <v>0.31254651742223899</v>
      </c>
      <c r="AD382" s="14">
        <v>0.29252767108864097</v>
      </c>
      <c r="AE382" s="14"/>
      <c r="AF382" s="14">
        <v>0.371156520638869</v>
      </c>
      <c r="AG382" s="14">
        <v>0.26518348636220601</v>
      </c>
      <c r="AH382" s="14">
        <v>0.26445255094703002</v>
      </c>
      <c r="AI382" s="14">
        <v>0.31517501714422103</v>
      </c>
      <c r="AJ382" s="14">
        <v>0.31213713833338103</v>
      </c>
      <c r="AK382" s="14"/>
      <c r="AL382" s="14">
        <v>0.37643605528206497</v>
      </c>
      <c r="AM382" s="14">
        <v>0.27656641135640098</v>
      </c>
      <c r="AN382" s="14">
        <v>0.36112766806726698</v>
      </c>
    </row>
    <row r="383" spans="2:40" x14ac:dyDescent="0.35">
      <c r="B383" t="s">
        <v>260</v>
      </c>
      <c r="C383" s="14">
        <v>0.30899611823877399</v>
      </c>
      <c r="D383" s="14">
        <v>0.32555604095252699</v>
      </c>
      <c r="E383" s="14">
        <v>0.29170184777571301</v>
      </c>
      <c r="F383" s="14"/>
      <c r="G383" s="14">
        <v>0.318656075144018</v>
      </c>
      <c r="H383" s="14">
        <v>0.28950916322776199</v>
      </c>
      <c r="I383" s="14">
        <v>0.31710911752662502</v>
      </c>
      <c r="J383" s="14">
        <v>0.34921720305144899</v>
      </c>
      <c r="K383" s="14">
        <v>0.32586856676210302</v>
      </c>
      <c r="L383" s="14">
        <v>0.26776636850872299</v>
      </c>
      <c r="M383" s="14"/>
      <c r="N383" s="14">
        <v>0.31339238787461199</v>
      </c>
      <c r="O383" s="14">
        <v>0.33768950362991601</v>
      </c>
      <c r="P383" s="14">
        <v>0.28183271026370799</v>
      </c>
      <c r="Q383" s="14">
        <v>0.24956330458152101</v>
      </c>
      <c r="R383" s="14">
        <v>0.35844021631059703</v>
      </c>
      <c r="S383" s="14">
        <v>0.28473860273137902</v>
      </c>
      <c r="T383" s="14">
        <v>0.35307162503705902</v>
      </c>
      <c r="U383" s="14">
        <v>0.32110776212549003</v>
      </c>
      <c r="V383" s="14">
        <v>0.27666540985542198</v>
      </c>
      <c r="W383" s="14">
        <v>0.291538595571182</v>
      </c>
      <c r="X383" s="14">
        <v>0.381010541550934</v>
      </c>
      <c r="Y383" s="14">
        <v>0.28983238153977198</v>
      </c>
      <c r="Z383" s="14"/>
      <c r="AA383" s="14">
        <v>0.30774303267793801</v>
      </c>
      <c r="AB383" s="14">
        <v>0.32062087827473301</v>
      </c>
      <c r="AC383" s="14">
        <v>0.29191423524789001</v>
      </c>
      <c r="AD383" s="14">
        <v>0.31170469878837698</v>
      </c>
      <c r="AE383" s="14"/>
      <c r="AF383" s="14">
        <v>0.27882759501285298</v>
      </c>
      <c r="AG383" s="14">
        <v>0.33845681493595597</v>
      </c>
      <c r="AH383" s="14">
        <v>0.343690239424152</v>
      </c>
      <c r="AI383" s="14">
        <v>0.27130680566481202</v>
      </c>
      <c r="AJ383" s="14">
        <v>0.30815110007297097</v>
      </c>
      <c r="AK383" s="14"/>
      <c r="AL383" s="14">
        <v>0.248709214411857</v>
      </c>
      <c r="AM383" s="14">
        <v>0.32796158125429198</v>
      </c>
      <c r="AN383" s="14">
        <v>0.35592557641893502</v>
      </c>
    </row>
    <row r="384" spans="2:40" x14ac:dyDescent="0.35">
      <c r="B384" t="s">
        <v>261</v>
      </c>
      <c r="C384" s="14">
        <v>0.30133717033244001</v>
      </c>
      <c r="D384" s="14">
        <v>0.310246734713643</v>
      </c>
      <c r="E384" s="14">
        <v>0.29344829846082099</v>
      </c>
      <c r="F384" s="14"/>
      <c r="G384" s="14">
        <v>0.24485806042733599</v>
      </c>
      <c r="H384" s="14">
        <v>0.23226622308664499</v>
      </c>
      <c r="I384" s="14">
        <v>0.26304963492709199</v>
      </c>
      <c r="J384" s="14">
        <v>0.30335013860389898</v>
      </c>
      <c r="K384" s="14">
        <v>0.35804798914437702</v>
      </c>
      <c r="L384" s="14">
        <v>0.386252653591454</v>
      </c>
      <c r="M384" s="14"/>
      <c r="N384" s="14">
        <v>0.34850881621233398</v>
      </c>
      <c r="O384" s="14">
        <v>0.35762555796762702</v>
      </c>
      <c r="P384" s="14">
        <v>0.30813273757232401</v>
      </c>
      <c r="Q384" s="14">
        <v>0.33147159758410499</v>
      </c>
      <c r="R384" s="14">
        <v>0.32421319043181301</v>
      </c>
      <c r="S384" s="14">
        <v>0.31023744941869902</v>
      </c>
      <c r="T384" s="14">
        <v>0.22543836483048699</v>
      </c>
      <c r="U384" s="14">
        <v>0.24614330699578399</v>
      </c>
      <c r="V384" s="14">
        <v>0.25766005725115099</v>
      </c>
      <c r="W384" s="14">
        <v>0.27111134655450803</v>
      </c>
      <c r="X384" s="14">
        <v>0.25634639790561398</v>
      </c>
      <c r="Y384" s="14">
        <v>0.249920297760478</v>
      </c>
      <c r="Z384" s="14"/>
      <c r="AA384" s="14">
        <v>0.359683861287516</v>
      </c>
      <c r="AB384" s="14">
        <v>0.29023657504634698</v>
      </c>
      <c r="AC384" s="14">
        <v>0.29563899637351698</v>
      </c>
      <c r="AD384" s="14">
        <v>0.25513302428918899</v>
      </c>
      <c r="AE384" s="14"/>
      <c r="AF384" s="14">
        <v>0.36633679093946703</v>
      </c>
      <c r="AG384" s="14">
        <v>0.26698228982855299</v>
      </c>
      <c r="AH384" s="14">
        <v>0.33781305054272698</v>
      </c>
      <c r="AI384" s="14">
        <v>0.39267463150228199</v>
      </c>
      <c r="AJ384" s="14">
        <v>0.229857200619286</v>
      </c>
      <c r="AK384" s="14"/>
      <c r="AL384" s="14">
        <v>0.328551651629516</v>
      </c>
      <c r="AM384" s="14">
        <v>0.29986127796373502</v>
      </c>
      <c r="AN384" s="14">
        <v>0.30081374817063999</v>
      </c>
    </row>
    <row r="385" spans="2:40" x14ac:dyDescent="0.35">
      <c r="B385" t="s">
        <v>262</v>
      </c>
      <c r="C385" s="14">
        <v>0.275076310000264</v>
      </c>
      <c r="D385" s="14">
        <v>0.28449140300119002</v>
      </c>
      <c r="E385" s="14">
        <v>0.26554286936830201</v>
      </c>
      <c r="F385" s="14"/>
      <c r="G385" s="14">
        <v>0.254955046908449</v>
      </c>
      <c r="H385" s="14">
        <v>0.23490056909669499</v>
      </c>
      <c r="I385" s="14">
        <v>0.25164241011980398</v>
      </c>
      <c r="J385" s="14">
        <v>0.29789670604658502</v>
      </c>
      <c r="K385" s="14">
        <v>0.284823514470325</v>
      </c>
      <c r="L385" s="14">
        <v>0.314980417983315</v>
      </c>
      <c r="M385" s="14"/>
      <c r="N385" s="14">
        <v>0.32400707770856901</v>
      </c>
      <c r="O385" s="14">
        <v>0.28398730809072997</v>
      </c>
      <c r="P385" s="14">
        <v>0.34020475554637303</v>
      </c>
      <c r="Q385" s="14">
        <v>0.250847159971542</v>
      </c>
      <c r="R385" s="14">
        <v>0.274522823791082</v>
      </c>
      <c r="S385" s="14">
        <v>0.23975740906654899</v>
      </c>
      <c r="T385" s="14">
        <v>0.30601825832970397</v>
      </c>
      <c r="U385" s="14">
        <v>0.199305915163634</v>
      </c>
      <c r="V385" s="14">
        <v>0.236401186131033</v>
      </c>
      <c r="W385" s="14">
        <v>0.22182765618562</v>
      </c>
      <c r="X385" s="14">
        <v>0.314596294737989</v>
      </c>
      <c r="Y385" s="14">
        <v>0.26914743722423201</v>
      </c>
      <c r="Z385" s="14"/>
      <c r="AA385" s="14">
        <v>0.28639930452123502</v>
      </c>
      <c r="AB385" s="14">
        <v>0.29883238587766697</v>
      </c>
      <c r="AC385" s="14">
        <v>0.266879354537367</v>
      </c>
      <c r="AD385" s="14">
        <v>0.245395658936649</v>
      </c>
      <c r="AE385" s="14"/>
      <c r="AF385" s="14">
        <v>0.34779547667500499</v>
      </c>
      <c r="AG385" s="14">
        <v>0.22175757774544799</v>
      </c>
      <c r="AH385" s="14">
        <v>0.26882987615405901</v>
      </c>
      <c r="AI385" s="14">
        <v>0.27980376405292201</v>
      </c>
      <c r="AJ385" s="14">
        <v>0.228971324928638</v>
      </c>
      <c r="AK385" s="14"/>
      <c r="AL385" s="14">
        <v>0.33600825632736497</v>
      </c>
      <c r="AM385" s="14">
        <v>0.24559433273658701</v>
      </c>
      <c r="AN385" s="14">
        <v>0.27739903459104298</v>
      </c>
    </row>
    <row r="386" spans="2:40" x14ac:dyDescent="0.35">
      <c r="B386" t="s">
        <v>263</v>
      </c>
      <c r="C386" s="14">
        <v>0.20623941612972199</v>
      </c>
      <c r="D386" s="14">
        <v>0.20672053941652699</v>
      </c>
      <c r="E386" s="14">
        <v>0.20501234824145301</v>
      </c>
      <c r="F386" s="14"/>
      <c r="G386" s="14">
        <v>0.198453163826107</v>
      </c>
      <c r="H386" s="14">
        <v>0.18498360504179701</v>
      </c>
      <c r="I386" s="14">
        <v>0.21114359020389301</v>
      </c>
      <c r="J386" s="14">
        <v>0.207305337412789</v>
      </c>
      <c r="K386" s="14">
        <v>0.22244895038212101</v>
      </c>
      <c r="L386" s="14">
        <v>0.212881760576383</v>
      </c>
      <c r="M386" s="14"/>
      <c r="N386" s="14">
        <v>0.23991035774838801</v>
      </c>
      <c r="O386" s="14">
        <v>0.20925818125110399</v>
      </c>
      <c r="P386" s="14">
        <v>0.17710623346634199</v>
      </c>
      <c r="Q386" s="14">
        <v>0.174215283841052</v>
      </c>
      <c r="R386" s="14">
        <v>0.21144466209511201</v>
      </c>
      <c r="S386" s="14">
        <v>0.263888188662107</v>
      </c>
      <c r="T386" s="14">
        <v>0.206573690238331</v>
      </c>
      <c r="U386" s="14">
        <v>0.21064539508698099</v>
      </c>
      <c r="V386" s="14">
        <v>0.183685871625166</v>
      </c>
      <c r="W386" s="14">
        <v>0.195989526538594</v>
      </c>
      <c r="X386" s="14">
        <v>0.14948305487086</v>
      </c>
      <c r="Y386" s="14">
        <v>0.22588258419174201</v>
      </c>
      <c r="Z386" s="14"/>
      <c r="AA386" s="14">
        <v>0.24265558214789201</v>
      </c>
      <c r="AB386" s="14">
        <v>0.21115240284834899</v>
      </c>
      <c r="AC386" s="14">
        <v>0.178473134313682</v>
      </c>
      <c r="AD386" s="14">
        <v>0.18788469396988</v>
      </c>
      <c r="AE386" s="14"/>
      <c r="AF386" s="14">
        <v>0.21407339528956501</v>
      </c>
      <c r="AG386" s="14">
        <v>0.20949889537027999</v>
      </c>
      <c r="AH386" s="14">
        <v>0.243192679111116</v>
      </c>
      <c r="AI386" s="14">
        <v>0.234901578639377</v>
      </c>
      <c r="AJ386" s="14">
        <v>0.19387061206234699</v>
      </c>
      <c r="AK386" s="14"/>
      <c r="AL386" s="14">
        <v>0.23362394699345601</v>
      </c>
      <c r="AM386" s="14">
        <v>0.213373561445306</v>
      </c>
      <c r="AN386" s="14">
        <v>0.232681941902216</v>
      </c>
    </row>
    <row r="387" spans="2:40" x14ac:dyDescent="0.35">
      <c r="B387" t="s">
        <v>264</v>
      </c>
      <c r="C387" s="14">
        <v>0.143183714185323</v>
      </c>
      <c r="D387" s="14">
        <v>0.15296152594161999</v>
      </c>
      <c r="E387" s="14">
        <v>0.13350823872123699</v>
      </c>
      <c r="F387" s="14"/>
      <c r="G387" s="14">
        <v>0.134863598667296</v>
      </c>
      <c r="H387" s="14">
        <v>0.141094863130894</v>
      </c>
      <c r="I387" s="14">
        <v>0.15234699120475201</v>
      </c>
      <c r="J387" s="14">
        <v>0.150110487508781</v>
      </c>
      <c r="K387" s="14">
        <v>0.15663140986528901</v>
      </c>
      <c r="L387" s="14">
        <v>0.12828907111979099</v>
      </c>
      <c r="M387" s="14"/>
      <c r="N387" s="14">
        <v>0.154954936844482</v>
      </c>
      <c r="O387" s="14">
        <v>0.154216184927991</v>
      </c>
      <c r="P387" s="14">
        <v>0.14690213269312499</v>
      </c>
      <c r="Q387" s="14">
        <v>0.16063162829178099</v>
      </c>
      <c r="R387" s="14">
        <v>0.188420699805806</v>
      </c>
      <c r="S387" s="14">
        <v>0.11222478940873799</v>
      </c>
      <c r="T387" s="14">
        <v>9.1724103403559604E-2</v>
      </c>
      <c r="U387" s="14">
        <v>0.13044496867060401</v>
      </c>
      <c r="V387" s="14">
        <v>0.107401627882711</v>
      </c>
      <c r="W387" s="14">
        <v>0.14069234812061501</v>
      </c>
      <c r="X387" s="14">
        <v>0.146973099239846</v>
      </c>
      <c r="Y387" s="14">
        <v>0.25228913420183002</v>
      </c>
      <c r="Z387" s="14"/>
      <c r="AA387" s="14">
        <v>0.155418156968892</v>
      </c>
      <c r="AB387" s="14">
        <v>0.158080231931892</v>
      </c>
      <c r="AC387" s="14">
        <v>0.139954878906143</v>
      </c>
      <c r="AD387" s="14">
        <v>0.116305552925978</v>
      </c>
      <c r="AE387" s="14"/>
      <c r="AF387" s="14">
        <v>0.15260307166422599</v>
      </c>
      <c r="AG387" s="14">
        <v>0.15029343239103399</v>
      </c>
      <c r="AH387" s="14">
        <v>0.16938701440593401</v>
      </c>
      <c r="AI387" s="14">
        <v>0.123778546805308</v>
      </c>
      <c r="AJ387" s="14">
        <v>9.26148341071385E-2</v>
      </c>
      <c r="AK387" s="14"/>
      <c r="AL387" s="14">
        <v>0.151294355181052</v>
      </c>
      <c r="AM387" s="14">
        <v>0.15988470152753601</v>
      </c>
      <c r="AN387" s="14">
        <v>0.147679954595242</v>
      </c>
    </row>
    <row r="388" spans="2:40" x14ac:dyDescent="0.35">
      <c r="B388" t="s">
        <v>265</v>
      </c>
      <c r="C388" s="14">
        <v>8.7979409836241501E-2</v>
      </c>
      <c r="D388" s="14">
        <v>7.8139463631412207E-2</v>
      </c>
      <c r="E388" s="14">
        <v>9.7131916753237901E-2</v>
      </c>
      <c r="F388" s="14"/>
      <c r="G388" s="14">
        <v>0.13460708037765301</v>
      </c>
      <c r="H388" s="14">
        <v>7.1045247503476294E-2</v>
      </c>
      <c r="I388" s="14">
        <v>8.6601366531166998E-2</v>
      </c>
      <c r="J388" s="14">
        <v>0.10309771157659101</v>
      </c>
      <c r="K388" s="14">
        <v>9.5895481001032498E-2</v>
      </c>
      <c r="L388" s="14">
        <v>5.4248460922194E-2</v>
      </c>
      <c r="M388" s="14"/>
      <c r="N388" s="14">
        <v>7.0794998857524605E-2</v>
      </c>
      <c r="O388" s="14">
        <v>7.9317780043168695E-2</v>
      </c>
      <c r="P388" s="14">
        <v>6.7322829191268599E-2</v>
      </c>
      <c r="Q388" s="14">
        <v>0.10178665737102199</v>
      </c>
      <c r="R388" s="14">
        <v>8.4776153241077401E-2</v>
      </c>
      <c r="S388" s="14">
        <v>8.5830866930905095E-2</v>
      </c>
      <c r="T388" s="14">
        <v>9.1608827591479702E-2</v>
      </c>
      <c r="U388" s="14">
        <v>9.0104546781663603E-2</v>
      </c>
      <c r="V388" s="14">
        <v>9.3730365234669599E-2</v>
      </c>
      <c r="W388" s="14">
        <v>0.10914698706991099</v>
      </c>
      <c r="X388" s="14">
        <v>0.104044923044571</v>
      </c>
      <c r="Y388" s="14">
        <v>0.109403799099709</v>
      </c>
      <c r="Z388" s="14"/>
      <c r="AA388" s="14">
        <v>7.6628623065623805E-2</v>
      </c>
      <c r="AB388" s="14">
        <v>9.5937167841194895E-2</v>
      </c>
      <c r="AC388" s="14">
        <v>6.28532840546219E-2</v>
      </c>
      <c r="AD388" s="14">
        <v>0.11277803301044</v>
      </c>
      <c r="AE388" s="14"/>
      <c r="AF388" s="14">
        <v>5.1288512814053E-2</v>
      </c>
      <c r="AG388" s="14">
        <v>9.6237513165416996E-2</v>
      </c>
      <c r="AH388" s="14">
        <v>8.6643722620436806E-2</v>
      </c>
      <c r="AI388" s="14">
        <v>3.7926290097673399E-2</v>
      </c>
      <c r="AJ388" s="14">
        <v>0.10037541229077</v>
      </c>
      <c r="AK388" s="14"/>
      <c r="AL388" s="14">
        <v>4.0253696818747603E-2</v>
      </c>
      <c r="AM388" s="14">
        <v>0.104186374455682</v>
      </c>
      <c r="AN388" s="14">
        <v>0.106951052465417</v>
      </c>
    </row>
    <row r="389" spans="2:40" x14ac:dyDescent="0.35">
      <c r="B389" t="s">
        <v>266</v>
      </c>
      <c r="C389" s="14">
        <v>3.7864701840083802E-2</v>
      </c>
      <c r="D389" s="14">
        <v>4.8513373580257403E-2</v>
      </c>
      <c r="E389" s="14">
        <v>2.7691617533960201E-2</v>
      </c>
      <c r="F389" s="14"/>
      <c r="G389" s="14">
        <v>3.0405950369150701E-2</v>
      </c>
      <c r="H389" s="14">
        <v>2.61900109463232E-2</v>
      </c>
      <c r="I389" s="14">
        <v>2.8041361484497301E-2</v>
      </c>
      <c r="J389" s="14">
        <v>4.9679170268277201E-2</v>
      </c>
      <c r="K389" s="14">
        <v>3.3173200606269E-2</v>
      </c>
      <c r="L389" s="14">
        <v>5.3827276061244003E-2</v>
      </c>
      <c r="M389" s="14"/>
      <c r="N389" s="14">
        <v>4.7710057248415101E-2</v>
      </c>
      <c r="O389" s="14">
        <v>3.97954054211496E-2</v>
      </c>
      <c r="P389" s="14">
        <v>5.9077334088731302E-2</v>
      </c>
      <c r="Q389" s="14">
        <v>2.8098932173274901E-2</v>
      </c>
      <c r="R389" s="14">
        <v>3.5764525375267198E-2</v>
      </c>
      <c r="S389" s="14">
        <v>3.12260666142379E-2</v>
      </c>
      <c r="T389" s="14">
        <v>2.9162676985000299E-2</v>
      </c>
      <c r="U389" s="14">
        <v>4.7887573078271899E-2</v>
      </c>
      <c r="V389" s="14">
        <v>3.1413233480303303E-2</v>
      </c>
      <c r="W389" s="14">
        <v>1.3528436099647699E-2</v>
      </c>
      <c r="X389" s="14">
        <v>3.2318710383455997E-2</v>
      </c>
      <c r="Y389" s="14">
        <v>9.7155157823299601E-2</v>
      </c>
      <c r="Z389" s="14"/>
      <c r="AA389" s="14">
        <v>4.6717487286966397E-2</v>
      </c>
      <c r="AB389" s="14">
        <v>4.3283381243544E-2</v>
      </c>
      <c r="AC389" s="14">
        <v>3.0830802668516202E-2</v>
      </c>
      <c r="AD389" s="14">
        <v>2.91610158635522E-2</v>
      </c>
      <c r="AE389" s="14"/>
      <c r="AF389" s="14">
        <v>3.7549045355567398E-2</v>
      </c>
      <c r="AG389" s="14">
        <v>4.71511033917833E-2</v>
      </c>
      <c r="AH389" s="14">
        <v>5.6014323922234897E-2</v>
      </c>
      <c r="AI389" s="14">
        <v>0</v>
      </c>
      <c r="AJ389" s="14">
        <v>2.36408599745806E-2</v>
      </c>
      <c r="AK389" s="14"/>
      <c r="AL389" s="14">
        <v>4.8634228318732403E-2</v>
      </c>
      <c r="AM389" s="14">
        <v>4.2525313340764703E-2</v>
      </c>
      <c r="AN389" s="14">
        <v>4.1578538244857702E-2</v>
      </c>
    </row>
    <row r="390" spans="2:40" x14ac:dyDescent="0.35">
      <c r="B390" t="s">
        <v>267</v>
      </c>
      <c r="C390" s="14">
        <v>3.0493064967658901E-2</v>
      </c>
      <c r="D390" s="14">
        <v>3.4681519978959699E-2</v>
      </c>
      <c r="E390" s="14">
        <v>2.65842739378363E-2</v>
      </c>
      <c r="F390" s="14"/>
      <c r="G390" s="14">
        <v>4.0274776916169701E-2</v>
      </c>
      <c r="H390" s="14">
        <v>1.9783157695308799E-2</v>
      </c>
      <c r="I390" s="14">
        <v>9.2589807927446199E-3</v>
      </c>
      <c r="J390" s="14">
        <v>3.1025720389763499E-2</v>
      </c>
      <c r="K390" s="14">
        <v>5.2806304297099101E-2</v>
      </c>
      <c r="L390" s="14">
        <v>3.4545681383933699E-2</v>
      </c>
      <c r="M390" s="14"/>
      <c r="N390" s="14">
        <v>3.8378119622967499E-2</v>
      </c>
      <c r="O390" s="14">
        <v>2.6365499977675899E-2</v>
      </c>
      <c r="P390" s="14">
        <v>1.1563996760008501E-2</v>
      </c>
      <c r="Q390" s="14">
        <v>1.5945102795788001E-2</v>
      </c>
      <c r="R390" s="14">
        <v>2.7254421741628999E-2</v>
      </c>
      <c r="S390" s="14">
        <v>3.1585280362931803E-2</v>
      </c>
      <c r="T390" s="14">
        <v>1.6574608030504201E-2</v>
      </c>
      <c r="U390" s="14">
        <v>5.8198771492441202E-2</v>
      </c>
      <c r="V390" s="14">
        <v>2.64960122111716E-2</v>
      </c>
      <c r="W390" s="14">
        <v>6.4131315744858697E-2</v>
      </c>
      <c r="X390" s="14">
        <v>4.4490746204977699E-2</v>
      </c>
      <c r="Y390" s="14">
        <v>0</v>
      </c>
      <c r="Z390" s="14"/>
      <c r="AA390" s="14">
        <v>2.7969364972485099E-2</v>
      </c>
      <c r="AB390" s="14">
        <v>3.3813105537035197E-2</v>
      </c>
      <c r="AC390" s="14">
        <v>1.9982533021393401E-2</v>
      </c>
      <c r="AD390" s="14">
        <v>3.925903140275E-2</v>
      </c>
      <c r="AE390" s="14"/>
      <c r="AF390" s="14">
        <v>1.9558088017542601E-2</v>
      </c>
      <c r="AG390" s="14">
        <v>3.8282280068447402E-2</v>
      </c>
      <c r="AH390" s="14">
        <v>2.3319680790855401E-2</v>
      </c>
      <c r="AI390" s="14">
        <v>0</v>
      </c>
      <c r="AJ390" s="14">
        <v>2.7848128962231999E-2</v>
      </c>
      <c r="AK390" s="14"/>
      <c r="AL390" s="14">
        <v>1.2317946448749799E-2</v>
      </c>
      <c r="AM390" s="14">
        <v>3.2588096960633403E-2</v>
      </c>
      <c r="AN390" s="14">
        <v>2.70456395503532E-2</v>
      </c>
    </row>
    <row r="391" spans="2:40" x14ac:dyDescent="0.35">
      <c r="B391" t="s">
        <v>268</v>
      </c>
      <c r="C391" s="14">
        <v>2.1527883812883199E-2</v>
      </c>
      <c r="D391" s="14">
        <v>1.7837492496162299E-2</v>
      </c>
      <c r="E391" s="14">
        <v>2.4281223815008701E-2</v>
      </c>
      <c r="F391" s="14"/>
      <c r="G391" s="14">
        <v>3.6899640609390501E-2</v>
      </c>
      <c r="H391" s="14">
        <v>2.28480779267453E-2</v>
      </c>
      <c r="I391" s="14">
        <v>2.6255271742922599E-2</v>
      </c>
      <c r="J391" s="14">
        <v>1.8652767712653302E-2</v>
      </c>
      <c r="K391" s="14">
        <v>9.6511512559784695E-3</v>
      </c>
      <c r="L391" s="14">
        <v>1.6705429440948199E-2</v>
      </c>
      <c r="M391" s="14"/>
      <c r="N391" s="14">
        <v>1.8529414257713098E-2</v>
      </c>
      <c r="O391" s="14">
        <v>2.5658817751215E-2</v>
      </c>
      <c r="P391" s="14">
        <v>2.9588596044767199E-2</v>
      </c>
      <c r="Q391" s="14">
        <v>3.10677064128469E-2</v>
      </c>
      <c r="R391" s="14">
        <v>2.7611336517124899E-2</v>
      </c>
      <c r="S391" s="14">
        <v>1.56025867641085E-2</v>
      </c>
      <c r="T391" s="14">
        <v>1.21608236944616E-2</v>
      </c>
      <c r="U391" s="14">
        <v>2.21404114109395E-2</v>
      </c>
      <c r="V391" s="14">
        <v>8.7362743349915506E-3</v>
      </c>
      <c r="W391" s="14">
        <v>2.6060722633592898E-2</v>
      </c>
      <c r="X391" s="14">
        <v>3.8729226274637797E-2</v>
      </c>
      <c r="Y391" s="14">
        <v>0</v>
      </c>
      <c r="Z391" s="14"/>
      <c r="AA391" s="14">
        <v>2.1089945365119898E-2</v>
      </c>
      <c r="AB391" s="14">
        <v>2.3947761487810401E-2</v>
      </c>
      <c r="AC391" s="14">
        <v>1.9633339701699899E-2</v>
      </c>
      <c r="AD391" s="14">
        <v>2.13236064428876E-2</v>
      </c>
      <c r="AE391" s="14"/>
      <c r="AF391" s="14">
        <v>1.77769421171898E-2</v>
      </c>
      <c r="AG391" s="14">
        <v>2.0907661008059499E-2</v>
      </c>
      <c r="AH391" s="14">
        <v>2.0417238132655301E-2</v>
      </c>
      <c r="AI391" s="14">
        <v>3.9288741531504898E-2</v>
      </c>
      <c r="AJ391" s="14">
        <v>2.2500800724317999E-2</v>
      </c>
      <c r="AK391" s="14"/>
      <c r="AL391" s="14">
        <v>7.4128917616544301E-3</v>
      </c>
      <c r="AM391" s="14">
        <v>2.4835733220543599E-2</v>
      </c>
      <c r="AN391" s="14">
        <v>4.0791635908999001E-2</v>
      </c>
    </row>
    <row r="392" spans="2:40" x14ac:dyDescent="0.35">
      <c r="B392" t="s">
        <v>105</v>
      </c>
      <c r="C392" s="14">
        <v>1.9540102547101999E-2</v>
      </c>
      <c r="D392" s="14">
        <v>1.7979916835219201E-2</v>
      </c>
      <c r="E392" s="14">
        <v>2.11795304364173E-2</v>
      </c>
      <c r="F392" s="14"/>
      <c r="G392" s="14">
        <v>2.34347881687944E-2</v>
      </c>
      <c r="H392" s="14">
        <v>1.3759518481526E-2</v>
      </c>
      <c r="I392" s="14">
        <v>2.1248363160949701E-2</v>
      </c>
      <c r="J392" s="14">
        <v>1.29470291820909E-2</v>
      </c>
      <c r="K392" s="14">
        <v>1.6522037520327E-2</v>
      </c>
      <c r="L392" s="14">
        <v>2.76215585908435E-2</v>
      </c>
      <c r="M392" s="14"/>
      <c r="N392" s="14">
        <v>1.0634841448463E-2</v>
      </c>
      <c r="O392" s="14">
        <v>1.8855076349265198E-2</v>
      </c>
      <c r="P392" s="14">
        <v>1.8657748673219201E-2</v>
      </c>
      <c r="Q392" s="14">
        <v>2.10821904180237E-2</v>
      </c>
      <c r="R392" s="14">
        <v>6.7117007950622497E-3</v>
      </c>
      <c r="S392" s="14">
        <v>2.1125080108949999E-2</v>
      </c>
      <c r="T392" s="14">
        <v>3.06767548804135E-2</v>
      </c>
      <c r="U392" s="14">
        <v>2.2548358866975801E-2</v>
      </c>
      <c r="V392" s="14">
        <v>3.0349126779329199E-2</v>
      </c>
      <c r="W392" s="14">
        <v>1.40993859300817E-2</v>
      </c>
      <c r="X392" s="14">
        <v>2.1567043281635299E-2</v>
      </c>
      <c r="Y392" s="14">
        <v>2.6658604236587901E-2</v>
      </c>
      <c r="Z392" s="14"/>
      <c r="AA392" s="14">
        <v>8.9513298356045708E-3</v>
      </c>
      <c r="AB392" s="14">
        <v>9.1616153072134592E-3</v>
      </c>
      <c r="AC392" s="14">
        <v>1.2103617381046899E-2</v>
      </c>
      <c r="AD392" s="14">
        <v>4.6528043147529799E-2</v>
      </c>
      <c r="AE392" s="14"/>
      <c r="AF392" s="14">
        <v>1.5659955294869701E-2</v>
      </c>
      <c r="AG392" s="14">
        <v>1.93750496994269E-2</v>
      </c>
      <c r="AH392" s="14">
        <v>1.62548857848408E-2</v>
      </c>
      <c r="AI392" s="14">
        <v>3.9948386013761598E-2</v>
      </c>
      <c r="AJ392" s="14">
        <v>2.1349852830299498E-2</v>
      </c>
      <c r="AK392" s="14"/>
      <c r="AL392" s="14">
        <v>1.8108732109204599E-2</v>
      </c>
      <c r="AM392" s="14">
        <v>1.5248267897175099E-2</v>
      </c>
      <c r="AN392" s="14">
        <v>1.9706974627876399E-2</v>
      </c>
    </row>
    <row r="393" spans="2:40" x14ac:dyDescent="0.35">
      <c r="B393" t="s">
        <v>269</v>
      </c>
      <c r="C393" s="14">
        <v>1.5818320420426E-2</v>
      </c>
      <c r="D393" s="14">
        <v>1.6962186323768402E-2</v>
      </c>
      <c r="E393" s="14">
        <v>1.47952956927142E-2</v>
      </c>
      <c r="F393" s="14"/>
      <c r="G393" s="14">
        <v>1.69470407310112E-2</v>
      </c>
      <c r="H393" s="14">
        <v>2.3495505995226901E-2</v>
      </c>
      <c r="I393" s="14">
        <v>1.8446029345164299E-2</v>
      </c>
      <c r="J393" s="14">
        <v>1.4151749481002E-2</v>
      </c>
      <c r="K393" s="14">
        <v>6.4748041713147504E-3</v>
      </c>
      <c r="L393" s="14">
        <v>1.43383095163899E-2</v>
      </c>
      <c r="M393" s="14"/>
      <c r="N393" s="14">
        <v>2.4176194821895002E-2</v>
      </c>
      <c r="O393" s="14">
        <v>8.3553967280229607E-3</v>
      </c>
      <c r="P393" s="14">
        <v>5.5247200591361997E-3</v>
      </c>
      <c r="Q393" s="14">
        <v>1.5306009565377201E-2</v>
      </c>
      <c r="R393" s="14">
        <v>2.7242203084552798E-2</v>
      </c>
      <c r="S393" s="14">
        <v>2.1701249853167098E-2</v>
      </c>
      <c r="T393" s="14">
        <v>6.6766227189043702E-3</v>
      </c>
      <c r="U393" s="14">
        <v>3.4405805196184899E-2</v>
      </c>
      <c r="V393" s="14">
        <v>1.39941282658932E-2</v>
      </c>
      <c r="W393" s="14">
        <v>1.9604542720776299E-2</v>
      </c>
      <c r="X393" s="14">
        <v>9.0382800927955396E-3</v>
      </c>
      <c r="Y393" s="14">
        <v>0</v>
      </c>
      <c r="Z393" s="14"/>
      <c r="AA393" s="14">
        <v>1.5207025820696799E-2</v>
      </c>
      <c r="AB393" s="14">
        <v>2.1358703236871199E-2</v>
      </c>
      <c r="AC393" s="14">
        <v>1.506942385159E-2</v>
      </c>
      <c r="AD393" s="14">
        <v>1.1502096002969401E-2</v>
      </c>
      <c r="AE393" s="14"/>
      <c r="AF393" s="14">
        <v>1.2491876679186E-2</v>
      </c>
      <c r="AG393" s="14">
        <v>2.0804879251417802E-2</v>
      </c>
      <c r="AH393" s="14">
        <v>1.40494310466346E-2</v>
      </c>
      <c r="AI393" s="14">
        <v>0</v>
      </c>
      <c r="AJ393" s="14">
        <v>1.5754016007879599E-2</v>
      </c>
      <c r="AK393" s="14"/>
      <c r="AL393" s="14">
        <v>1.9961265739882401E-2</v>
      </c>
      <c r="AM393" s="14">
        <v>1.6111073378290999E-2</v>
      </c>
      <c r="AN393" s="14">
        <v>8.4179520812509099E-3</v>
      </c>
    </row>
    <row r="394" spans="2:40" x14ac:dyDescent="0.35">
      <c r="B394" t="s">
        <v>270</v>
      </c>
      <c r="C394" s="14">
        <v>7.2368320700632299E-3</v>
      </c>
      <c r="D394" s="14">
        <v>4.9888943671357001E-3</v>
      </c>
      <c r="E394" s="14">
        <v>9.4747796764851604E-3</v>
      </c>
      <c r="F394" s="14"/>
      <c r="G394" s="14">
        <v>1.02293812083345E-2</v>
      </c>
      <c r="H394" s="14">
        <v>8.3505729383504795E-3</v>
      </c>
      <c r="I394" s="14">
        <v>5.6833871882790302E-3</v>
      </c>
      <c r="J394" s="14">
        <v>1.1506889684972699E-2</v>
      </c>
      <c r="K394" s="14">
        <v>6.5406932703344599E-3</v>
      </c>
      <c r="L394" s="14">
        <v>2.6122318465851401E-3</v>
      </c>
      <c r="M394" s="14"/>
      <c r="N394" s="14">
        <v>7.1659830932822603E-3</v>
      </c>
      <c r="O394" s="14">
        <v>3.4349806961415401E-3</v>
      </c>
      <c r="P394" s="14">
        <v>5.90743943067911E-3</v>
      </c>
      <c r="Q394" s="14">
        <v>1.14154618167258E-2</v>
      </c>
      <c r="R394" s="14">
        <v>0</v>
      </c>
      <c r="S394" s="14">
        <v>2.1544018288481601E-2</v>
      </c>
      <c r="T394" s="14">
        <v>5.4877350846359203E-3</v>
      </c>
      <c r="U394" s="14">
        <v>1.14974747072216E-2</v>
      </c>
      <c r="V394" s="14">
        <v>1.31979799086651E-2</v>
      </c>
      <c r="W394" s="14">
        <v>0</v>
      </c>
      <c r="X394" s="14">
        <v>0</v>
      </c>
      <c r="Y394" s="14">
        <v>0</v>
      </c>
      <c r="Z394" s="14"/>
      <c r="AA394" s="14">
        <v>7.9016747538742192E-3</v>
      </c>
      <c r="AB394" s="14">
        <v>5.5112270447026102E-3</v>
      </c>
      <c r="AC394" s="14">
        <v>6.1352278208079997E-3</v>
      </c>
      <c r="AD394" s="14">
        <v>9.3407375938275201E-3</v>
      </c>
      <c r="AE394" s="14"/>
      <c r="AF394" s="14">
        <v>5.5478347349737804E-3</v>
      </c>
      <c r="AG394" s="14">
        <v>1.04768348319289E-2</v>
      </c>
      <c r="AH394" s="14">
        <v>0</v>
      </c>
      <c r="AI394" s="14">
        <v>3.9288741531504898E-2</v>
      </c>
      <c r="AJ394" s="14">
        <v>7.11802086320112E-3</v>
      </c>
      <c r="AK394" s="14"/>
      <c r="AL394" s="14">
        <v>9.8787379621424407E-3</v>
      </c>
      <c r="AM394" s="14">
        <v>7.9086137694703105E-3</v>
      </c>
      <c r="AN394" s="14">
        <v>0</v>
      </c>
    </row>
    <row r="395" spans="2:40" x14ac:dyDescent="0.35">
      <c r="B395" t="s">
        <v>271</v>
      </c>
      <c r="C395" s="14">
        <v>6.5786588394313597E-3</v>
      </c>
      <c r="D395" s="14">
        <v>9.5168226019906998E-3</v>
      </c>
      <c r="E395" s="14">
        <v>3.7487523403321502E-3</v>
      </c>
      <c r="F395" s="14"/>
      <c r="G395" s="14">
        <v>1.0108612813099899E-2</v>
      </c>
      <c r="H395" s="14">
        <v>1.6211114499695201E-2</v>
      </c>
      <c r="I395" s="14">
        <v>2.7639303802110002E-3</v>
      </c>
      <c r="J395" s="14">
        <v>6.1949787088444496E-3</v>
      </c>
      <c r="K395" s="14">
        <v>3.0121215540267199E-3</v>
      </c>
      <c r="L395" s="14">
        <v>2.2466099569940202E-3</v>
      </c>
      <c r="M395" s="14"/>
      <c r="N395" s="14">
        <v>6.8086201676919597E-3</v>
      </c>
      <c r="O395" s="14">
        <v>6.9751825200462404E-3</v>
      </c>
      <c r="P395" s="14">
        <v>1.14321594898153E-2</v>
      </c>
      <c r="Q395" s="14">
        <v>5.1435847485004297E-3</v>
      </c>
      <c r="R395" s="14">
        <v>6.8938129181705804E-3</v>
      </c>
      <c r="S395" s="14">
        <v>1.0658868783772601E-2</v>
      </c>
      <c r="T395" s="14">
        <v>0</v>
      </c>
      <c r="U395" s="14">
        <v>0</v>
      </c>
      <c r="V395" s="14">
        <v>5.1474947391334401E-3</v>
      </c>
      <c r="W395" s="14">
        <v>0</v>
      </c>
      <c r="X395" s="14">
        <v>2.6739499711149198E-2</v>
      </c>
      <c r="Y395" s="14">
        <v>0</v>
      </c>
      <c r="Z395" s="14"/>
      <c r="AA395" s="14">
        <v>3.592972493548E-3</v>
      </c>
      <c r="AB395" s="14">
        <v>1.8652967381159E-3</v>
      </c>
      <c r="AC395" s="14">
        <v>8.8119789168202602E-3</v>
      </c>
      <c r="AD395" s="14">
        <v>1.27924042809667E-2</v>
      </c>
      <c r="AE395" s="14"/>
      <c r="AF395" s="14">
        <v>6.4557489078885602E-3</v>
      </c>
      <c r="AG395" s="14">
        <v>8.6231821334104997E-3</v>
      </c>
      <c r="AH395" s="14">
        <v>0</v>
      </c>
      <c r="AI395" s="14">
        <v>0</v>
      </c>
      <c r="AJ395" s="14">
        <v>3.6195690992228999E-3</v>
      </c>
      <c r="AK395" s="14"/>
      <c r="AL395" s="14">
        <v>4.5090084257762703E-3</v>
      </c>
      <c r="AM395" s="14">
        <v>9.02435548516318E-3</v>
      </c>
      <c r="AN395" s="14">
        <v>0</v>
      </c>
    </row>
    <row r="396" spans="2:40" x14ac:dyDescent="0.35">
      <c r="B396" t="s">
        <v>272</v>
      </c>
      <c r="C396" s="14">
        <v>4.04625503849606E-3</v>
      </c>
      <c r="D396" s="14">
        <v>3.4818709236888001E-3</v>
      </c>
      <c r="E396" s="14">
        <v>4.6213643328498998E-3</v>
      </c>
      <c r="F396" s="14"/>
      <c r="G396" s="14">
        <v>3.3418573614487101E-3</v>
      </c>
      <c r="H396" s="14">
        <v>8.7930245873651895E-3</v>
      </c>
      <c r="I396" s="14">
        <v>2.7439029320685598E-3</v>
      </c>
      <c r="J396" s="14">
        <v>9.5237785433266494E-3</v>
      </c>
      <c r="K396" s="14">
        <v>0</v>
      </c>
      <c r="L396" s="14">
        <v>0</v>
      </c>
      <c r="M396" s="14"/>
      <c r="N396" s="14">
        <v>4.3634652400463504E-3</v>
      </c>
      <c r="O396" s="14">
        <v>0</v>
      </c>
      <c r="P396" s="14">
        <v>0</v>
      </c>
      <c r="Q396" s="14">
        <v>0</v>
      </c>
      <c r="R396" s="14">
        <v>6.65998832806432E-3</v>
      </c>
      <c r="S396" s="14">
        <v>5.1723554140470102E-3</v>
      </c>
      <c r="T396" s="14">
        <v>5.64880803787037E-3</v>
      </c>
      <c r="U396" s="14">
        <v>1.17294472983973E-2</v>
      </c>
      <c r="V396" s="14">
        <v>0</v>
      </c>
      <c r="W396" s="14">
        <v>6.1876606178915203E-3</v>
      </c>
      <c r="X396" s="14">
        <v>2.05731686434341E-2</v>
      </c>
      <c r="Y396" s="14">
        <v>0</v>
      </c>
      <c r="Z396" s="14"/>
      <c r="AA396" s="14">
        <v>6.1347846128012298E-3</v>
      </c>
      <c r="AB396" s="14">
        <v>3.8902112654122102E-3</v>
      </c>
      <c r="AC396" s="14">
        <v>4.1695848962795597E-3</v>
      </c>
      <c r="AD396" s="14">
        <v>1.8767683877121801E-3</v>
      </c>
      <c r="AE396" s="14"/>
      <c r="AF396" s="14">
        <v>4.2857206063077998E-3</v>
      </c>
      <c r="AG396" s="14">
        <v>3.6413237399179599E-3</v>
      </c>
      <c r="AH396" s="14">
        <v>1.5300408042297599E-2</v>
      </c>
      <c r="AI396" s="14">
        <v>0</v>
      </c>
      <c r="AJ396" s="14">
        <v>0</v>
      </c>
      <c r="AK396" s="14"/>
      <c r="AL396" s="14">
        <v>2.7506623294681798E-3</v>
      </c>
      <c r="AM396" s="14">
        <v>5.3432823109212301E-3</v>
      </c>
      <c r="AN396" s="14">
        <v>1.06799721620298E-2</v>
      </c>
    </row>
    <row r="397" spans="2:40" x14ac:dyDescent="0.35">
      <c r="B397" t="s">
        <v>273</v>
      </c>
      <c r="C397" s="14">
        <v>3.9700106713164603E-3</v>
      </c>
      <c r="D397" s="14">
        <v>1.0837951666523001E-3</v>
      </c>
      <c r="E397" s="14">
        <v>6.8118099561800503E-3</v>
      </c>
      <c r="F397" s="14"/>
      <c r="G397" s="14">
        <v>3.2213570955096599E-3</v>
      </c>
      <c r="H397" s="14">
        <v>5.8665551281604899E-3</v>
      </c>
      <c r="I397" s="14">
        <v>5.7073985859905597E-3</v>
      </c>
      <c r="J397" s="14">
        <v>0</v>
      </c>
      <c r="K397" s="14">
        <v>3.3813272404231601E-3</v>
      </c>
      <c r="L397" s="14">
        <v>5.1357678159116996E-3</v>
      </c>
      <c r="M397" s="14"/>
      <c r="N397" s="14">
        <v>3.9938664980620504E-3</v>
      </c>
      <c r="O397" s="14">
        <v>0</v>
      </c>
      <c r="P397" s="14">
        <v>0</v>
      </c>
      <c r="Q397" s="14">
        <v>0</v>
      </c>
      <c r="R397" s="14">
        <v>1.39421630103139E-2</v>
      </c>
      <c r="S397" s="14">
        <v>1.54299736250899E-2</v>
      </c>
      <c r="T397" s="14">
        <v>0</v>
      </c>
      <c r="U397" s="14">
        <v>1.29314777153486E-2</v>
      </c>
      <c r="V397" s="14">
        <v>0</v>
      </c>
      <c r="W397" s="14">
        <v>5.9099413311541997E-3</v>
      </c>
      <c r="X397" s="14">
        <v>0</v>
      </c>
      <c r="Y397" s="14">
        <v>0</v>
      </c>
      <c r="Z397" s="14"/>
      <c r="AA397" s="14">
        <v>1.76541249926623E-3</v>
      </c>
      <c r="AB397" s="14">
        <v>6.0747098144224698E-3</v>
      </c>
      <c r="AC397" s="14">
        <v>6.4964825041678104E-3</v>
      </c>
      <c r="AD397" s="14">
        <v>1.97055446076182E-3</v>
      </c>
      <c r="AE397" s="14"/>
      <c r="AF397" s="14">
        <v>2.7067249874462998E-3</v>
      </c>
      <c r="AG397" s="14">
        <v>5.4250442874112601E-3</v>
      </c>
      <c r="AH397" s="14">
        <v>0</v>
      </c>
      <c r="AI397" s="14">
        <v>0</v>
      </c>
      <c r="AJ397" s="14">
        <v>3.6573873758874902E-3</v>
      </c>
      <c r="AK397" s="14"/>
      <c r="AL397" s="14">
        <v>4.9232319268190704E-3</v>
      </c>
      <c r="AM397" s="14">
        <v>4.1338236355170001E-3</v>
      </c>
      <c r="AN397" s="14">
        <v>0</v>
      </c>
    </row>
    <row r="398" spans="2:40" x14ac:dyDescent="0.35">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row>
    <row r="399" spans="2:40" x14ac:dyDescent="0.35">
      <c r="B399" s="6" t="s">
        <v>277</v>
      </c>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row>
    <row r="400" spans="2:40" x14ac:dyDescent="0.35">
      <c r="B400" s="24" t="s">
        <v>71</v>
      </c>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row>
    <row r="401" spans="2:40" x14ac:dyDescent="0.35">
      <c r="B401" t="s">
        <v>275</v>
      </c>
      <c r="C401" s="14">
        <v>0.670461675981879</v>
      </c>
      <c r="D401" s="14">
        <v>0.68497647680432605</v>
      </c>
      <c r="E401" s="14">
        <v>0.65530969774668602</v>
      </c>
      <c r="F401" s="14"/>
      <c r="G401" s="14">
        <v>0.74259743776012499</v>
      </c>
      <c r="H401" s="14">
        <v>0.76332346704648701</v>
      </c>
      <c r="I401" s="14">
        <v>0.71681305354226699</v>
      </c>
      <c r="J401" s="14">
        <v>0.64898877605942495</v>
      </c>
      <c r="K401" s="14">
        <v>0.594071799115236</v>
      </c>
      <c r="L401" s="14">
        <v>0.57832799097242205</v>
      </c>
      <c r="M401" s="14"/>
      <c r="N401" s="14">
        <v>0.73683795507695105</v>
      </c>
      <c r="O401" s="14">
        <v>0.70873279681741397</v>
      </c>
      <c r="P401" s="14">
        <v>0.64423844905740502</v>
      </c>
      <c r="Q401" s="14">
        <v>0.66247395977740797</v>
      </c>
      <c r="R401" s="14">
        <v>0.73632618176790798</v>
      </c>
      <c r="S401" s="14">
        <v>0.65331393136321902</v>
      </c>
      <c r="T401" s="14">
        <v>0.67117865686942801</v>
      </c>
      <c r="U401" s="14">
        <v>0.49861910108318702</v>
      </c>
      <c r="V401" s="14">
        <v>0.66121243312521905</v>
      </c>
      <c r="W401" s="14">
        <v>0.64995795993035499</v>
      </c>
      <c r="X401" s="14">
        <v>0.53195030577355495</v>
      </c>
      <c r="Y401" s="14">
        <v>0.73868524690891901</v>
      </c>
      <c r="Z401" s="14"/>
      <c r="AA401" s="14">
        <v>0.78068785166263399</v>
      </c>
      <c r="AB401" s="14">
        <v>0.67901678016211897</v>
      </c>
      <c r="AC401" s="14">
        <v>0.672033049629713</v>
      </c>
      <c r="AD401" s="14">
        <v>0.54044297092095395</v>
      </c>
      <c r="AE401" s="14"/>
      <c r="AF401" s="14">
        <v>0.70893917064476497</v>
      </c>
      <c r="AG401" s="14">
        <v>0.65227614555812596</v>
      </c>
      <c r="AH401" s="14">
        <v>0.68264868601663697</v>
      </c>
      <c r="AI401" s="14">
        <v>0.77386295903273805</v>
      </c>
      <c r="AJ401" s="14">
        <v>0.63702417065690597</v>
      </c>
      <c r="AK401" s="14"/>
      <c r="AL401" s="14">
        <v>0.74018519061549004</v>
      </c>
      <c r="AM401" s="14">
        <v>0.67210876991753798</v>
      </c>
      <c r="AN401" s="14">
        <v>0.64519667868768904</v>
      </c>
    </row>
    <row r="402" spans="2:40" x14ac:dyDescent="0.35">
      <c r="B402" t="s">
        <v>276</v>
      </c>
      <c r="C402" s="14">
        <v>0.16899190933437999</v>
      </c>
      <c r="D402" s="14">
        <v>0.176581360202236</v>
      </c>
      <c r="E402" s="14">
        <v>0.161607271370456</v>
      </c>
      <c r="F402" s="14"/>
      <c r="G402" s="14">
        <v>0.14317716827725499</v>
      </c>
      <c r="H402" s="14">
        <v>0.13755865491531899</v>
      </c>
      <c r="I402" s="14">
        <v>0.15160284492943499</v>
      </c>
      <c r="J402" s="14">
        <v>0.16835053268601399</v>
      </c>
      <c r="K402" s="14">
        <v>0.18907555657337599</v>
      </c>
      <c r="L402" s="14">
        <v>0.21278904191179701</v>
      </c>
      <c r="M402" s="14"/>
      <c r="N402" s="14">
        <v>0.16010819306577301</v>
      </c>
      <c r="O402" s="14">
        <v>0.14355550090331701</v>
      </c>
      <c r="P402" s="14">
        <v>0.12615192877470599</v>
      </c>
      <c r="Q402" s="14">
        <v>0.17949225823307199</v>
      </c>
      <c r="R402" s="14">
        <v>0.117541645814299</v>
      </c>
      <c r="S402" s="14">
        <v>0.21946433613337801</v>
      </c>
      <c r="T402" s="14">
        <v>0.17407488656839801</v>
      </c>
      <c r="U402" s="14">
        <v>0.209421487297001</v>
      </c>
      <c r="V402" s="14">
        <v>0.170866995550748</v>
      </c>
      <c r="W402" s="14">
        <v>0.195555541590513</v>
      </c>
      <c r="X402" s="14">
        <v>0.206012678496235</v>
      </c>
      <c r="Y402" s="14">
        <v>0.156431014253509</v>
      </c>
      <c r="Z402" s="14"/>
      <c r="AA402" s="14">
        <v>0.10391205211100001</v>
      </c>
      <c r="AB402" s="14">
        <v>0.164966415636081</v>
      </c>
      <c r="AC402" s="14">
        <v>0.183553949578283</v>
      </c>
      <c r="AD402" s="14">
        <v>0.232002008441903</v>
      </c>
      <c r="AE402" s="14"/>
      <c r="AF402" s="14">
        <v>0.13708431562877799</v>
      </c>
      <c r="AG402" s="14">
        <v>0.19723230280970999</v>
      </c>
      <c r="AH402" s="14">
        <v>0.196410488265367</v>
      </c>
      <c r="AI402" s="14">
        <v>0.11270356038059801</v>
      </c>
      <c r="AJ402" s="14">
        <v>0.17286678886267301</v>
      </c>
      <c r="AK402" s="14"/>
      <c r="AL402" s="14">
        <v>0.122713221982499</v>
      </c>
      <c r="AM402" s="14">
        <v>0.18143923830557501</v>
      </c>
      <c r="AN402" s="14">
        <v>0.17559587836144699</v>
      </c>
    </row>
    <row r="403" spans="2:40" x14ac:dyDescent="0.35">
      <c r="B403" t="s">
        <v>105</v>
      </c>
      <c r="C403" s="14">
        <v>0.16054641468374101</v>
      </c>
      <c r="D403" s="14">
        <v>0.13844216299343901</v>
      </c>
      <c r="E403" s="14">
        <v>0.18308303088285899</v>
      </c>
      <c r="F403" s="14"/>
      <c r="G403" s="14">
        <v>0.11422539396262001</v>
      </c>
      <c r="H403" s="14">
        <v>9.9117878038193497E-2</v>
      </c>
      <c r="I403" s="14">
        <v>0.131584101528297</v>
      </c>
      <c r="J403" s="14">
        <v>0.182660691254561</v>
      </c>
      <c r="K403" s="14">
        <v>0.21685264431138901</v>
      </c>
      <c r="L403" s="14">
        <v>0.208882967115781</v>
      </c>
      <c r="M403" s="14"/>
      <c r="N403" s="14">
        <v>0.103053851857277</v>
      </c>
      <c r="O403" s="14">
        <v>0.147711702279269</v>
      </c>
      <c r="P403" s="14">
        <v>0.22960962216788899</v>
      </c>
      <c r="Q403" s="14">
        <v>0.158033781989521</v>
      </c>
      <c r="R403" s="14">
        <v>0.146132172417793</v>
      </c>
      <c r="S403" s="14">
        <v>0.12722173250340299</v>
      </c>
      <c r="T403" s="14">
        <v>0.15474645656217401</v>
      </c>
      <c r="U403" s="14">
        <v>0.29195941161981198</v>
      </c>
      <c r="V403" s="14">
        <v>0.16792057132403301</v>
      </c>
      <c r="W403" s="14">
        <v>0.15448649847913201</v>
      </c>
      <c r="X403" s="14">
        <v>0.26203701573020999</v>
      </c>
      <c r="Y403" s="14">
        <v>0.104883738837572</v>
      </c>
      <c r="Z403" s="14"/>
      <c r="AA403" s="14">
        <v>0.115400096226366</v>
      </c>
      <c r="AB403" s="14">
        <v>0.1560168042018</v>
      </c>
      <c r="AC403" s="14">
        <v>0.144413000792004</v>
      </c>
      <c r="AD403" s="14">
        <v>0.227555020637143</v>
      </c>
      <c r="AE403" s="14"/>
      <c r="AF403" s="14">
        <v>0.15397651372645799</v>
      </c>
      <c r="AG403" s="14">
        <v>0.15049155163216399</v>
      </c>
      <c r="AH403" s="14">
        <v>0.120940825717997</v>
      </c>
      <c r="AI403" s="14">
        <v>0.113433480586664</v>
      </c>
      <c r="AJ403" s="14">
        <v>0.19010904048042199</v>
      </c>
      <c r="AK403" s="14"/>
      <c r="AL403" s="14">
        <v>0.137101587402011</v>
      </c>
      <c r="AM403" s="14">
        <v>0.146451991776887</v>
      </c>
      <c r="AN403" s="14">
        <v>0.17920744295086399</v>
      </c>
    </row>
    <row r="404" spans="2:40" x14ac:dyDescent="0.35">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row>
    <row r="405" spans="2:40" x14ac:dyDescent="0.35">
      <c r="B405" s="6" t="s">
        <v>285</v>
      </c>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row>
    <row r="406" spans="2:40" x14ac:dyDescent="0.35">
      <c r="B406" s="24" t="s">
        <v>71</v>
      </c>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row>
    <row r="407" spans="2:40" x14ac:dyDescent="0.35">
      <c r="B407" t="s">
        <v>278</v>
      </c>
      <c r="C407" s="14">
        <v>0.119003217718178</v>
      </c>
      <c r="D407" s="14">
        <v>0.13321833893863899</v>
      </c>
      <c r="E407" s="14">
        <v>0.104828426453779</v>
      </c>
      <c r="F407" s="14"/>
      <c r="G407" s="14">
        <v>0.110559661280314</v>
      </c>
      <c r="H407" s="14">
        <v>0.14347677847412299</v>
      </c>
      <c r="I407" s="14">
        <v>0.15557073308340999</v>
      </c>
      <c r="J407" s="14">
        <v>0.112752301055247</v>
      </c>
      <c r="K407" s="14">
        <v>0.102125477935052</v>
      </c>
      <c r="L407" s="14">
        <v>9.1426517009751906E-2</v>
      </c>
      <c r="M407" s="14"/>
      <c r="N407" s="14">
        <v>0.148227964914845</v>
      </c>
      <c r="O407" s="14">
        <v>0.129618414633107</v>
      </c>
      <c r="P407" s="14">
        <v>0.14927780974020599</v>
      </c>
      <c r="Q407" s="14">
        <v>0.109284844585021</v>
      </c>
      <c r="R407" s="14">
        <v>0.127747427833383</v>
      </c>
      <c r="S407" s="14">
        <v>0.10483476699173699</v>
      </c>
      <c r="T407" s="14">
        <v>9.9524154814834606E-2</v>
      </c>
      <c r="U407" s="14">
        <v>0.104855277661667</v>
      </c>
      <c r="V407" s="14">
        <v>0.10377704167815301</v>
      </c>
      <c r="W407" s="14">
        <v>6.9791634497129704E-2</v>
      </c>
      <c r="X407" s="14">
        <v>0.105578057751973</v>
      </c>
      <c r="Y407" s="14">
        <v>0.20417787569793899</v>
      </c>
      <c r="Z407" s="14"/>
      <c r="AA407" s="14">
        <v>0.179715225394247</v>
      </c>
      <c r="AB407" s="14">
        <v>0.134418332743763</v>
      </c>
      <c r="AC407" s="14">
        <v>8.2617785203340496E-2</v>
      </c>
      <c r="AD407" s="14">
        <v>7.0373736156219002E-2</v>
      </c>
      <c r="AE407" s="14"/>
      <c r="AF407" s="14">
        <v>0.118859419399849</v>
      </c>
      <c r="AG407" s="14">
        <v>0.120824975607341</v>
      </c>
      <c r="AH407" s="14">
        <v>0.12880520845851701</v>
      </c>
      <c r="AI407" s="14">
        <v>0.16412804484143101</v>
      </c>
      <c r="AJ407" s="14">
        <v>9.79254742597441E-2</v>
      </c>
      <c r="AK407" s="14"/>
      <c r="AL407" s="14">
        <v>0.124003683561742</v>
      </c>
      <c r="AM407" s="14">
        <v>0.128448035864625</v>
      </c>
      <c r="AN407" s="14">
        <v>0.14365829494661</v>
      </c>
    </row>
    <row r="408" spans="2:40" x14ac:dyDescent="0.35">
      <c r="B408" t="s">
        <v>279</v>
      </c>
      <c r="C408" s="14">
        <v>0.22005044291429801</v>
      </c>
      <c r="D408" s="14">
        <v>0.24600054432844801</v>
      </c>
      <c r="E408" s="14">
        <v>0.19404212349342001</v>
      </c>
      <c r="F408" s="14"/>
      <c r="G408" s="14">
        <v>0.264616162202228</v>
      </c>
      <c r="H408" s="14">
        <v>0.299390610231208</v>
      </c>
      <c r="I408" s="14">
        <v>0.22733430936391</v>
      </c>
      <c r="J408" s="14">
        <v>0.18308685464798899</v>
      </c>
      <c r="K408" s="14">
        <v>0.20066618476381301</v>
      </c>
      <c r="L408" s="14">
        <v>0.163301536036626</v>
      </c>
      <c r="M408" s="14"/>
      <c r="N408" s="14">
        <v>0.232924281295952</v>
      </c>
      <c r="O408" s="14">
        <v>0.20984354163197599</v>
      </c>
      <c r="P408" s="14">
        <v>0.19025035603537199</v>
      </c>
      <c r="Q408" s="14">
        <v>0.238502239813629</v>
      </c>
      <c r="R408" s="14">
        <v>0.25999398019123499</v>
      </c>
      <c r="S408" s="14">
        <v>0.238189978354263</v>
      </c>
      <c r="T408" s="14">
        <v>0.208471448973989</v>
      </c>
      <c r="U408" s="14">
        <v>0.151078887377883</v>
      </c>
      <c r="V408" s="14">
        <v>0.21799276822889399</v>
      </c>
      <c r="W408" s="14">
        <v>0.230240734740425</v>
      </c>
      <c r="X408" s="14">
        <v>0.14593962929505699</v>
      </c>
      <c r="Y408" s="14">
        <v>0.30380304566195998</v>
      </c>
      <c r="Z408" s="14"/>
      <c r="AA408" s="14">
        <v>0.30671250489663099</v>
      </c>
      <c r="AB408" s="14">
        <v>0.19686214578525199</v>
      </c>
      <c r="AC408" s="14">
        <v>0.22784884141952599</v>
      </c>
      <c r="AD408" s="14">
        <v>0.14356945980552799</v>
      </c>
      <c r="AE408" s="14"/>
      <c r="AF408" s="14">
        <v>0.231250177866586</v>
      </c>
      <c r="AG408" s="14">
        <v>0.23502685019060501</v>
      </c>
      <c r="AH408" s="14">
        <v>0.24367099136679901</v>
      </c>
      <c r="AI408" s="14">
        <v>0.18965388186593499</v>
      </c>
      <c r="AJ408" s="14">
        <v>0.20180178834079299</v>
      </c>
      <c r="AK408" s="14"/>
      <c r="AL408" s="14">
        <v>0.25097037977786602</v>
      </c>
      <c r="AM408" s="14">
        <v>0.229989993516823</v>
      </c>
      <c r="AN408" s="14">
        <v>0.23285976051507501</v>
      </c>
    </row>
    <row r="409" spans="2:40" x14ac:dyDescent="0.35">
      <c r="B409" t="s">
        <v>280</v>
      </c>
      <c r="C409" s="14">
        <v>0.22321810371591899</v>
      </c>
      <c r="D409" s="14">
        <v>0.22013836931382599</v>
      </c>
      <c r="E409" s="14">
        <v>0.226545879493328</v>
      </c>
      <c r="F409" s="14"/>
      <c r="G409" s="14">
        <v>0.20314828869778501</v>
      </c>
      <c r="H409" s="14">
        <v>0.20301667785251201</v>
      </c>
      <c r="I409" s="14">
        <v>0.24073207508761299</v>
      </c>
      <c r="J409" s="14">
        <v>0.22379850945924601</v>
      </c>
      <c r="K409" s="14">
        <v>0.20308504621979301</v>
      </c>
      <c r="L409" s="14">
        <v>0.25168941130387101</v>
      </c>
      <c r="M409" s="14"/>
      <c r="N409" s="14">
        <v>0.26453967150005397</v>
      </c>
      <c r="O409" s="14">
        <v>0.235894657672618</v>
      </c>
      <c r="P409" s="14">
        <v>0.22342048288021699</v>
      </c>
      <c r="Q409" s="14">
        <v>0.26225837983309502</v>
      </c>
      <c r="R409" s="14">
        <v>0.20845147096633701</v>
      </c>
      <c r="S409" s="14">
        <v>0.20070169414838701</v>
      </c>
      <c r="T409" s="14">
        <v>0.23317606292322399</v>
      </c>
      <c r="U409" s="14">
        <v>0.14183123357215199</v>
      </c>
      <c r="V409" s="14">
        <v>0.20906191377323599</v>
      </c>
      <c r="W409" s="14">
        <v>0.22380875174972401</v>
      </c>
      <c r="X409" s="14">
        <v>0.20162950255637599</v>
      </c>
      <c r="Y409" s="14">
        <v>0.127159587998457</v>
      </c>
      <c r="Z409" s="14"/>
      <c r="AA409" s="14">
        <v>0.21759400214073599</v>
      </c>
      <c r="AB409" s="14">
        <v>0.235990862076632</v>
      </c>
      <c r="AC409" s="14">
        <v>0.244556747656832</v>
      </c>
      <c r="AD409" s="14">
        <v>0.196856773527882</v>
      </c>
      <c r="AE409" s="14"/>
      <c r="AF409" s="14">
        <v>0.244853668550821</v>
      </c>
      <c r="AG409" s="14">
        <v>0.21275468649227</v>
      </c>
      <c r="AH409" s="14">
        <v>0.18887651595407701</v>
      </c>
      <c r="AI409" s="14">
        <v>0.351211182510001</v>
      </c>
      <c r="AJ409" s="14">
        <v>0.19270454163706299</v>
      </c>
      <c r="AK409" s="14"/>
      <c r="AL409" s="14">
        <v>0.26569086656083402</v>
      </c>
      <c r="AM409" s="14">
        <v>0.21524564584782899</v>
      </c>
      <c r="AN409" s="14">
        <v>0.18345899495513199</v>
      </c>
    </row>
    <row r="410" spans="2:40" x14ac:dyDescent="0.35">
      <c r="B410" t="s">
        <v>281</v>
      </c>
      <c r="C410" s="14">
        <v>0.131199823591784</v>
      </c>
      <c r="D410" s="14">
        <v>0.121712917969619</v>
      </c>
      <c r="E410" s="14">
        <v>0.14026416410614401</v>
      </c>
      <c r="F410" s="14"/>
      <c r="G410" s="14">
        <v>0.18617942453543501</v>
      </c>
      <c r="H410" s="14">
        <v>0.122360313671228</v>
      </c>
      <c r="I410" s="14">
        <v>0.107986271958927</v>
      </c>
      <c r="J410" s="14">
        <v>0.10556398707405899</v>
      </c>
      <c r="K410" s="14">
        <v>0.117575646015579</v>
      </c>
      <c r="L410" s="14">
        <v>0.15069738158957099</v>
      </c>
      <c r="M410" s="14"/>
      <c r="N410" s="14">
        <v>0.119219416810922</v>
      </c>
      <c r="O410" s="14">
        <v>0.121866925541686</v>
      </c>
      <c r="P410" s="14">
        <v>0.16748374613875699</v>
      </c>
      <c r="Q410" s="14">
        <v>0.12544026327951099</v>
      </c>
      <c r="R410" s="14">
        <v>0.11348333195379801</v>
      </c>
      <c r="S410" s="14">
        <v>0.120607375855576</v>
      </c>
      <c r="T410" s="14">
        <v>0.12539142380602999</v>
      </c>
      <c r="U410" s="14">
        <v>0.20703753437883099</v>
      </c>
      <c r="V410" s="14">
        <v>0.123398559726379</v>
      </c>
      <c r="W410" s="14">
        <v>0.15122889667061601</v>
      </c>
      <c r="X410" s="14">
        <v>0.164819960402004</v>
      </c>
      <c r="Y410" s="14">
        <v>4.81974031803164E-2</v>
      </c>
      <c r="Z410" s="14"/>
      <c r="AA410" s="14">
        <v>8.0617526982404805E-2</v>
      </c>
      <c r="AB410" s="14">
        <v>0.15053076164179</v>
      </c>
      <c r="AC410" s="14">
        <v>0.122951893073177</v>
      </c>
      <c r="AD410" s="14">
        <v>0.17203332162358501</v>
      </c>
      <c r="AE410" s="14"/>
      <c r="AF410" s="14">
        <v>0.110725848140397</v>
      </c>
      <c r="AG410" s="14">
        <v>0.13460110078332799</v>
      </c>
      <c r="AH410" s="14">
        <v>7.1187798167688707E-2</v>
      </c>
      <c r="AI410" s="14">
        <v>0.181114151741748</v>
      </c>
      <c r="AJ410" s="14">
        <v>0.173834721004646</v>
      </c>
      <c r="AK410" s="14"/>
      <c r="AL410" s="14">
        <v>0.119044518740772</v>
      </c>
      <c r="AM410" s="14">
        <v>0.14248456381945199</v>
      </c>
      <c r="AN410" s="14">
        <v>0.10144777227238699</v>
      </c>
    </row>
    <row r="411" spans="2:40" x14ac:dyDescent="0.35">
      <c r="B411" t="s">
        <v>282</v>
      </c>
      <c r="C411" s="14">
        <v>0.24776253230832701</v>
      </c>
      <c r="D411" s="14">
        <v>0.235670751871284</v>
      </c>
      <c r="E411" s="14">
        <v>0.26006313707751499</v>
      </c>
      <c r="F411" s="14"/>
      <c r="G411" s="14">
        <v>0.199059971190714</v>
      </c>
      <c r="H411" s="14">
        <v>0.19851036501731401</v>
      </c>
      <c r="I411" s="14">
        <v>0.21835581119910599</v>
      </c>
      <c r="J411" s="14">
        <v>0.31279744664810699</v>
      </c>
      <c r="K411" s="14">
        <v>0.30550087747741</v>
      </c>
      <c r="L411" s="14">
        <v>0.252372802075018</v>
      </c>
      <c r="M411" s="14"/>
      <c r="N411" s="14">
        <v>0.20529643431324299</v>
      </c>
      <c r="O411" s="14">
        <v>0.22156848877131499</v>
      </c>
      <c r="P411" s="14">
        <v>0.233545200951327</v>
      </c>
      <c r="Q411" s="14">
        <v>0.19331550050326099</v>
      </c>
      <c r="R411" s="14">
        <v>0.262867666582211</v>
      </c>
      <c r="S411" s="14">
        <v>0.254902606388551</v>
      </c>
      <c r="T411" s="14">
        <v>0.28537489345342798</v>
      </c>
      <c r="U411" s="14">
        <v>0.27726242384638999</v>
      </c>
      <c r="V411" s="14">
        <v>0.25638323703492499</v>
      </c>
      <c r="W411" s="14">
        <v>0.28615330793622501</v>
      </c>
      <c r="X411" s="14">
        <v>0.32531282082540303</v>
      </c>
      <c r="Y411" s="14">
        <v>0.288801182610538</v>
      </c>
      <c r="Z411" s="14"/>
      <c r="AA411" s="14">
        <v>0.16964166170984299</v>
      </c>
      <c r="AB411" s="14">
        <v>0.23186220383632</v>
      </c>
      <c r="AC411" s="14">
        <v>0.26184701418643203</v>
      </c>
      <c r="AD411" s="14">
        <v>0.33825717037131098</v>
      </c>
      <c r="AE411" s="14"/>
      <c r="AF411" s="14">
        <v>0.21551733914969701</v>
      </c>
      <c r="AG411" s="14">
        <v>0.26271961410042399</v>
      </c>
      <c r="AH411" s="14">
        <v>0.30027098608649999</v>
      </c>
      <c r="AI411" s="14">
        <v>7.6546050977624694E-2</v>
      </c>
      <c r="AJ411" s="14">
        <v>0.25935362219074598</v>
      </c>
      <c r="AK411" s="14"/>
      <c r="AL411" s="14">
        <v>0.182591226654437</v>
      </c>
      <c r="AM411" s="14">
        <v>0.246900544375554</v>
      </c>
      <c r="AN411" s="14">
        <v>0.26548988216193298</v>
      </c>
    </row>
    <row r="412" spans="2:40" x14ac:dyDescent="0.35">
      <c r="B412" t="s">
        <v>105</v>
      </c>
      <c r="C412" s="14">
        <v>5.8765879751493298E-2</v>
      </c>
      <c r="D412" s="14">
        <v>4.3259077578184299E-2</v>
      </c>
      <c r="E412" s="14">
        <v>7.4256269375813005E-2</v>
      </c>
      <c r="F412" s="14"/>
      <c r="G412" s="14">
        <v>3.6436492093522801E-2</v>
      </c>
      <c r="H412" s="14">
        <v>3.3245254753615498E-2</v>
      </c>
      <c r="I412" s="14">
        <v>5.0020799307033598E-2</v>
      </c>
      <c r="J412" s="14">
        <v>6.2000901115351302E-2</v>
      </c>
      <c r="K412" s="14">
        <v>7.1046767588353599E-2</v>
      </c>
      <c r="L412" s="14">
        <v>9.0512351985161596E-2</v>
      </c>
      <c r="M412" s="14"/>
      <c r="N412" s="14">
        <v>2.9792231164984601E-2</v>
      </c>
      <c r="O412" s="14">
        <v>8.1207971749297406E-2</v>
      </c>
      <c r="P412" s="14">
        <v>3.6022404254120302E-2</v>
      </c>
      <c r="Q412" s="14">
        <v>7.11987719854833E-2</v>
      </c>
      <c r="R412" s="14">
        <v>2.7456122473036401E-2</v>
      </c>
      <c r="S412" s="14">
        <v>8.0763578261486196E-2</v>
      </c>
      <c r="T412" s="14">
        <v>4.8062016028493998E-2</v>
      </c>
      <c r="U412" s="14">
        <v>0.117934643163077</v>
      </c>
      <c r="V412" s="14">
        <v>8.9386479558413001E-2</v>
      </c>
      <c r="W412" s="14">
        <v>3.8776674405880701E-2</v>
      </c>
      <c r="X412" s="14">
        <v>5.6720029169186899E-2</v>
      </c>
      <c r="Y412" s="14">
        <v>2.78609048507894E-2</v>
      </c>
      <c r="Z412" s="14"/>
      <c r="AA412" s="14">
        <v>4.5719078876138602E-2</v>
      </c>
      <c r="AB412" s="14">
        <v>5.0335693916242402E-2</v>
      </c>
      <c r="AC412" s="14">
        <v>6.0177718460693502E-2</v>
      </c>
      <c r="AD412" s="14">
        <v>7.8909538515474401E-2</v>
      </c>
      <c r="AE412" s="14"/>
      <c r="AF412" s="14">
        <v>7.8793546892649002E-2</v>
      </c>
      <c r="AG412" s="14">
        <v>3.4072772826032202E-2</v>
      </c>
      <c r="AH412" s="14">
        <v>6.71884999664185E-2</v>
      </c>
      <c r="AI412" s="14">
        <v>3.7346688063260698E-2</v>
      </c>
      <c r="AJ412" s="14">
        <v>7.4379852567007604E-2</v>
      </c>
      <c r="AK412" s="14"/>
      <c r="AL412" s="14">
        <v>5.7699324704349103E-2</v>
      </c>
      <c r="AM412" s="14">
        <v>3.6931216575717699E-2</v>
      </c>
      <c r="AN412" s="14">
        <v>7.3085295148862806E-2</v>
      </c>
    </row>
    <row r="413" spans="2:40" x14ac:dyDescent="0.35">
      <c r="B413" t="s">
        <v>283</v>
      </c>
      <c r="C413" s="14">
        <v>0.33905366063247599</v>
      </c>
      <c r="D413" s="14">
        <v>0.37921888326708703</v>
      </c>
      <c r="E413" s="14">
        <v>0.29887054994720003</v>
      </c>
      <c r="F413" s="14"/>
      <c r="G413" s="14">
        <v>0.37517582348254203</v>
      </c>
      <c r="H413" s="14">
        <v>0.44286738870532999</v>
      </c>
      <c r="I413" s="14">
        <v>0.38290504244732099</v>
      </c>
      <c r="J413" s="14">
        <v>0.29583915570323599</v>
      </c>
      <c r="K413" s="14">
        <v>0.30279166269886398</v>
      </c>
      <c r="L413" s="14">
        <v>0.25472805304637802</v>
      </c>
      <c r="M413" s="14"/>
      <c r="N413" s="14">
        <v>0.38115224621079702</v>
      </c>
      <c r="O413" s="14">
        <v>0.33946195626508302</v>
      </c>
      <c r="P413" s="14">
        <v>0.33952816577557798</v>
      </c>
      <c r="Q413" s="14">
        <v>0.34778708439865003</v>
      </c>
      <c r="R413" s="14">
        <v>0.38774140802461798</v>
      </c>
      <c r="S413" s="14">
        <v>0.34302474534600003</v>
      </c>
      <c r="T413" s="14">
        <v>0.30799560378882401</v>
      </c>
      <c r="U413" s="14">
        <v>0.25593416503954902</v>
      </c>
      <c r="V413" s="14">
        <v>0.32176980990704701</v>
      </c>
      <c r="W413" s="14">
        <v>0.300032369237555</v>
      </c>
      <c r="X413" s="14">
        <v>0.25151768704702998</v>
      </c>
      <c r="Y413" s="14">
        <v>0.50798092135989903</v>
      </c>
      <c r="Z413" s="14"/>
      <c r="AA413" s="14">
        <v>0.48642773029087799</v>
      </c>
      <c r="AB413" s="14">
        <v>0.33128047852901499</v>
      </c>
      <c r="AC413" s="14">
        <v>0.310466626622867</v>
      </c>
      <c r="AD413" s="14">
        <v>0.21394319596174699</v>
      </c>
      <c r="AE413" s="14"/>
      <c r="AF413" s="14">
        <v>0.35010959726643598</v>
      </c>
      <c r="AG413" s="14">
        <v>0.355851825797946</v>
      </c>
      <c r="AH413" s="14">
        <v>0.37247619982531599</v>
      </c>
      <c r="AI413" s="14">
        <v>0.35378192670736602</v>
      </c>
      <c r="AJ413" s="14">
        <v>0.299727262600538</v>
      </c>
      <c r="AK413" s="14"/>
      <c r="AL413" s="14">
        <v>0.37497406333960698</v>
      </c>
      <c r="AM413" s="14">
        <v>0.35843802938144798</v>
      </c>
      <c r="AN413" s="14">
        <v>0.37651805546168399</v>
      </c>
    </row>
    <row r="414" spans="2:40" x14ac:dyDescent="0.35">
      <c r="B414" t="s">
        <v>284</v>
      </c>
      <c r="C414" s="14">
        <v>0.37896235590011101</v>
      </c>
      <c r="D414" s="14">
        <v>0.35738366984090297</v>
      </c>
      <c r="E414" s="14">
        <v>0.400327301183659</v>
      </c>
      <c r="F414" s="14"/>
      <c r="G414" s="14">
        <v>0.38523939572615001</v>
      </c>
      <c r="H414" s="14">
        <v>0.32087067868854202</v>
      </c>
      <c r="I414" s="14">
        <v>0.32634208315803298</v>
      </c>
      <c r="J414" s="14">
        <v>0.418361433722167</v>
      </c>
      <c r="K414" s="14">
        <v>0.42307652349298902</v>
      </c>
      <c r="L414" s="14">
        <v>0.40307018366459002</v>
      </c>
      <c r="M414" s="14"/>
      <c r="N414" s="14">
        <v>0.32451585112416498</v>
      </c>
      <c r="O414" s="14">
        <v>0.34343541431300201</v>
      </c>
      <c r="P414" s="14">
        <v>0.40102894709008502</v>
      </c>
      <c r="Q414" s="14">
        <v>0.31875576378277198</v>
      </c>
      <c r="R414" s="14">
        <v>0.37635099853600901</v>
      </c>
      <c r="S414" s="14">
        <v>0.37550998224412702</v>
      </c>
      <c r="T414" s="14">
        <v>0.410766317259458</v>
      </c>
      <c r="U414" s="14">
        <v>0.48429995822522098</v>
      </c>
      <c r="V414" s="14">
        <v>0.37978179676130402</v>
      </c>
      <c r="W414" s="14">
        <v>0.43738220460684102</v>
      </c>
      <c r="X414" s="14">
        <v>0.490132781227407</v>
      </c>
      <c r="Y414" s="14">
        <v>0.33699858579085501</v>
      </c>
      <c r="Z414" s="14"/>
      <c r="AA414" s="14">
        <v>0.250259188692248</v>
      </c>
      <c r="AB414" s="14">
        <v>0.38239296547811102</v>
      </c>
      <c r="AC414" s="14">
        <v>0.38479890725960803</v>
      </c>
      <c r="AD414" s="14">
        <v>0.51029049199489696</v>
      </c>
      <c r="AE414" s="14"/>
      <c r="AF414" s="14">
        <v>0.32624318729009399</v>
      </c>
      <c r="AG414" s="14">
        <v>0.39732071488375198</v>
      </c>
      <c r="AH414" s="14">
        <v>0.37145878425418899</v>
      </c>
      <c r="AI414" s="14">
        <v>0.25766020271937201</v>
      </c>
      <c r="AJ414" s="14">
        <v>0.43318834319539201</v>
      </c>
      <c r="AK414" s="14"/>
      <c r="AL414" s="14">
        <v>0.30163574539520899</v>
      </c>
      <c r="AM414" s="14">
        <v>0.38938510819500599</v>
      </c>
      <c r="AN414" s="14">
        <v>0.36693765443432003</v>
      </c>
    </row>
    <row r="415" spans="2:40" x14ac:dyDescent="0.35">
      <c r="B415" t="s">
        <v>67</v>
      </c>
      <c r="C415" s="14">
        <v>-3.9908695267635602E-2</v>
      </c>
      <c r="D415" s="14">
        <v>2.18352134261834E-2</v>
      </c>
      <c r="E415" s="14">
        <v>-0.101456751236459</v>
      </c>
      <c r="F415" s="14"/>
      <c r="G415" s="14">
        <v>-1.00635722436072E-2</v>
      </c>
      <c r="H415" s="14">
        <v>0.121996710016789</v>
      </c>
      <c r="I415" s="14">
        <v>5.65629592892875E-2</v>
      </c>
      <c r="J415" s="14">
        <v>-0.12252227801893099</v>
      </c>
      <c r="K415" s="14">
        <v>-0.120284860794125</v>
      </c>
      <c r="L415" s="14">
        <v>-0.148342130618212</v>
      </c>
      <c r="M415" s="14"/>
      <c r="N415" s="14">
        <v>5.6636395086631999E-2</v>
      </c>
      <c r="O415" s="14">
        <v>-3.9734580479184297E-3</v>
      </c>
      <c r="P415" s="14">
        <v>-6.1500781314507001E-2</v>
      </c>
      <c r="Q415" s="14">
        <v>2.9031320615877099E-2</v>
      </c>
      <c r="R415" s="14">
        <v>1.13904094886094E-2</v>
      </c>
      <c r="S415" s="14">
        <v>-3.2485236898126497E-2</v>
      </c>
      <c r="T415" s="14">
        <v>-0.102770713470634</v>
      </c>
      <c r="U415" s="14">
        <v>-0.22836579318567199</v>
      </c>
      <c r="V415" s="14">
        <v>-5.80119868542575E-2</v>
      </c>
      <c r="W415" s="14">
        <v>-0.13734983536928599</v>
      </c>
      <c r="X415" s="14">
        <v>-0.23861509418037799</v>
      </c>
      <c r="Y415" s="14">
        <v>0.17098233556904399</v>
      </c>
      <c r="Z415" s="14"/>
      <c r="AA415" s="14">
        <v>0.23616854159862999</v>
      </c>
      <c r="AB415" s="14">
        <v>-5.1112486949095801E-2</v>
      </c>
      <c r="AC415" s="14">
        <v>-7.4332280636741702E-2</v>
      </c>
      <c r="AD415" s="14">
        <v>-0.29634729603315002</v>
      </c>
      <c r="AE415" s="14"/>
      <c r="AF415" s="14">
        <v>2.3866409976341301E-2</v>
      </c>
      <c r="AG415" s="14">
        <v>-4.1468889085806503E-2</v>
      </c>
      <c r="AH415" s="14">
        <v>1.01741557112689E-3</v>
      </c>
      <c r="AI415" s="14">
        <v>9.6121723987993998E-2</v>
      </c>
      <c r="AJ415" s="14">
        <v>-0.13346108059485501</v>
      </c>
      <c r="AK415" s="14"/>
      <c r="AL415" s="14">
        <v>7.3338317944398296E-2</v>
      </c>
      <c r="AM415" s="14">
        <v>-3.09470788135583E-2</v>
      </c>
      <c r="AN415" s="14">
        <v>9.5804010273641306E-3</v>
      </c>
    </row>
    <row r="416" spans="2:40" x14ac:dyDescent="0.35">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row>
    <row r="417" spans="2:40" x14ac:dyDescent="0.35">
      <c r="B417" s="6" t="s">
        <v>295</v>
      </c>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row>
    <row r="418" spans="2:40" x14ac:dyDescent="0.35">
      <c r="B418" s="24" t="s">
        <v>71</v>
      </c>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row>
    <row r="419" spans="2:40" x14ac:dyDescent="0.35">
      <c r="B419" t="s">
        <v>286</v>
      </c>
      <c r="C419" s="14">
        <v>0.52341031546191197</v>
      </c>
      <c r="D419" s="14">
        <v>0.50976941768605299</v>
      </c>
      <c r="E419" s="14">
        <v>0.53487794729182703</v>
      </c>
      <c r="F419" s="14"/>
      <c r="G419" s="14">
        <v>0.42790758825615799</v>
      </c>
      <c r="H419" s="14">
        <v>0.52554022550139701</v>
      </c>
      <c r="I419" s="14">
        <v>0.47726859810317801</v>
      </c>
      <c r="J419" s="14">
        <v>0.52792987834846195</v>
      </c>
      <c r="K419" s="14">
        <v>0.52681269826884802</v>
      </c>
      <c r="L419" s="14">
        <v>0.61674570116283001</v>
      </c>
      <c r="M419" s="14"/>
      <c r="N419" s="14">
        <v>0.48121914958805501</v>
      </c>
      <c r="O419" s="14">
        <v>0.55929145904400002</v>
      </c>
      <c r="P419" s="14">
        <v>0.583968097242762</v>
      </c>
      <c r="Q419" s="14">
        <v>0.57680456938414004</v>
      </c>
      <c r="R419" s="14">
        <v>0.52913721260158197</v>
      </c>
      <c r="S419" s="14">
        <v>0.51194670048452295</v>
      </c>
      <c r="T419" s="14">
        <v>0.55917945483495601</v>
      </c>
      <c r="U419" s="14">
        <v>0.55064961166804205</v>
      </c>
      <c r="V419" s="14">
        <v>0.46286926821033397</v>
      </c>
      <c r="W419" s="14">
        <v>0.53237852207502701</v>
      </c>
      <c r="X419" s="14">
        <v>0.49013078990950698</v>
      </c>
      <c r="Y419" s="14">
        <v>0.38399567567053</v>
      </c>
      <c r="Z419" s="14"/>
      <c r="AA419" s="14">
        <v>0.58156639272123201</v>
      </c>
      <c r="AB419" s="14">
        <v>0.55840876531840899</v>
      </c>
      <c r="AC419" s="14">
        <v>0.51326224841518997</v>
      </c>
      <c r="AD419" s="14">
        <v>0.43126293411987598</v>
      </c>
      <c r="AE419" s="14"/>
      <c r="AF419" s="14">
        <v>0.57532520764012995</v>
      </c>
      <c r="AG419" s="14">
        <v>0.48551742636775402</v>
      </c>
      <c r="AH419" s="14">
        <v>0.51799302046781004</v>
      </c>
      <c r="AI419" s="14">
        <v>0.57310531081317295</v>
      </c>
      <c r="AJ419" s="14">
        <v>0.44386224732025398</v>
      </c>
      <c r="AK419" s="14"/>
      <c r="AL419" s="14">
        <v>0.57942956363557196</v>
      </c>
      <c r="AM419" s="14">
        <v>0.51058665299814698</v>
      </c>
      <c r="AN419" s="14">
        <v>0.471909591739548</v>
      </c>
    </row>
    <row r="420" spans="2:40" x14ac:dyDescent="0.35">
      <c r="B420" t="s">
        <v>287</v>
      </c>
      <c r="C420" s="14">
        <v>0.47402134948453001</v>
      </c>
      <c r="D420" s="14">
        <v>0.43366406614630398</v>
      </c>
      <c r="E420" s="14">
        <v>0.512283813812629</v>
      </c>
      <c r="F420" s="14"/>
      <c r="G420" s="14">
        <v>0.48542193121757499</v>
      </c>
      <c r="H420" s="14">
        <v>0.42267596906307198</v>
      </c>
      <c r="I420" s="14">
        <v>0.45009947475089801</v>
      </c>
      <c r="J420" s="14">
        <v>0.459507922331715</v>
      </c>
      <c r="K420" s="14">
        <v>0.50634770409045404</v>
      </c>
      <c r="L420" s="14">
        <v>0.51758336777431302</v>
      </c>
      <c r="M420" s="14"/>
      <c r="N420" s="14">
        <v>0.43110612865205</v>
      </c>
      <c r="O420" s="14">
        <v>0.50320269381221905</v>
      </c>
      <c r="P420" s="14">
        <v>0.51939722475495698</v>
      </c>
      <c r="Q420" s="14">
        <v>0.45473278556949498</v>
      </c>
      <c r="R420" s="14">
        <v>0.46304128041230003</v>
      </c>
      <c r="S420" s="14">
        <v>0.48127958347602401</v>
      </c>
      <c r="T420" s="14">
        <v>0.45871066716229197</v>
      </c>
      <c r="U420" s="14">
        <v>0.43099632965439699</v>
      </c>
      <c r="V420" s="14">
        <v>0.424247458694893</v>
      </c>
      <c r="W420" s="14">
        <v>0.51057696896678295</v>
      </c>
      <c r="X420" s="14">
        <v>0.563659684451153</v>
      </c>
      <c r="Y420" s="14">
        <v>0.51067448880783695</v>
      </c>
      <c r="Z420" s="14"/>
      <c r="AA420" s="14">
        <v>0.54927887469330705</v>
      </c>
      <c r="AB420" s="14">
        <v>0.47318548727868698</v>
      </c>
      <c r="AC420" s="14">
        <v>0.45981103832972797</v>
      </c>
      <c r="AD420" s="14">
        <v>0.40990976356522901</v>
      </c>
      <c r="AE420" s="14"/>
      <c r="AF420" s="14">
        <v>0.50070964035691901</v>
      </c>
      <c r="AG420" s="14">
        <v>0.42012295853540699</v>
      </c>
      <c r="AH420" s="14">
        <v>0.46352677048729901</v>
      </c>
      <c r="AI420" s="14">
        <v>0.353207644609913</v>
      </c>
      <c r="AJ420" s="14">
        <v>0.48188123207973399</v>
      </c>
      <c r="AK420" s="14"/>
      <c r="AL420" s="14">
        <v>0.51283552524192799</v>
      </c>
      <c r="AM420" s="14">
        <v>0.46079849113103</v>
      </c>
      <c r="AN420" s="14">
        <v>0.39903736086222202</v>
      </c>
    </row>
    <row r="421" spans="2:40" x14ac:dyDescent="0.35">
      <c r="B421" t="s">
        <v>288</v>
      </c>
      <c r="C421" s="14">
        <v>0.325365237624621</v>
      </c>
      <c r="D421" s="14">
        <v>0.31472330725369901</v>
      </c>
      <c r="E421" s="14">
        <v>0.33370685229178598</v>
      </c>
      <c r="F421" s="14"/>
      <c r="G421" s="14">
        <v>0.29478540720582003</v>
      </c>
      <c r="H421" s="14">
        <v>0.26030578279244798</v>
      </c>
      <c r="I421" s="14">
        <v>0.30334449903572402</v>
      </c>
      <c r="J421" s="14">
        <v>0.41190362420804699</v>
      </c>
      <c r="K421" s="14">
        <v>0.32817218528082098</v>
      </c>
      <c r="L421" s="14">
        <v>0.34413567738041201</v>
      </c>
      <c r="M421" s="14"/>
      <c r="N421" s="14">
        <v>0.32703457987733497</v>
      </c>
      <c r="O421" s="14">
        <v>0.33244293233407601</v>
      </c>
      <c r="P421" s="14">
        <v>0.34785532131950497</v>
      </c>
      <c r="Q421" s="14">
        <v>0.35754428015490902</v>
      </c>
      <c r="R421" s="14">
        <v>0.25446326218875798</v>
      </c>
      <c r="S421" s="14">
        <v>0.33494778148654403</v>
      </c>
      <c r="T421" s="14">
        <v>0.32404044730114201</v>
      </c>
      <c r="U421" s="14">
        <v>0.25880892222492302</v>
      </c>
      <c r="V421" s="14">
        <v>0.26927737245870997</v>
      </c>
      <c r="W421" s="14">
        <v>0.36337383816914398</v>
      </c>
      <c r="X421" s="14">
        <v>0.32810885934170497</v>
      </c>
      <c r="Y421" s="14">
        <v>0.44653611205835703</v>
      </c>
      <c r="Z421" s="14"/>
      <c r="AA421" s="14">
        <v>0.40872974049544503</v>
      </c>
      <c r="AB421" s="14">
        <v>0.34898305689028702</v>
      </c>
      <c r="AC421" s="14">
        <v>0.30644787437278198</v>
      </c>
      <c r="AD421" s="14">
        <v>0.22785981469463501</v>
      </c>
      <c r="AE421" s="14"/>
      <c r="AF421" s="14">
        <v>0.35392322743526</v>
      </c>
      <c r="AG421" s="14">
        <v>0.26876833919596299</v>
      </c>
      <c r="AH421" s="14">
        <v>0.31341109524502497</v>
      </c>
      <c r="AI421" s="14">
        <v>0.27404730615039002</v>
      </c>
      <c r="AJ421" s="14">
        <v>0.331615021564035</v>
      </c>
      <c r="AK421" s="14"/>
      <c r="AL421" s="14">
        <v>0.369517907248404</v>
      </c>
      <c r="AM421" s="14">
        <v>0.30445563766108302</v>
      </c>
      <c r="AN421" s="14">
        <v>0.32705397371259898</v>
      </c>
    </row>
    <row r="422" spans="2:40" x14ac:dyDescent="0.35">
      <c r="B422" t="s">
        <v>289</v>
      </c>
      <c r="C422" s="14">
        <v>0.320052471038344</v>
      </c>
      <c r="D422" s="14">
        <v>0.295990678076478</v>
      </c>
      <c r="E422" s="14">
        <v>0.34246492691785702</v>
      </c>
      <c r="F422" s="14"/>
      <c r="G422" s="14">
        <v>0.33691690006538799</v>
      </c>
      <c r="H422" s="14">
        <v>0.35791035615175698</v>
      </c>
      <c r="I422" s="14">
        <v>0.31302358441154099</v>
      </c>
      <c r="J422" s="14">
        <v>0.38924153799358302</v>
      </c>
      <c r="K422" s="14">
        <v>0.29914096095472098</v>
      </c>
      <c r="L422" s="14">
        <v>0.24177928365244999</v>
      </c>
      <c r="M422" s="14"/>
      <c r="N422" s="14">
        <v>0.29976176579664898</v>
      </c>
      <c r="O422" s="14">
        <v>0.30668016955798399</v>
      </c>
      <c r="P422" s="14">
        <v>0.364052370322623</v>
      </c>
      <c r="Q422" s="14">
        <v>0.31615901487470099</v>
      </c>
      <c r="R422" s="14">
        <v>0.415667078009822</v>
      </c>
      <c r="S422" s="14">
        <v>0.34690611214769801</v>
      </c>
      <c r="T422" s="14">
        <v>0.31149473436866798</v>
      </c>
      <c r="U422" s="14">
        <v>0.25671689935347902</v>
      </c>
      <c r="V422" s="14">
        <v>0.352277878608034</v>
      </c>
      <c r="W422" s="14">
        <v>0.32198996313789202</v>
      </c>
      <c r="X422" s="14">
        <v>0.20535407674679701</v>
      </c>
      <c r="Y422" s="14">
        <v>0.23781147911027001</v>
      </c>
      <c r="Z422" s="14"/>
      <c r="AA422" s="14">
        <v>0.242266573592539</v>
      </c>
      <c r="AB422" s="14">
        <v>0.33965007495974497</v>
      </c>
      <c r="AC422" s="14">
        <v>0.32752699308834698</v>
      </c>
      <c r="AD422" s="14">
        <v>0.37550415903061202</v>
      </c>
      <c r="AE422" s="14"/>
      <c r="AF422" s="14">
        <v>0.30315233481474801</v>
      </c>
      <c r="AG422" s="14">
        <v>0.32018180516119998</v>
      </c>
      <c r="AH422" s="14">
        <v>0.26779016391075799</v>
      </c>
      <c r="AI422" s="14">
        <v>0.45801566106643699</v>
      </c>
      <c r="AJ422" s="14">
        <v>0.36656145280949198</v>
      </c>
      <c r="AK422" s="14"/>
      <c r="AL422" s="14">
        <v>0.30648949602339698</v>
      </c>
      <c r="AM422" s="14">
        <v>0.33180909503949402</v>
      </c>
      <c r="AN422" s="14">
        <v>0.303513650832341</v>
      </c>
    </row>
    <row r="423" spans="2:40" x14ac:dyDescent="0.35">
      <c r="B423" t="s">
        <v>290</v>
      </c>
      <c r="C423" s="14">
        <v>0.227380212408163</v>
      </c>
      <c r="D423" s="14">
        <v>0.218370883613281</v>
      </c>
      <c r="E423" s="14">
        <v>0.23554554974547801</v>
      </c>
      <c r="F423" s="14"/>
      <c r="G423" s="14">
        <v>0.21114818877358599</v>
      </c>
      <c r="H423" s="14">
        <v>0.21772955266704699</v>
      </c>
      <c r="I423" s="14">
        <v>0.27875089099295802</v>
      </c>
      <c r="J423" s="14">
        <v>0.25513536722887997</v>
      </c>
      <c r="K423" s="14">
        <v>0.21299894048646101</v>
      </c>
      <c r="L423" s="14">
        <v>0.19126507938519399</v>
      </c>
      <c r="M423" s="14"/>
      <c r="N423" s="14">
        <v>0.25919667043453598</v>
      </c>
      <c r="O423" s="14">
        <v>0.224172814351533</v>
      </c>
      <c r="P423" s="14">
        <v>0.243636944453549</v>
      </c>
      <c r="Q423" s="14">
        <v>0.21900108853363001</v>
      </c>
      <c r="R423" s="14">
        <v>0.23159492616927099</v>
      </c>
      <c r="S423" s="14">
        <v>0.231748225693379</v>
      </c>
      <c r="T423" s="14">
        <v>0.25535521680562101</v>
      </c>
      <c r="U423" s="14">
        <v>0.190007217361013</v>
      </c>
      <c r="V423" s="14">
        <v>0.20805075344496499</v>
      </c>
      <c r="W423" s="14">
        <v>0.17226744999847901</v>
      </c>
      <c r="X423" s="14">
        <v>0.23986390957984399</v>
      </c>
      <c r="Y423" s="14">
        <v>0.24305938962399101</v>
      </c>
      <c r="Z423" s="14"/>
      <c r="AA423" s="14">
        <v>0.28176238004596499</v>
      </c>
      <c r="AB423" s="14">
        <v>0.237539186800065</v>
      </c>
      <c r="AC423" s="14">
        <v>0.195140610759093</v>
      </c>
      <c r="AD423" s="14">
        <v>0.186372431101435</v>
      </c>
      <c r="AE423" s="14"/>
      <c r="AF423" s="14">
        <v>0.24892056668298701</v>
      </c>
      <c r="AG423" s="14">
        <v>0.196622546732408</v>
      </c>
      <c r="AH423" s="14">
        <v>0.297093645152605</v>
      </c>
      <c r="AI423" s="14">
        <v>0.19933610882469299</v>
      </c>
      <c r="AJ423" s="14">
        <v>0.23969850139554599</v>
      </c>
      <c r="AK423" s="14"/>
      <c r="AL423" s="14">
        <v>0.26479667249677502</v>
      </c>
      <c r="AM423" s="14">
        <v>0.22843630225356601</v>
      </c>
      <c r="AN423" s="14">
        <v>0.20131523053775199</v>
      </c>
    </row>
    <row r="424" spans="2:40" x14ac:dyDescent="0.35">
      <c r="B424" t="s">
        <v>291</v>
      </c>
      <c r="C424" s="14">
        <v>0.22540005839529001</v>
      </c>
      <c r="D424" s="14">
        <v>0.25852058760867502</v>
      </c>
      <c r="E424" s="14">
        <v>0.19242196023615901</v>
      </c>
      <c r="F424" s="14"/>
      <c r="G424" s="14">
        <v>0.29470750393006701</v>
      </c>
      <c r="H424" s="14">
        <v>0.30182122581973198</v>
      </c>
      <c r="I424" s="14">
        <v>0.265467075713264</v>
      </c>
      <c r="J424" s="14">
        <v>0.18892803656166199</v>
      </c>
      <c r="K424" s="14">
        <v>0.15748384098535001</v>
      </c>
      <c r="L424" s="14">
        <v>0.16006422433162601</v>
      </c>
      <c r="M424" s="14"/>
      <c r="N424" s="14">
        <v>0.28606256201392699</v>
      </c>
      <c r="O424" s="14">
        <v>0.271790809685656</v>
      </c>
      <c r="P424" s="14">
        <v>0.19486504226416601</v>
      </c>
      <c r="Q424" s="14">
        <v>0.19184652817023501</v>
      </c>
      <c r="R424" s="14">
        <v>0.216628385363651</v>
      </c>
      <c r="S424" s="14">
        <v>0.16669723123063099</v>
      </c>
      <c r="T424" s="14">
        <v>0.262065963203092</v>
      </c>
      <c r="U424" s="14">
        <v>0.20735854278263999</v>
      </c>
      <c r="V424" s="14">
        <v>0.247626386968573</v>
      </c>
      <c r="W424" s="14">
        <v>0.17528185969634399</v>
      </c>
      <c r="X424" s="14">
        <v>0.18018328345748799</v>
      </c>
      <c r="Y424" s="14">
        <v>0.189116927317489</v>
      </c>
      <c r="Z424" s="14"/>
      <c r="AA424" s="14">
        <v>0.284422613877301</v>
      </c>
      <c r="AB424" s="14">
        <v>0.28153198568249299</v>
      </c>
      <c r="AC424" s="14">
        <v>0.19754557671619599</v>
      </c>
      <c r="AD424" s="14">
        <v>0.12769404040002399</v>
      </c>
      <c r="AE424" s="14"/>
      <c r="AF424" s="14">
        <v>0.247599847024014</v>
      </c>
      <c r="AG424" s="14">
        <v>0.211958799920104</v>
      </c>
      <c r="AH424" s="14">
        <v>0.24426058592100899</v>
      </c>
      <c r="AI424" s="14">
        <v>0.27586336505175202</v>
      </c>
      <c r="AJ424" s="14">
        <v>0.21948760413646501</v>
      </c>
      <c r="AK424" s="14"/>
      <c r="AL424" s="14">
        <v>0.25159741356753501</v>
      </c>
      <c r="AM424" s="14">
        <v>0.22554948555402199</v>
      </c>
      <c r="AN424" s="14">
        <v>0.26621748897299302</v>
      </c>
    </row>
    <row r="425" spans="2:40" x14ac:dyDescent="0.35">
      <c r="B425" t="s">
        <v>292</v>
      </c>
      <c r="C425" s="14">
        <v>0.106516065188296</v>
      </c>
      <c r="D425" s="14">
        <v>0.12325272503092401</v>
      </c>
      <c r="E425" s="14">
        <v>8.9802301291774994E-2</v>
      </c>
      <c r="F425" s="14"/>
      <c r="G425" s="14">
        <v>0.12903947670010901</v>
      </c>
      <c r="H425" s="14">
        <v>0.147347199815034</v>
      </c>
      <c r="I425" s="14">
        <v>0.184416174356962</v>
      </c>
      <c r="J425" s="14">
        <v>9.6514884586640495E-2</v>
      </c>
      <c r="K425" s="14">
        <v>6.6242684434000096E-2</v>
      </c>
      <c r="L425" s="14">
        <v>3.0218568689765399E-2</v>
      </c>
      <c r="M425" s="14"/>
      <c r="N425" s="14">
        <v>0.16499610241941301</v>
      </c>
      <c r="O425" s="14">
        <v>7.22386043088276E-2</v>
      </c>
      <c r="P425" s="14">
        <v>8.3847918594236001E-2</v>
      </c>
      <c r="Q425" s="14">
        <v>8.7770859721803096E-2</v>
      </c>
      <c r="R425" s="14">
        <v>0.12533021632542199</v>
      </c>
      <c r="S425" s="14">
        <v>0.145707874712318</v>
      </c>
      <c r="T425" s="14">
        <v>0.112558456571557</v>
      </c>
      <c r="U425" s="14">
        <v>7.0120626027598804E-2</v>
      </c>
      <c r="V425" s="14">
        <v>0.115897962632977</v>
      </c>
      <c r="W425" s="14">
        <v>5.2799662606875797E-2</v>
      </c>
      <c r="X425" s="14">
        <v>8.91693034673329E-2</v>
      </c>
      <c r="Y425" s="14">
        <v>0.12574321318520801</v>
      </c>
      <c r="Z425" s="14"/>
      <c r="AA425" s="14">
        <v>0.13565642239724299</v>
      </c>
      <c r="AB425" s="14">
        <v>0.142283752745371</v>
      </c>
      <c r="AC425" s="14">
        <v>8.2070856336503406E-2</v>
      </c>
      <c r="AD425" s="14">
        <v>6.0209996654358201E-2</v>
      </c>
      <c r="AE425" s="14"/>
      <c r="AF425" s="14">
        <v>9.8959949718049306E-2</v>
      </c>
      <c r="AG425" s="14">
        <v>0.13287492876107901</v>
      </c>
      <c r="AH425" s="14">
        <v>0.100804049022947</v>
      </c>
      <c r="AI425" s="14">
        <v>3.9525535519590399E-2</v>
      </c>
      <c r="AJ425" s="14">
        <v>9.7712717015139894E-2</v>
      </c>
      <c r="AK425" s="14"/>
      <c r="AL425" s="14">
        <v>0.13242928968467299</v>
      </c>
      <c r="AM425" s="14">
        <v>0.12419950944829899</v>
      </c>
      <c r="AN425" s="14">
        <v>0.124001149178549</v>
      </c>
    </row>
    <row r="426" spans="2:40" x14ac:dyDescent="0.35">
      <c r="B426" t="s">
        <v>293</v>
      </c>
      <c r="C426" s="14">
        <v>0.106515742290339</v>
      </c>
      <c r="D426" s="14">
        <v>0.115322007103268</v>
      </c>
      <c r="E426" s="14">
        <v>9.5563207598389405E-2</v>
      </c>
      <c r="F426" s="14"/>
      <c r="G426" s="14">
        <v>0.14631894730251299</v>
      </c>
      <c r="H426" s="14">
        <v>0.132409212496816</v>
      </c>
      <c r="I426" s="14">
        <v>0.133536680335827</v>
      </c>
      <c r="J426" s="14">
        <v>9.8783287852472298E-2</v>
      </c>
      <c r="K426" s="14">
        <v>8.0436798590512795E-2</v>
      </c>
      <c r="L426" s="14">
        <v>6.08924117102808E-2</v>
      </c>
      <c r="M426" s="14"/>
      <c r="N426" s="14">
        <v>0.15795035273183999</v>
      </c>
      <c r="O426" s="14">
        <v>0.107615945285225</v>
      </c>
      <c r="P426" s="14">
        <v>7.6034930024582503E-2</v>
      </c>
      <c r="Q426" s="14">
        <v>0.10467522261269301</v>
      </c>
      <c r="R426" s="14">
        <v>0.139250003521185</v>
      </c>
      <c r="S426" s="14">
        <v>0.10869401186644199</v>
      </c>
      <c r="T426" s="14">
        <v>6.9689004456932699E-2</v>
      </c>
      <c r="U426" s="14">
        <v>9.0919391035342204E-2</v>
      </c>
      <c r="V426" s="14">
        <v>8.1296212960623906E-2</v>
      </c>
      <c r="W426" s="14">
        <v>7.6828577611485302E-2</v>
      </c>
      <c r="X426" s="14">
        <v>0.11652218640433901</v>
      </c>
      <c r="Y426" s="14">
        <v>0.14946176639317499</v>
      </c>
      <c r="Z426" s="14"/>
      <c r="AA426" s="14">
        <v>0.14060378605520199</v>
      </c>
      <c r="AB426" s="14">
        <v>9.6475975429272304E-2</v>
      </c>
      <c r="AC426" s="14">
        <v>0.10272314543835</v>
      </c>
      <c r="AD426" s="14">
        <v>8.2172194372051602E-2</v>
      </c>
      <c r="AE426" s="14"/>
      <c r="AF426" s="14">
        <v>0.124086833295093</v>
      </c>
      <c r="AG426" s="14">
        <v>9.7113420488570606E-2</v>
      </c>
      <c r="AH426" s="14">
        <v>9.5313853156623496E-2</v>
      </c>
      <c r="AI426" s="14">
        <v>0.118979108068025</v>
      </c>
      <c r="AJ426" s="14">
        <v>0.108659561657103</v>
      </c>
      <c r="AK426" s="14"/>
      <c r="AL426" s="14">
        <v>0.120604893624289</v>
      </c>
      <c r="AM426" s="14">
        <v>0.103067206651448</v>
      </c>
      <c r="AN426" s="14">
        <v>0.14410931539257499</v>
      </c>
    </row>
    <row r="427" spans="2:40" x14ac:dyDescent="0.35">
      <c r="B427" t="s">
        <v>294</v>
      </c>
      <c r="C427" s="14">
        <v>6.9756609085132495E-2</v>
      </c>
      <c r="D427" s="14">
        <v>8.1784910678149497E-2</v>
      </c>
      <c r="E427" s="14">
        <v>5.7448607981771802E-2</v>
      </c>
      <c r="F427" s="14"/>
      <c r="G427" s="14">
        <v>3.3254681980513297E-2</v>
      </c>
      <c r="H427" s="14">
        <v>3.7031307643807597E-2</v>
      </c>
      <c r="I427" s="14">
        <v>3.6371470365593198E-2</v>
      </c>
      <c r="J427" s="14">
        <v>6.9345626181613607E-2</v>
      </c>
      <c r="K427" s="14">
        <v>0.108504471074287</v>
      </c>
      <c r="L427" s="14">
        <v>0.12200827494250301</v>
      </c>
      <c r="M427" s="14"/>
      <c r="N427" s="14">
        <v>5.3880778038488002E-2</v>
      </c>
      <c r="O427" s="14">
        <v>5.1022641779223298E-2</v>
      </c>
      <c r="P427" s="14">
        <v>6.15396356650285E-2</v>
      </c>
      <c r="Q427" s="14">
        <v>0.111173623546051</v>
      </c>
      <c r="R427" s="14">
        <v>4.1411984561685898E-2</v>
      </c>
      <c r="S427" s="14">
        <v>8.8180483432048706E-2</v>
      </c>
      <c r="T427" s="14">
        <v>6.6105428291288196E-2</v>
      </c>
      <c r="U427" s="14">
        <v>7.1129479942408799E-2</v>
      </c>
      <c r="V427" s="14">
        <v>6.9900898283300303E-2</v>
      </c>
      <c r="W427" s="14">
        <v>8.2634635218786806E-2</v>
      </c>
      <c r="X427" s="14">
        <v>8.2834916181409701E-2</v>
      </c>
      <c r="Y427" s="14">
        <v>8.0854495502573398E-2</v>
      </c>
      <c r="Z427" s="14"/>
      <c r="AA427" s="14">
        <v>3.6619705319692997E-2</v>
      </c>
      <c r="AB427" s="14">
        <v>5.8929204111236498E-2</v>
      </c>
      <c r="AC427" s="14">
        <v>7.1790864313454203E-2</v>
      </c>
      <c r="AD427" s="14">
        <v>0.11557287459641701</v>
      </c>
      <c r="AE427" s="14"/>
      <c r="AF427" s="14">
        <v>5.7053272882928802E-2</v>
      </c>
      <c r="AG427" s="14">
        <v>7.9843695125926498E-2</v>
      </c>
      <c r="AH427" s="14">
        <v>9.58657466582023E-2</v>
      </c>
      <c r="AI427" s="14">
        <v>0</v>
      </c>
      <c r="AJ427" s="14">
        <v>7.4252578855973903E-2</v>
      </c>
      <c r="AK427" s="14"/>
      <c r="AL427" s="14">
        <v>4.9125500896384101E-2</v>
      </c>
      <c r="AM427" s="14">
        <v>6.1261066502923303E-2</v>
      </c>
      <c r="AN427" s="14">
        <v>8.3272564256115997E-2</v>
      </c>
    </row>
    <row r="428" spans="2:40" x14ac:dyDescent="0.35">
      <c r="B428" t="s">
        <v>105</v>
      </c>
      <c r="C428" s="14">
        <v>3.9935715442723702E-2</v>
      </c>
      <c r="D428" s="14">
        <v>3.8364480483996398E-2</v>
      </c>
      <c r="E428" s="14">
        <v>4.1707001731856402E-2</v>
      </c>
      <c r="F428" s="14"/>
      <c r="G428" s="14">
        <v>3.4726451525839197E-2</v>
      </c>
      <c r="H428" s="14">
        <v>2.4974913837783101E-2</v>
      </c>
      <c r="I428" s="14">
        <v>5.0877626587301598E-2</v>
      </c>
      <c r="J428" s="14">
        <v>3.6331765938865702E-2</v>
      </c>
      <c r="K428" s="14">
        <v>5.2861498758178201E-2</v>
      </c>
      <c r="L428" s="14">
        <v>4.08491344818031E-2</v>
      </c>
      <c r="M428" s="14"/>
      <c r="N428" s="14">
        <v>3.0426280548502601E-2</v>
      </c>
      <c r="O428" s="14">
        <v>5.1579692586930501E-2</v>
      </c>
      <c r="P428" s="14">
        <v>1.8301708315290498E-2</v>
      </c>
      <c r="Q428" s="14">
        <v>3.7668343418105703E-2</v>
      </c>
      <c r="R428" s="14">
        <v>1.9970821678136502E-2</v>
      </c>
      <c r="S428" s="14">
        <v>5.3062586008700799E-2</v>
      </c>
      <c r="T428" s="14">
        <v>3.5537678789684703E-2</v>
      </c>
      <c r="U428" s="14">
        <v>8.3719334777472301E-2</v>
      </c>
      <c r="V428" s="14">
        <v>3.5820903647411403E-2</v>
      </c>
      <c r="W428" s="14">
        <v>3.3026234321329499E-2</v>
      </c>
      <c r="X428" s="14">
        <v>1.99091043598973E-2</v>
      </c>
      <c r="Y428" s="14">
        <v>0.12824670415787501</v>
      </c>
      <c r="Z428" s="14"/>
      <c r="AA428" s="14">
        <v>2.4997511717983398E-2</v>
      </c>
      <c r="AB428" s="14">
        <v>3.8349051832689503E-2</v>
      </c>
      <c r="AC428" s="14">
        <v>3.8232373251948303E-2</v>
      </c>
      <c r="AD428" s="14">
        <v>5.75955440473239E-2</v>
      </c>
      <c r="AE428" s="14"/>
      <c r="AF428" s="14">
        <v>3.3218312367594899E-2</v>
      </c>
      <c r="AG428" s="14">
        <v>3.6143961510643197E-2</v>
      </c>
      <c r="AH428" s="14">
        <v>2.3436500379145301E-2</v>
      </c>
      <c r="AI428" s="14">
        <v>3.9948386013761598E-2</v>
      </c>
      <c r="AJ428" s="14">
        <v>6.0222141302705902E-2</v>
      </c>
      <c r="AK428" s="14"/>
      <c r="AL428" s="14">
        <v>2.1452128995900401E-2</v>
      </c>
      <c r="AM428" s="14">
        <v>3.57281438687789E-2</v>
      </c>
      <c r="AN428" s="14">
        <v>3.3460175096830802E-2</v>
      </c>
    </row>
    <row r="429" spans="2:40" x14ac:dyDescent="0.35">
      <c r="B429" t="s">
        <v>118</v>
      </c>
      <c r="C429" s="14">
        <v>7.1379861682542099E-3</v>
      </c>
      <c r="D429" s="14">
        <v>6.0261656473241604E-3</v>
      </c>
      <c r="E429" s="14">
        <v>8.26599013437802E-3</v>
      </c>
      <c r="F429" s="14"/>
      <c r="G429" s="14">
        <v>3.2287306709367701E-3</v>
      </c>
      <c r="H429" s="14">
        <v>3.2938240929604999E-3</v>
      </c>
      <c r="I429" s="14">
        <v>8.7970941752413493E-3</v>
      </c>
      <c r="J429" s="14">
        <v>1.0291539056450199E-2</v>
      </c>
      <c r="K429" s="14">
        <v>6.3070934364329798E-3</v>
      </c>
      <c r="L429" s="14">
        <v>9.4935855769276607E-3</v>
      </c>
      <c r="M429" s="14"/>
      <c r="N429" s="14">
        <v>0</v>
      </c>
      <c r="O429" s="14">
        <v>3.4516211526911499E-3</v>
      </c>
      <c r="P429" s="14">
        <v>1.2434467044546999E-2</v>
      </c>
      <c r="Q429" s="14">
        <v>2.0561300550409101E-2</v>
      </c>
      <c r="R429" s="14">
        <v>6.8192810958906296E-3</v>
      </c>
      <c r="S429" s="14">
        <v>0</v>
      </c>
      <c r="T429" s="14">
        <v>6.3982642821858596E-3</v>
      </c>
      <c r="U429" s="14">
        <v>0</v>
      </c>
      <c r="V429" s="14">
        <v>5.1995387232783002E-3</v>
      </c>
      <c r="W429" s="14">
        <v>1.23796523191017E-2</v>
      </c>
      <c r="X429" s="14">
        <v>8.8770687699723395E-3</v>
      </c>
      <c r="Y429" s="14">
        <v>2.4282851061579899E-2</v>
      </c>
      <c r="Z429" s="14"/>
      <c r="AA429" s="14">
        <v>5.9546390110091297E-3</v>
      </c>
      <c r="AB429" s="14">
        <v>4.1238582307788702E-3</v>
      </c>
      <c r="AC429" s="14">
        <v>9.6551151319500695E-3</v>
      </c>
      <c r="AD429" s="14">
        <v>9.3927245543468998E-3</v>
      </c>
      <c r="AE429" s="14"/>
      <c r="AF429" s="14">
        <v>6.1896230405453596E-3</v>
      </c>
      <c r="AG429" s="14">
        <v>7.1200428377878296E-3</v>
      </c>
      <c r="AH429" s="14">
        <v>1.5052217775179001E-2</v>
      </c>
      <c r="AI429" s="14">
        <v>0</v>
      </c>
      <c r="AJ429" s="14">
        <v>1.09139333231067E-2</v>
      </c>
      <c r="AK429" s="14"/>
      <c r="AL429" s="14">
        <v>3.6750943828202502E-3</v>
      </c>
      <c r="AM429" s="14">
        <v>2.4725969040900199E-3</v>
      </c>
      <c r="AN429" s="14">
        <v>2.7503483264462E-2</v>
      </c>
    </row>
    <row r="430" spans="2:40" x14ac:dyDescent="0.35">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row>
    <row r="431" spans="2:40" x14ac:dyDescent="0.35">
      <c r="B431" s="6" t="s">
        <v>306</v>
      </c>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row>
    <row r="432" spans="2:40" x14ac:dyDescent="0.35">
      <c r="B432" s="24" t="s">
        <v>307</v>
      </c>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row>
    <row r="433" spans="2:40" x14ac:dyDescent="0.35">
      <c r="B433" t="s">
        <v>296</v>
      </c>
      <c r="C433" s="14">
        <v>0.64095670161562801</v>
      </c>
      <c r="D433" s="14">
        <v>0.61175920094311598</v>
      </c>
      <c r="E433" s="14">
        <v>0.66993730316351396</v>
      </c>
      <c r="F433" s="14"/>
      <c r="G433" s="14">
        <v>0.50664151859888695</v>
      </c>
      <c r="H433" s="14">
        <v>0.58425364780679401</v>
      </c>
      <c r="I433" s="14">
        <v>0.62764768335059895</v>
      </c>
      <c r="J433" s="14">
        <v>0.68881159593585894</v>
      </c>
      <c r="K433" s="14">
        <v>0.718319929073993</v>
      </c>
      <c r="L433" s="14">
        <v>0.66150518910232803</v>
      </c>
      <c r="M433" s="14"/>
      <c r="N433" s="14">
        <v>0.484750148731945</v>
      </c>
      <c r="O433" s="14">
        <v>0.58009833106739195</v>
      </c>
      <c r="P433" s="14">
        <v>0.71671217553811395</v>
      </c>
      <c r="Q433" s="14">
        <v>0.579423900593665</v>
      </c>
      <c r="R433" s="14">
        <v>0.70551807242313802</v>
      </c>
      <c r="S433" s="14">
        <v>0.61798104350226901</v>
      </c>
      <c r="T433" s="14">
        <v>0.69469647352019503</v>
      </c>
      <c r="U433" s="14">
        <v>0.602400479843336</v>
      </c>
      <c r="V433" s="14">
        <v>0.76832522938808501</v>
      </c>
      <c r="W433" s="14">
        <v>0.70437192634331203</v>
      </c>
      <c r="X433" s="14">
        <v>0.63100310066798904</v>
      </c>
      <c r="Y433" s="14">
        <v>0.84481860420002197</v>
      </c>
      <c r="Z433" s="14"/>
      <c r="AA433" s="14">
        <v>0.54393250635982004</v>
      </c>
      <c r="AB433" s="14">
        <v>0.635707244197798</v>
      </c>
      <c r="AC433" s="14">
        <v>0.61738555379854498</v>
      </c>
      <c r="AD433" s="14">
        <v>0.70818264307476797</v>
      </c>
      <c r="AE433" s="14"/>
      <c r="AF433" s="14">
        <v>0.68168842290820197</v>
      </c>
      <c r="AG433" s="14">
        <v>0.54218152026924704</v>
      </c>
      <c r="AH433" s="14">
        <v>0.666655271863687</v>
      </c>
      <c r="AI433" s="14">
        <v>1</v>
      </c>
      <c r="AJ433" s="14">
        <v>0.75016961095732704</v>
      </c>
      <c r="AK433" s="14"/>
      <c r="AL433" s="14">
        <v>0.69756294226236404</v>
      </c>
      <c r="AM433" s="14">
        <v>0.59393444474120605</v>
      </c>
      <c r="AN433" s="14">
        <v>0.54537566223788803</v>
      </c>
    </row>
    <row r="434" spans="2:40" x14ac:dyDescent="0.35">
      <c r="B434" t="s">
        <v>297</v>
      </c>
      <c r="C434" s="14">
        <v>0.26727127013635199</v>
      </c>
      <c r="D434" s="14">
        <v>0.289071412810395</v>
      </c>
      <c r="E434" s="14">
        <v>0.24562819892518001</v>
      </c>
      <c r="F434" s="14"/>
      <c r="G434" s="14">
        <v>0.16444787319506199</v>
      </c>
      <c r="H434" s="14">
        <v>0.149120005289687</v>
      </c>
      <c r="I434" s="14">
        <v>0.20083895854515799</v>
      </c>
      <c r="J434" s="14">
        <v>0.226891237458372</v>
      </c>
      <c r="K434" s="14">
        <v>0.33494049717454399</v>
      </c>
      <c r="L434" s="14">
        <v>0.399188717449658</v>
      </c>
      <c r="M434" s="14"/>
      <c r="N434" s="14">
        <v>0.325583871556409</v>
      </c>
      <c r="O434" s="14">
        <v>0.28485500196599001</v>
      </c>
      <c r="P434" s="14">
        <v>0.201644235486304</v>
      </c>
      <c r="Q434" s="14">
        <v>0.20275598750443</v>
      </c>
      <c r="R434" s="14">
        <v>0.29341953783788799</v>
      </c>
      <c r="S434" s="14">
        <v>0.19678597110608401</v>
      </c>
      <c r="T434" s="14">
        <v>0.30258246111258302</v>
      </c>
      <c r="U434" s="14">
        <v>0.27823916423714501</v>
      </c>
      <c r="V434" s="14">
        <v>0.15679584809452601</v>
      </c>
      <c r="W434" s="14">
        <v>0.36706178715543902</v>
      </c>
      <c r="X434" s="14">
        <v>0.181960278498283</v>
      </c>
      <c r="Y434" s="14">
        <v>0.66249176330545501</v>
      </c>
      <c r="Z434" s="14"/>
      <c r="AA434" s="14">
        <v>0.34849500254379401</v>
      </c>
      <c r="AB434" s="14">
        <v>0.32682157770683801</v>
      </c>
      <c r="AC434" s="14">
        <v>0.226617144175457</v>
      </c>
      <c r="AD434" s="14">
        <v>0.21224877589747801</v>
      </c>
      <c r="AE434" s="14"/>
      <c r="AF434" s="14">
        <v>0.29043461633616802</v>
      </c>
      <c r="AG434" s="14">
        <v>0.238183393361417</v>
      </c>
      <c r="AH434" s="14">
        <v>0.36485321117022901</v>
      </c>
      <c r="AI434" s="14">
        <v>0</v>
      </c>
      <c r="AJ434" s="14">
        <v>0.21319094453081</v>
      </c>
      <c r="AK434" s="14"/>
      <c r="AL434" s="14">
        <v>0.35933899873590702</v>
      </c>
      <c r="AM434" s="14">
        <v>0.22812126463542701</v>
      </c>
      <c r="AN434" s="14">
        <v>0.33103956596445699</v>
      </c>
    </row>
    <row r="435" spans="2:40" x14ac:dyDescent="0.35">
      <c r="B435" t="s">
        <v>298</v>
      </c>
      <c r="C435" s="14">
        <v>0.23478912090454701</v>
      </c>
      <c r="D435" s="14">
        <v>0.28496250017288</v>
      </c>
      <c r="E435" s="14">
        <v>0.18267766744019401</v>
      </c>
      <c r="F435" s="14"/>
      <c r="G435" s="14">
        <v>0.18806305980938001</v>
      </c>
      <c r="H435" s="14">
        <v>0.17593705171121499</v>
      </c>
      <c r="I435" s="14">
        <v>0.201367021935351</v>
      </c>
      <c r="J435" s="14">
        <v>0.156248006957286</v>
      </c>
      <c r="K435" s="14">
        <v>0.272431382951347</v>
      </c>
      <c r="L435" s="14">
        <v>0.33386928370583402</v>
      </c>
      <c r="M435" s="14"/>
      <c r="N435" s="14">
        <v>0.20729580947651899</v>
      </c>
      <c r="O435" s="14">
        <v>0.180105790257995</v>
      </c>
      <c r="P435" s="14">
        <v>0.18758041642561299</v>
      </c>
      <c r="Q435" s="14">
        <v>0.299791633009378</v>
      </c>
      <c r="R435" s="14">
        <v>0.35506286983117902</v>
      </c>
      <c r="S435" s="14">
        <v>0.166243854963145</v>
      </c>
      <c r="T435" s="14">
        <v>0.197963729938053</v>
      </c>
      <c r="U435" s="14">
        <v>5.3884161804720998E-2</v>
      </c>
      <c r="V435" s="14">
        <v>0.15459513924436699</v>
      </c>
      <c r="W435" s="14">
        <v>0.39255877463299099</v>
      </c>
      <c r="X435" s="14">
        <v>0.33203115467991501</v>
      </c>
      <c r="Y435" s="14">
        <v>0.48660606432659997</v>
      </c>
      <c r="Z435" s="14"/>
      <c r="AA435" s="14">
        <v>0.44935907063504799</v>
      </c>
      <c r="AB435" s="14">
        <v>0.21311537314278201</v>
      </c>
      <c r="AC435" s="14">
        <v>0.23555652231492699</v>
      </c>
      <c r="AD435" s="14">
        <v>0.14648982319180201</v>
      </c>
      <c r="AE435" s="14"/>
      <c r="AF435" s="14">
        <v>0.16212389806070401</v>
      </c>
      <c r="AG435" s="14">
        <v>0.32504343200974201</v>
      </c>
      <c r="AH435" s="14">
        <v>0.26945935627369999</v>
      </c>
      <c r="AI435" s="14">
        <v>0</v>
      </c>
      <c r="AJ435" s="14">
        <v>0.10484561789621399</v>
      </c>
      <c r="AK435" s="14"/>
      <c r="AL435" s="14">
        <v>8.3112735183050498E-2</v>
      </c>
      <c r="AM435" s="14">
        <v>0.244334585570882</v>
      </c>
      <c r="AN435" s="14">
        <v>0.30244246177554901</v>
      </c>
    </row>
    <row r="436" spans="2:40" x14ac:dyDescent="0.35">
      <c r="B436" t="s">
        <v>299</v>
      </c>
      <c r="C436" s="14">
        <v>0.12972680445686199</v>
      </c>
      <c r="D436" s="14">
        <v>0.13208214208466701</v>
      </c>
      <c r="E436" s="14">
        <v>0.12799818837705901</v>
      </c>
      <c r="F436" s="14"/>
      <c r="G436" s="14">
        <v>0.207250781228148</v>
      </c>
      <c r="H436" s="14">
        <v>6.18332593260136E-2</v>
      </c>
      <c r="I436" s="14">
        <v>9.6535959813489197E-2</v>
      </c>
      <c r="J436" s="14">
        <v>5.9116410974238899E-2</v>
      </c>
      <c r="K436" s="14">
        <v>0.19208946002459201</v>
      </c>
      <c r="L436" s="14">
        <v>0.15802850833134399</v>
      </c>
      <c r="M436" s="14"/>
      <c r="N436" s="14">
        <v>0.10681775875251</v>
      </c>
      <c r="O436" s="14">
        <v>0.26141839623577501</v>
      </c>
      <c r="P436" s="14">
        <v>9.9244390213626202E-2</v>
      </c>
      <c r="Q436" s="14">
        <v>8.4401216231368995E-2</v>
      </c>
      <c r="R436" s="14">
        <v>5.9825731318236201E-2</v>
      </c>
      <c r="S436" s="14">
        <v>0.19487329180978699</v>
      </c>
      <c r="T436" s="14">
        <v>0.13573410019235399</v>
      </c>
      <c r="U436" s="14">
        <v>0.107910773012168</v>
      </c>
      <c r="V436" s="14">
        <v>5.4450273865057103E-2</v>
      </c>
      <c r="W436" s="14">
        <v>0.13430682914554801</v>
      </c>
      <c r="X436" s="14">
        <v>0.17098498422699601</v>
      </c>
      <c r="Y436" s="14">
        <v>0</v>
      </c>
      <c r="Z436" s="14"/>
      <c r="AA436" s="14">
        <v>7.0728765878747504E-2</v>
      </c>
      <c r="AB436" s="14">
        <v>0.166336959424676</v>
      </c>
      <c r="AC436" s="14">
        <v>9.5126286121224202E-2</v>
      </c>
      <c r="AD436" s="14">
        <v>0.15528247261411601</v>
      </c>
      <c r="AE436" s="14"/>
      <c r="AF436" s="14">
        <v>7.2353447877331306E-2</v>
      </c>
      <c r="AG436" s="14">
        <v>0.145900875413465</v>
      </c>
      <c r="AH436" s="14">
        <v>0.16572779339808799</v>
      </c>
      <c r="AI436" s="14">
        <v>0</v>
      </c>
      <c r="AJ436" s="14">
        <v>0.12505971448957601</v>
      </c>
      <c r="AK436" s="14"/>
      <c r="AL436" s="14">
        <v>4.4144153428967499E-2</v>
      </c>
      <c r="AM436" s="14">
        <v>0.14348145708589799</v>
      </c>
      <c r="AN436" s="14">
        <v>0.117240772206972</v>
      </c>
    </row>
    <row r="437" spans="2:40" x14ac:dyDescent="0.35">
      <c r="B437" t="s">
        <v>300</v>
      </c>
      <c r="C437" s="14">
        <v>0.11757561757841201</v>
      </c>
      <c r="D437" s="14">
        <v>0.13364929195991099</v>
      </c>
      <c r="E437" s="14">
        <v>0.10113715751706</v>
      </c>
      <c r="F437" s="14"/>
      <c r="G437" s="14">
        <v>0.18580155590347799</v>
      </c>
      <c r="H437" s="14">
        <v>8.4944095460988203E-2</v>
      </c>
      <c r="I437" s="14">
        <v>9.4688764807660405E-2</v>
      </c>
      <c r="J437" s="14">
        <v>0.115144455349121</v>
      </c>
      <c r="K437" s="14">
        <v>8.5469551779962794E-2</v>
      </c>
      <c r="L437" s="14">
        <v>0.13814952457709201</v>
      </c>
      <c r="M437" s="14"/>
      <c r="N437" s="14">
        <v>0.19649892321474499</v>
      </c>
      <c r="O437" s="14">
        <v>0.101820184829072</v>
      </c>
      <c r="P437" s="14">
        <v>4.3861481786005303E-2</v>
      </c>
      <c r="Q437" s="14">
        <v>2.9289722001290999E-2</v>
      </c>
      <c r="R437" s="14">
        <v>0.17032906084256499</v>
      </c>
      <c r="S437" s="14">
        <v>0.23233395071923199</v>
      </c>
      <c r="T437" s="14">
        <v>3.1888266992206697E-2</v>
      </c>
      <c r="U437" s="14">
        <v>0.272134078892877</v>
      </c>
      <c r="V437" s="14">
        <v>5.2767850941437898E-2</v>
      </c>
      <c r="W437" s="14">
        <v>6.31048211751504E-2</v>
      </c>
      <c r="X437" s="14">
        <v>9.3759039464619498E-2</v>
      </c>
      <c r="Y437" s="14">
        <v>0.18585190502285601</v>
      </c>
      <c r="Z437" s="14"/>
      <c r="AA437" s="14">
        <v>0.15817962405091399</v>
      </c>
      <c r="AB437" s="14">
        <v>0.13148618163550899</v>
      </c>
      <c r="AC437" s="14">
        <v>9.7425697801942504E-2</v>
      </c>
      <c r="AD437" s="14">
        <v>0.101676675305395</v>
      </c>
      <c r="AE437" s="14"/>
      <c r="AF437" s="14">
        <v>5.9088815419867401E-2</v>
      </c>
      <c r="AG437" s="14">
        <v>0.12905607939914901</v>
      </c>
      <c r="AH437" s="14">
        <v>0.13743991332555799</v>
      </c>
      <c r="AI437" s="14">
        <v>0</v>
      </c>
      <c r="AJ437" s="14">
        <v>0.14485933814643101</v>
      </c>
      <c r="AK437" s="14"/>
      <c r="AL437" s="14">
        <v>7.9643996312467602E-2</v>
      </c>
      <c r="AM437" s="14">
        <v>0.128260604542247</v>
      </c>
      <c r="AN437" s="14">
        <v>9.5881661562334103E-2</v>
      </c>
    </row>
    <row r="438" spans="2:40" x14ac:dyDescent="0.35">
      <c r="B438" t="s">
        <v>301</v>
      </c>
      <c r="C438" s="14">
        <v>0.10572690013688001</v>
      </c>
      <c r="D438" s="14">
        <v>8.3053782699809994E-2</v>
      </c>
      <c r="E438" s="14">
        <v>0.13055655328400301</v>
      </c>
      <c r="F438" s="14"/>
      <c r="G438" s="14">
        <v>0.18247701169062</v>
      </c>
      <c r="H438" s="14">
        <v>0.119710530240772</v>
      </c>
      <c r="I438" s="14">
        <v>9.9009636360530895E-2</v>
      </c>
      <c r="J438" s="14">
        <v>1.8803930318266798E-2</v>
      </c>
      <c r="K438" s="14">
        <v>0.103729262541339</v>
      </c>
      <c r="L438" s="14">
        <v>0.125029622556912</v>
      </c>
      <c r="M438" s="14"/>
      <c r="N438" s="14">
        <v>7.1678031731758601E-2</v>
      </c>
      <c r="O438" s="14">
        <v>0.180239066702054</v>
      </c>
      <c r="P438" s="14">
        <v>9.6817413660376994E-2</v>
      </c>
      <c r="Q438" s="14">
        <v>6.09618074875551E-2</v>
      </c>
      <c r="R438" s="14">
        <v>5.5018430705156197E-2</v>
      </c>
      <c r="S438" s="14">
        <v>9.6101558543979199E-2</v>
      </c>
      <c r="T438" s="14">
        <v>0.13751294819783899</v>
      </c>
      <c r="U438" s="14">
        <v>0.16978511438480701</v>
      </c>
      <c r="V438" s="14">
        <v>0.15729330874356601</v>
      </c>
      <c r="W438" s="14">
        <v>0</v>
      </c>
      <c r="X438" s="14">
        <v>0.22277494621878399</v>
      </c>
      <c r="Y438" s="14">
        <v>0</v>
      </c>
      <c r="Z438" s="14"/>
      <c r="AA438" s="14">
        <v>0.106895644370248</v>
      </c>
      <c r="AB438" s="14">
        <v>8.1442050887807399E-2</v>
      </c>
      <c r="AC438" s="14">
        <v>0.107850684467901</v>
      </c>
      <c r="AD438" s="14">
        <v>0.121641503974524</v>
      </c>
      <c r="AE438" s="14"/>
      <c r="AF438" s="14">
        <v>0.14033254913836701</v>
      </c>
      <c r="AG438" s="14">
        <v>9.2692452094352298E-2</v>
      </c>
      <c r="AH438" s="14">
        <v>0.157829299113702</v>
      </c>
      <c r="AI438" s="14">
        <v>0</v>
      </c>
      <c r="AJ438" s="14">
        <v>6.6025903060556099E-2</v>
      </c>
      <c r="AK438" s="14"/>
      <c r="AL438" s="14">
        <v>0.159504326756985</v>
      </c>
      <c r="AM438" s="14">
        <v>9.2507509394517407E-2</v>
      </c>
      <c r="AN438" s="14">
        <v>0.249735382325836</v>
      </c>
    </row>
    <row r="439" spans="2:40" x14ac:dyDescent="0.35">
      <c r="B439" t="s">
        <v>302</v>
      </c>
      <c r="C439" s="14">
        <v>6.7372683606515299E-2</v>
      </c>
      <c r="D439" s="14">
        <v>7.1687803988587401E-2</v>
      </c>
      <c r="E439" s="14">
        <v>6.3176135124818303E-2</v>
      </c>
      <c r="F439" s="14"/>
      <c r="G439" s="14">
        <v>0.13665507199527699</v>
      </c>
      <c r="H439" s="14">
        <v>9.7478452726116202E-2</v>
      </c>
      <c r="I439" s="14">
        <v>9.3555965445535599E-2</v>
      </c>
      <c r="J439" s="14">
        <v>2.2922538584773999E-2</v>
      </c>
      <c r="K439" s="14">
        <v>3.3952526474441698E-2</v>
      </c>
      <c r="L439" s="14">
        <v>5.3946664179330701E-2</v>
      </c>
      <c r="M439" s="14"/>
      <c r="N439" s="14">
        <v>4.4334486234585503E-2</v>
      </c>
      <c r="O439" s="14">
        <v>0.152336809458162</v>
      </c>
      <c r="P439" s="14">
        <v>0</v>
      </c>
      <c r="Q439" s="14">
        <v>2.8860581755709502E-2</v>
      </c>
      <c r="R439" s="14">
        <v>0</v>
      </c>
      <c r="S439" s="14">
        <v>2.3014863238111201E-2</v>
      </c>
      <c r="T439" s="14">
        <v>0.16465989872862899</v>
      </c>
      <c r="U439" s="14">
        <v>0.10662007246449599</v>
      </c>
      <c r="V439" s="14">
        <v>7.7537223043432302E-2</v>
      </c>
      <c r="W439" s="14">
        <v>3.7176398208183803E-2</v>
      </c>
      <c r="X439" s="14">
        <v>0.128998991172038</v>
      </c>
      <c r="Y439" s="14">
        <v>0</v>
      </c>
      <c r="Z439" s="14"/>
      <c r="AA439" s="14">
        <v>1.7766085893799199E-2</v>
      </c>
      <c r="AB439" s="14">
        <v>5.7660356012636999E-2</v>
      </c>
      <c r="AC439" s="14">
        <v>6.9035402678096297E-2</v>
      </c>
      <c r="AD439" s="14">
        <v>9.7393210815881898E-2</v>
      </c>
      <c r="AE439" s="14"/>
      <c r="AF439" s="14">
        <v>4.9606912208398399E-2</v>
      </c>
      <c r="AG439" s="14">
        <v>7.5464466131022701E-2</v>
      </c>
      <c r="AH439" s="14">
        <v>3.3049438800029599E-2</v>
      </c>
      <c r="AI439" s="14">
        <v>0</v>
      </c>
      <c r="AJ439" s="14">
        <v>2.3711114891594099E-2</v>
      </c>
      <c r="AK439" s="14"/>
      <c r="AL439" s="14">
        <v>7.8578839637908196E-2</v>
      </c>
      <c r="AM439" s="14">
        <v>6.1253289337705401E-2</v>
      </c>
      <c r="AN439" s="14">
        <v>4.6115614706343899E-2</v>
      </c>
    </row>
    <row r="440" spans="2:40" x14ac:dyDescent="0.35">
      <c r="B440" t="s">
        <v>105</v>
      </c>
      <c r="C440" s="14">
        <v>5.2785396002294899E-2</v>
      </c>
      <c r="D440" s="14">
        <v>5.8617181619435299E-2</v>
      </c>
      <c r="E440" s="14">
        <v>4.6882489767692201E-2</v>
      </c>
      <c r="F440" s="14"/>
      <c r="G440" s="14">
        <v>0.118690554166885</v>
      </c>
      <c r="H440" s="14">
        <v>7.6929527892417707E-2</v>
      </c>
      <c r="I440" s="14">
        <v>5.7490444982153999E-2</v>
      </c>
      <c r="J440" s="14">
        <v>7.8994055156720602E-2</v>
      </c>
      <c r="K440" s="14">
        <v>0</v>
      </c>
      <c r="L440" s="14">
        <v>2.2609430921240702E-2</v>
      </c>
      <c r="M440" s="14"/>
      <c r="N440" s="14">
        <v>9.0634677887188694E-2</v>
      </c>
      <c r="O440" s="14">
        <v>5.4779864120813301E-2</v>
      </c>
      <c r="P440" s="14">
        <v>4.4496145041979102E-2</v>
      </c>
      <c r="Q440" s="14">
        <v>0.116845741634011</v>
      </c>
      <c r="R440" s="14">
        <v>5.8739504926029203E-2</v>
      </c>
      <c r="S440" s="14">
        <v>4.6173390209830502E-2</v>
      </c>
      <c r="T440" s="14">
        <v>0</v>
      </c>
      <c r="U440" s="14">
        <v>0</v>
      </c>
      <c r="V440" s="14">
        <v>7.9395422754905201E-2</v>
      </c>
      <c r="W440" s="14">
        <v>3.6259842345426098E-2</v>
      </c>
      <c r="X440" s="14">
        <v>0</v>
      </c>
      <c r="Y440" s="14">
        <v>0</v>
      </c>
      <c r="Z440" s="14"/>
      <c r="AA440" s="14">
        <v>0</v>
      </c>
      <c r="AB440" s="14">
        <v>5.9325438514286601E-2</v>
      </c>
      <c r="AC440" s="14">
        <v>4.6051386763301998E-2</v>
      </c>
      <c r="AD440" s="14">
        <v>7.8171066636457398E-2</v>
      </c>
      <c r="AE440" s="14"/>
      <c r="AF440" s="14">
        <v>5.0709082688948602E-2</v>
      </c>
      <c r="AG440" s="14">
        <v>4.3676951147326802E-2</v>
      </c>
      <c r="AH440" s="14">
        <v>4.6944242342457997E-2</v>
      </c>
      <c r="AI440" s="14">
        <v>0</v>
      </c>
      <c r="AJ440" s="14">
        <v>0.104670773444254</v>
      </c>
      <c r="AK440" s="14"/>
      <c r="AL440" s="14">
        <v>1.9867848020193001E-2</v>
      </c>
      <c r="AM440" s="14">
        <v>6.0613798020856403E-2</v>
      </c>
      <c r="AN440" s="14">
        <v>0.118425057978507</v>
      </c>
    </row>
    <row r="441" spans="2:40" x14ac:dyDescent="0.35">
      <c r="B441" t="s">
        <v>303</v>
      </c>
      <c r="C441" s="14">
        <v>3.9078926604154303E-2</v>
      </c>
      <c r="D441" s="14">
        <v>4.7826521933293002E-2</v>
      </c>
      <c r="E441" s="14">
        <v>2.9982212021071201E-2</v>
      </c>
      <c r="F441" s="14"/>
      <c r="G441" s="14">
        <v>2.2133151395423999E-2</v>
      </c>
      <c r="H441" s="14">
        <v>5.7227690990039499E-2</v>
      </c>
      <c r="I441" s="14">
        <v>7.9379434265942503E-2</v>
      </c>
      <c r="J441" s="14">
        <v>6.5352194345421596E-2</v>
      </c>
      <c r="K441" s="14">
        <v>1.7337688367272799E-2</v>
      </c>
      <c r="L441" s="14">
        <v>9.8648327867946594E-3</v>
      </c>
      <c r="M441" s="14"/>
      <c r="N441" s="14">
        <v>4.7291869758069503E-2</v>
      </c>
      <c r="O441" s="14">
        <v>0</v>
      </c>
      <c r="P441" s="14">
        <v>0</v>
      </c>
      <c r="Q441" s="14">
        <v>8.7473360783509896E-2</v>
      </c>
      <c r="R441" s="14">
        <v>0</v>
      </c>
      <c r="S441" s="14">
        <v>2.35966199824043E-2</v>
      </c>
      <c r="T441" s="14">
        <v>3.1749937752516701E-2</v>
      </c>
      <c r="U441" s="14">
        <v>0</v>
      </c>
      <c r="V441" s="14">
        <v>2.44766272771916E-2</v>
      </c>
      <c r="W441" s="14">
        <v>0.105989971040023</v>
      </c>
      <c r="X441" s="14">
        <v>8.6791402838253998E-2</v>
      </c>
      <c r="Y441" s="14">
        <v>0</v>
      </c>
      <c r="Z441" s="14"/>
      <c r="AA441" s="14">
        <v>0</v>
      </c>
      <c r="AB441" s="14">
        <v>7.4077565817523006E-2</v>
      </c>
      <c r="AC441" s="14">
        <v>5.2119845238443797E-2</v>
      </c>
      <c r="AD441" s="14">
        <v>2.3021403726473901E-2</v>
      </c>
      <c r="AE441" s="14"/>
      <c r="AF441" s="14">
        <v>2.29326018010775E-2</v>
      </c>
      <c r="AG441" s="14">
        <v>6.9017132620934604E-2</v>
      </c>
      <c r="AH441" s="14">
        <v>0</v>
      </c>
      <c r="AI441" s="14">
        <v>0</v>
      </c>
      <c r="AJ441" s="14">
        <v>2.1439514426199499E-2</v>
      </c>
      <c r="AK441" s="14"/>
      <c r="AL441" s="14">
        <v>0</v>
      </c>
      <c r="AM441" s="14">
        <v>4.8505538394050002E-2</v>
      </c>
      <c r="AN441" s="14">
        <v>0</v>
      </c>
    </row>
    <row r="442" spans="2:40" x14ac:dyDescent="0.35">
      <c r="B442" t="s">
        <v>304</v>
      </c>
      <c r="C442" s="14">
        <v>3.7434171875210802E-2</v>
      </c>
      <c r="D442" s="14">
        <v>5.6639702924289798E-2</v>
      </c>
      <c r="E442" s="14">
        <v>1.71697254816158E-2</v>
      </c>
      <c r="F442" s="14"/>
      <c r="G442" s="14">
        <v>4.9997833769523201E-2</v>
      </c>
      <c r="H442" s="14">
        <v>0.100223039068996</v>
      </c>
      <c r="I442" s="14">
        <v>6.2952281350147105E-2</v>
      </c>
      <c r="J442" s="14">
        <v>1.6331447872397101E-2</v>
      </c>
      <c r="K442" s="14">
        <v>1.6614838107168899E-2</v>
      </c>
      <c r="L442" s="14">
        <v>1.0124924001178801E-2</v>
      </c>
      <c r="M442" s="14"/>
      <c r="N442" s="14">
        <v>8.7700486594737198E-2</v>
      </c>
      <c r="O442" s="14">
        <v>8.3096934046125601E-2</v>
      </c>
      <c r="P442" s="14">
        <v>0</v>
      </c>
      <c r="Q442" s="14">
        <v>3.2664729672585803E-2</v>
      </c>
      <c r="R442" s="14">
        <v>5.8649960789743598E-2</v>
      </c>
      <c r="S442" s="14">
        <v>2.2938252904972201E-2</v>
      </c>
      <c r="T442" s="14">
        <v>3.1167339150551799E-2</v>
      </c>
      <c r="U442" s="14">
        <v>5.5962567748207001E-2</v>
      </c>
      <c r="V442" s="14">
        <v>0</v>
      </c>
      <c r="W442" s="14">
        <v>0</v>
      </c>
      <c r="X442" s="14">
        <v>4.3000829515809802E-2</v>
      </c>
      <c r="Y442" s="14">
        <v>0</v>
      </c>
      <c r="Z442" s="14"/>
      <c r="AA442" s="14">
        <v>5.30639236470263E-2</v>
      </c>
      <c r="AB442" s="14">
        <v>2.3403290974889801E-2</v>
      </c>
      <c r="AC442" s="14">
        <v>1.07464001558119E-2</v>
      </c>
      <c r="AD442" s="14">
        <v>5.8830401924450097E-2</v>
      </c>
      <c r="AE442" s="14"/>
      <c r="AF442" s="14">
        <v>3.9553624123169498E-2</v>
      </c>
      <c r="AG442" s="14">
        <v>3.6338409739867898E-2</v>
      </c>
      <c r="AH442" s="14">
        <v>0</v>
      </c>
      <c r="AI442" s="14">
        <v>0.31497232897425897</v>
      </c>
      <c r="AJ442" s="14">
        <v>4.3844785481397301E-2</v>
      </c>
      <c r="AK442" s="14"/>
      <c r="AL442" s="14">
        <v>5.9268668894330502E-2</v>
      </c>
      <c r="AM442" s="14">
        <v>3.6855362529469901E-2</v>
      </c>
      <c r="AN442" s="14">
        <v>0</v>
      </c>
    </row>
    <row r="443" spans="2:40" x14ac:dyDescent="0.35">
      <c r="B443" t="s">
        <v>305</v>
      </c>
      <c r="C443" s="14">
        <v>3.0868139200395699E-2</v>
      </c>
      <c r="D443" s="14">
        <v>4.3033397253941598E-2</v>
      </c>
      <c r="E443" s="14">
        <v>1.8075406418610499E-2</v>
      </c>
      <c r="F443" s="14"/>
      <c r="G443" s="14">
        <v>9.3189805006163806E-2</v>
      </c>
      <c r="H443" s="14">
        <v>3.8409151303769901E-2</v>
      </c>
      <c r="I443" s="14">
        <v>5.7076822709410197E-2</v>
      </c>
      <c r="J443" s="14">
        <v>0</v>
      </c>
      <c r="K443" s="14">
        <v>0</v>
      </c>
      <c r="L443" s="14">
        <v>2.2102041745622698E-2</v>
      </c>
      <c r="M443" s="14"/>
      <c r="N443" s="14">
        <v>2.2188413516214901E-2</v>
      </c>
      <c r="O443" s="14">
        <v>7.2739114232134E-2</v>
      </c>
      <c r="P443" s="14">
        <v>0</v>
      </c>
      <c r="Q443" s="14">
        <v>0</v>
      </c>
      <c r="R443" s="14">
        <v>5.9746281043338199E-2</v>
      </c>
      <c r="S443" s="14">
        <v>0.100153673709008</v>
      </c>
      <c r="T443" s="14">
        <v>3.1749937752516701E-2</v>
      </c>
      <c r="U443" s="14">
        <v>0</v>
      </c>
      <c r="V443" s="14">
        <v>0</v>
      </c>
      <c r="W443" s="14">
        <v>0</v>
      </c>
      <c r="X443" s="14">
        <v>4.4018973309665199E-2</v>
      </c>
      <c r="Y443" s="14">
        <v>0</v>
      </c>
      <c r="Z443" s="14"/>
      <c r="AA443" s="14">
        <v>3.4417036618947898E-2</v>
      </c>
      <c r="AB443" s="14">
        <v>2.3854578584306601E-2</v>
      </c>
      <c r="AC443" s="14">
        <v>3.54821911706594E-2</v>
      </c>
      <c r="AD443" s="14">
        <v>3.1125511093687001E-2</v>
      </c>
      <c r="AE443" s="14"/>
      <c r="AF443" s="14">
        <v>1.9136911300465301E-2</v>
      </c>
      <c r="AG443" s="14">
        <v>5.1834303430042E-2</v>
      </c>
      <c r="AH443" s="14">
        <v>3.8324558037200099E-2</v>
      </c>
      <c r="AI443" s="14">
        <v>0</v>
      </c>
      <c r="AJ443" s="14">
        <v>0</v>
      </c>
      <c r="AK443" s="14"/>
      <c r="AL443" s="14">
        <v>1.9062047772697599E-2</v>
      </c>
      <c r="AM443" s="14">
        <v>5.6455165196850898E-2</v>
      </c>
      <c r="AN443" s="14">
        <v>5.1971296118319903E-2</v>
      </c>
    </row>
    <row r="444" spans="2:40" x14ac:dyDescent="0.35">
      <c r="B444" t="s">
        <v>118</v>
      </c>
      <c r="C444" s="14">
        <v>1.4344726372589199E-2</v>
      </c>
      <c r="D444" s="14">
        <v>2.2517667840135001E-2</v>
      </c>
      <c r="E444" s="14">
        <v>5.7115762130581001E-3</v>
      </c>
      <c r="F444" s="14"/>
      <c r="G444" s="14">
        <v>0</v>
      </c>
      <c r="H444" s="14">
        <v>2.39448698810567E-2</v>
      </c>
      <c r="I444" s="14">
        <v>0</v>
      </c>
      <c r="J444" s="14">
        <v>1.6252865885751401E-2</v>
      </c>
      <c r="K444" s="14">
        <v>1.6817072759048202E-2</v>
      </c>
      <c r="L444" s="14">
        <v>2.1352992017351299E-2</v>
      </c>
      <c r="M444" s="14"/>
      <c r="N444" s="14">
        <v>0</v>
      </c>
      <c r="O444" s="14">
        <v>7.3595711940138794E-2</v>
      </c>
      <c r="P444" s="14">
        <v>0</v>
      </c>
      <c r="Q444" s="14">
        <v>0</v>
      </c>
      <c r="R444" s="14">
        <v>5.9590047455998899E-2</v>
      </c>
      <c r="S444" s="14">
        <v>0</v>
      </c>
      <c r="T444" s="14">
        <v>0</v>
      </c>
      <c r="U444" s="14">
        <v>0</v>
      </c>
      <c r="V444" s="14">
        <v>0</v>
      </c>
      <c r="W444" s="14">
        <v>3.1641448601074602E-2</v>
      </c>
      <c r="X444" s="14">
        <v>0</v>
      </c>
      <c r="Y444" s="14">
        <v>0</v>
      </c>
      <c r="Z444" s="14"/>
      <c r="AA444" s="14">
        <v>3.74366733018488E-2</v>
      </c>
      <c r="AB444" s="14">
        <v>1.0815051659079001E-2</v>
      </c>
      <c r="AC444" s="14">
        <v>1.10999784100239E-2</v>
      </c>
      <c r="AD444" s="14">
        <v>8.0438788706239592E-3</v>
      </c>
      <c r="AE444" s="14"/>
      <c r="AF444" s="14">
        <v>2.8779525457759799E-2</v>
      </c>
      <c r="AG444" s="14">
        <v>1.00821853615231E-2</v>
      </c>
      <c r="AH444" s="14">
        <v>0</v>
      </c>
      <c r="AI444" s="14">
        <v>0</v>
      </c>
      <c r="AJ444" s="14">
        <v>2.10565122042927E-2</v>
      </c>
      <c r="AK444" s="14"/>
      <c r="AL444" s="14">
        <v>5.6675503357904201E-2</v>
      </c>
      <c r="AM444" s="14">
        <v>7.31116478920765E-3</v>
      </c>
      <c r="AN444" s="14">
        <v>0</v>
      </c>
    </row>
    <row r="445" spans="2:40" x14ac:dyDescent="0.35">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row>
    <row r="446" spans="2:40" x14ac:dyDescent="0.35">
      <c r="B446" s="6" t="s">
        <v>310</v>
      </c>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row>
    <row r="447" spans="2:40" x14ac:dyDescent="0.35">
      <c r="B447" s="24" t="s">
        <v>311</v>
      </c>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row>
    <row r="448" spans="2:40" x14ac:dyDescent="0.35">
      <c r="B448" t="s">
        <v>308</v>
      </c>
      <c r="C448" s="14">
        <v>0.55103161734388695</v>
      </c>
      <c r="D448" s="14">
        <v>0.50252005171470804</v>
      </c>
      <c r="E448" s="14">
        <v>0.60326788381544505</v>
      </c>
      <c r="F448" s="14"/>
      <c r="G448" s="14">
        <v>0.71997992478509598</v>
      </c>
      <c r="H448" s="14">
        <v>0.65670093660877604</v>
      </c>
      <c r="I448" s="14">
        <v>0.55696140532858296</v>
      </c>
      <c r="J448" s="14">
        <v>0.50720429256930799</v>
      </c>
      <c r="K448" s="14">
        <v>0.53783351558110704</v>
      </c>
      <c r="L448" s="14">
        <v>0.47894635110978401</v>
      </c>
      <c r="M448" s="14"/>
      <c r="N448" s="14">
        <v>0.70778555170823898</v>
      </c>
      <c r="O448" s="14">
        <v>0.59503344303048</v>
      </c>
      <c r="P448" s="14">
        <v>0.634809759945128</v>
      </c>
      <c r="Q448" s="14">
        <v>0.50438633481600303</v>
      </c>
      <c r="R448" s="14">
        <v>0.84134508138703901</v>
      </c>
      <c r="S448" s="14">
        <v>0.57208882450538401</v>
      </c>
      <c r="T448" s="14">
        <v>0.65255682248701297</v>
      </c>
      <c r="U448" s="14">
        <v>0.464799235239091</v>
      </c>
      <c r="V448" s="14">
        <v>0.58278573950083901</v>
      </c>
      <c r="W448" s="14">
        <v>0.29128208562427599</v>
      </c>
      <c r="X448" s="14">
        <v>0.35167976472206902</v>
      </c>
      <c r="Y448" s="14">
        <v>0.356056525898786</v>
      </c>
      <c r="Z448" s="14"/>
      <c r="AA448" s="14">
        <v>0.62125959433865297</v>
      </c>
      <c r="AB448" s="14">
        <v>0.59904652436908501</v>
      </c>
      <c r="AC448" s="14">
        <v>0.52603594995360303</v>
      </c>
      <c r="AD448" s="14">
        <v>0.50823800310344702</v>
      </c>
      <c r="AE448" s="14"/>
      <c r="AF448" s="14">
        <v>0.58190492385860504</v>
      </c>
      <c r="AG448" s="14">
        <v>0.52622210627072696</v>
      </c>
      <c r="AH448" s="14">
        <v>0.69454848364107802</v>
      </c>
      <c r="AI448" s="14">
        <v>1</v>
      </c>
      <c r="AJ448" s="14">
        <v>0.40561337615114001</v>
      </c>
      <c r="AK448" s="14"/>
      <c r="AL448" s="14">
        <v>0.56101368373510296</v>
      </c>
      <c r="AM448" s="14">
        <v>0.54521364875756795</v>
      </c>
      <c r="AN448" s="14">
        <v>0.67174443806176798</v>
      </c>
    </row>
    <row r="449" spans="2:40" x14ac:dyDescent="0.35">
      <c r="B449" t="s">
        <v>309</v>
      </c>
      <c r="C449" s="14">
        <v>0.31663528304837102</v>
      </c>
      <c r="D449" s="14">
        <v>0.366368421211688</v>
      </c>
      <c r="E449" s="14">
        <v>0.26201458633421998</v>
      </c>
      <c r="F449" s="14"/>
      <c r="G449" s="14">
        <v>0.178670648395621</v>
      </c>
      <c r="H449" s="14">
        <v>0.30945052597032202</v>
      </c>
      <c r="I449" s="14">
        <v>0.29092556564951799</v>
      </c>
      <c r="J449" s="14">
        <v>0.262869863385015</v>
      </c>
      <c r="K449" s="14">
        <v>0.31654934183997202</v>
      </c>
      <c r="L449" s="14">
        <v>0.41735863097034298</v>
      </c>
      <c r="M449" s="14"/>
      <c r="N449" s="14">
        <v>0.24433017064218299</v>
      </c>
      <c r="O449" s="14">
        <v>0.318670324994829</v>
      </c>
      <c r="P449" s="14">
        <v>0</v>
      </c>
      <c r="Q449" s="14">
        <v>0.30076417818706402</v>
      </c>
      <c r="R449" s="14">
        <v>0.15865491861295999</v>
      </c>
      <c r="S449" s="14">
        <v>0.271416065082073</v>
      </c>
      <c r="T449" s="14">
        <v>0.29551021572891301</v>
      </c>
      <c r="U449" s="14">
        <v>0.44230148990847001</v>
      </c>
      <c r="V449" s="14">
        <v>0.31628025266624699</v>
      </c>
      <c r="W449" s="14">
        <v>0.57060041724185795</v>
      </c>
      <c r="X449" s="14">
        <v>0.41534622609871003</v>
      </c>
      <c r="Y449" s="14">
        <v>0.42812573525393</v>
      </c>
      <c r="Z449" s="14"/>
      <c r="AA449" s="14">
        <v>0.204444627571468</v>
      </c>
      <c r="AB449" s="14">
        <v>0.27316796240959901</v>
      </c>
      <c r="AC449" s="14">
        <v>0.38086461406332001</v>
      </c>
      <c r="AD449" s="14">
        <v>0.34818707616257599</v>
      </c>
      <c r="AE449" s="14"/>
      <c r="AF449" s="14">
        <v>0.27192960696223101</v>
      </c>
      <c r="AG449" s="14">
        <v>0.38903212074427801</v>
      </c>
      <c r="AH449" s="14">
        <v>0.18308634129666801</v>
      </c>
      <c r="AI449" s="14">
        <v>0</v>
      </c>
      <c r="AJ449" s="14">
        <v>0.42496607145842402</v>
      </c>
      <c r="AK449" s="14"/>
      <c r="AL449" s="14">
        <v>0.29441198002147501</v>
      </c>
      <c r="AM449" s="14">
        <v>0.30487052840761403</v>
      </c>
      <c r="AN449" s="14">
        <v>0.22467728437517201</v>
      </c>
    </row>
    <row r="450" spans="2:40" x14ac:dyDescent="0.35">
      <c r="B450" t="s">
        <v>81</v>
      </c>
      <c r="C450" s="14">
        <v>0.13233309960774201</v>
      </c>
      <c r="D450" s="14">
        <v>0.13111152707360299</v>
      </c>
      <c r="E450" s="14">
        <v>0.134717529850335</v>
      </c>
      <c r="F450" s="14"/>
      <c r="G450" s="14">
        <v>0.10134942681928399</v>
      </c>
      <c r="H450" s="14">
        <v>3.38485374209022E-2</v>
      </c>
      <c r="I450" s="14">
        <v>0.15211302902189899</v>
      </c>
      <c r="J450" s="14">
        <v>0.22992584404567701</v>
      </c>
      <c r="K450" s="14">
        <v>0.145617142578921</v>
      </c>
      <c r="L450" s="14">
        <v>0.103695017919873</v>
      </c>
      <c r="M450" s="14"/>
      <c r="N450" s="14">
        <v>4.7884277649578103E-2</v>
      </c>
      <c r="O450" s="14">
        <v>8.6296231974690704E-2</v>
      </c>
      <c r="P450" s="14">
        <v>0.365190240054872</v>
      </c>
      <c r="Q450" s="14">
        <v>0.194849486996933</v>
      </c>
      <c r="R450" s="14">
        <v>0</v>
      </c>
      <c r="S450" s="14">
        <v>0.15649511041254199</v>
      </c>
      <c r="T450" s="14">
        <v>5.1932961784074499E-2</v>
      </c>
      <c r="U450" s="14">
        <v>9.2899274852438707E-2</v>
      </c>
      <c r="V450" s="14">
        <v>0.10093400783291299</v>
      </c>
      <c r="W450" s="14">
        <v>0.13811749713386601</v>
      </c>
      <c r="X450" s="14">
        <v>0.23297400917922101</v>
      </c>
      <c r="Y450" s="14">
        <v>0.215817738847284</v>
      </c>
      <c r="Z450" s="14"/>
      <c r="AA450" s="14">
        <v>0.17429577808987901</v>
      </c>
      <c r="AB450" s="14">
        <v>0.12778551322131601</v>
      </c>
      <c r="AC450" s="14">
        <v>9.30994359830771E-2</v>
      </c>
      <c r="AD450" s="14">
        <v>0.14357492073397701</v>
      </c>
      <c r="AE450" s="14"/>
      <c r="AF450" s="14">
        <v>0.14616546917916401</v>
      </c>
      <c r="AG450" s="14">
        <v>8.4745772984994805E-2</v>
      </c>
      <c r="AH450" s="14">
        <v>0.122365175062254</v>
      </c>
      <c r="AI450" s="14">
        <v>0</v>
      </c>
      <c r="AJ450" s="14">
        <v>0.16942055239043599</v>
      </c>
      <c r="AK450" s="14"/>
      <c r="AL450" s="14">
        <v>0.144574336243421</v>
      </c>
      <c r="AM450" s="14">
        <v>0.149915822834818</v>
      </c>
      <c r="AN450" s="14">
        <v>0.103578277563061</v>
      </c>
    </row>
    <row r="451" spans="2:40" x14ac:dyDescent="0.35">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row>
    <row r="452" spans="2:40" x14ac:dyDescent="0.35">
      <c r="B452" s="6" t="s">
        <v>326</v>
      </c>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row>
    <row r="453" spans="2:40" x14ac:dyDescent="0.35">
      <c r="B453" s="24" t="s">
        <v>71</v>
      </c>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row>
    <row r="454" spans="2:40" x14ac:dyDescent="0.35">
      <c r="B454" t="s">
        <v>312</v>
      </c>
      <c r="C454" s="14">
        <v>1.71892799281596E-2</v>
      </c>
      <c r="D454" s="14">
        <v>1.7319144489560699E-2</v>
      </c>
      <c r="E454" s="14">
        <v>1.7164510669715201E-2</v>
      </c>
      <c r="F454" s="14"/>
      <c r="G454" s="14">
        <v>3.0502584164147899E-2</v>
      </c>
      <c r="H454" s="14">
        <v>2.5645675280096002E-2</v>
      </c>
      <c r="I454" s="14">
        <v>2.6397123178840801E-2</v>
      </c>
      <c r="J454" s="14">
        <v>1.3121004129877E-2</v>
      </c>
      <c r="K454" s="14">
        <v>1.3173355868782601E-2</v>
      </c>
      <c r="L454" s="14">
        <v>0</v>
      </c>
      <c r="M454" s="14"/>
      <c r="N454" s="14">
        <v>3.5264900531089598E-2</v>
      </c>
      <c r="O454" s="14">
        <v>1.4933776953656001E-2</v>
      </c>
      <c r="P454" s="14">
        <v>1.1440649956900299E-2</v>
      </c>
      <c r="Q454" s="14">
        <v>5.1435847485004297E-3</v>
      </c>
      <c r="R454" s="14">
        <v>1.38862180980787E-2</v>
      </c>
      <c r="S454" s="14">
        <v>2.0606108028625301E-2</v>
      </c>
      <c r="T454" s="14">
        <v>5.6912601562336997E-3</v>
      </c>
      <c r="U454" s="14">
        <v>1.12140132005205E-2</v>
      </c>
      <c r="V454" s="14">
        <v>2.7160028386733499E-2</v>
      </c>
      <c r="W454" s="14">
        <v>1.34209330227165E-2</v>
      </c>
      <c r="X454" s="14">
        <v>1.9907553488224799E-2</v>
      </c>
      <c r="Y454" s="14">
        <v>0</v>
      </c>
      <c r="Z454" s="14"/>
      <c r="AA454" s="14">
        <v>9.4308734034695106E-3</v>
      </c>
      <c r="AB454" s="14">
        <v>1.5686441048792198E-2</v>
      </c>
      <c r="AC454" s="14">
        <v>1.9947531511571699E-2</v>
      </c>
      <c r="AD454" s="14">
        <v>2.4841564255389401E-2</v>
      </c>
      <c r="AE454" s="14"/>
      <c r="AF454" s="14">
        <v>1.15402080053769E-2</v>
      </c>
      <c r="AG454" s="14">
        <v>1.6828058931125999E-2</v>
      </c>
      <c r="AH454" s="14">
        <v>2.2046539757092601E-2</v>
      </c>
      <c r="AI454" s="14">
        <v>3.7983706591225998E-2</v>
      </c>
      <c r="AJ454" s="14">
        <v>2.82615563675352E-2</v>
      </c>
      <c r="AK454" s="14"/>
      <c r="AL454" s="14">
        <v>1.9655641128429199E-2</v>
      </c>
      <c r="AM454" s="14">
        <v>1.55799520238006E-2</v>
      </c>
      <c r="AN454" s="14">
        <v>5.3041665501147098E-2</v>
      </c>
    </row>
    <row r="455" spans="2:40" x14ac:dyDescent="0.35">
      <c r="B455" t="s">
        <v>313</v>
      </c>
      <c r="C455" s="14">
        <v>6.9148337799182197E-2</v>
      </c>
      <c r="D455" s="14">
        <v>6.7094085594677694E-2</v>
      </c>
      <c r="E455" s="14">
        <v>7.1564671895429505E-2</v>
      </c>
      <c r="F455" s="14"/>
      <c r="G455" s="14">
        <v>0.114043723270754</v>
      </c>
      <c r="H455" s="14">
        <v>0.12456748937300501</v>
      </c>
      <c r="I455" s="14">
        <v>6.1467220587467099E-2</v>
      </c>
      <c r="J455" s="14">
        <v>7.9005875118855901E-2</v>
      </c>
      <c r="K455" s="14">
        <v>3.2928147605536799E-2</v>
      </c>
      <c r="L455" s="14">
        <v>1.7018433609753698E-2</v>
      </c>
      <c r="M455" s="14"/>
      <c r="N455" s="14">
        <v>5.3992740166722099E-2</v>
      </c>
      <c r="O455" s="14">
        <v>7.0748064396065694E-2</v>
      </c>
      <c r="P455" s="14">
        <v>7.9349134380067896E-2</v>
      </c>
      <c r="Q455" s="14">
        <v>5.9915562986553102E-2</v>
      </c>
      <c r="R455" s="14">
        <v>8.3070241644736198E-2</v>
      </c>
      <c r="S455" s="14">
        <v>6.1722208681865801E-2</v>
      </c>
      <c r="T455" s="14">
        <v>9.2715423586636606E-2</v>
      </c>
      <c r="U455" s="14">
        <v>7.9003604691184698E-2</v>
      </c>
      <c r="V455" s="14">
        <v>7.9686365841454498E-2</v>
      </c>
      <c r="W455" s="14">
        <v>5.6673603912749997E-2</v>
      </c>
      <c r="X455" s="14">
        <v>4.7755742045855303E-2</v>
      </c>
      <c r="Y455" s="14">
        <v>8.1964489757186704E-2</v>
      </c>
      <c r="Z455" s="14"/>
      <c r="AA455" s="14">
        <v>8.2243060999755299E-2</v>
      </c>
      <c r="AB455" s="14">
        <v>5.2233957294838797E-2</v>
      </c>
      <c r="AC455" s="14">
        <v>7.5401042637001106E-2</v>
      </c>
      <c r="AD455" s="14">
        <v>6.7647798912192997E-2</v>
      </c>
      <c r="AE455" s="14"/>
      <c r="AF455" s="14">
        <v>5.3573950409680403E-2</v>
      </c>
      <c r="AG455" s="14">
        <v>7.7472881969178398E-2</v>
      </c>
      <c r="AH455" s="14">
        <v>6.5450448590132895E-2</v>
      </c>
      <c r="AI455" s="14">
        <v>7.6561280513815097E-2</v>
      </c>
      <c r="AJ455" s="14">
        <v>6.5179053984660298E-2</v>
      </c>
      <c r="AK455" s="14"/>
      <c r="AL455" s="14">
        <v>5.6831796270858999E-2</v>
      </c>
      <c r="AM455" s="14">
        <v>7.3096706928462707E-2</v>
      </c>
      <c r="AN455" s="14">
        <v>4.8504199192890902E-2</v>
      </c>
    </row>
    <row r="456" spans="2:40" x14ac:dyDescent="0.35">
      <c r="B456" t="s">
        <v>314</v>
      </c>
      <c r="C456" s="14">
        <v>0.13789659721116301</v>
      </c>
      <c r="D456" s="14">
        <v>0.13470305217999801</v>
      </c>
      <c r="E456" s="14">
        <v>0.137876253216975</v>
      </c>
      <c r="F456" s="14"/>
      <c r="G456" s="14">
        <v>0.19062258085020101</v>
      </c>
      <c r="H456" s="14">
        <v>0.16100456614754599</v>
      </c>
      <c r="I456" s="14">
        <v>0.15352922576761399</v>
      </c>
      <c r="J456" s="14">
        <v>0.16115460091626799</v>
      </c>
      <c r="K456" s="14">
        <v>0.11048469238375699</v>
      </c>
      <c r="L456" s="14">
        <v>7.0948782714313402E-2</v>
      </c>
      <c r="M456" s="14"/>
      <c r="N456" s="14">
        <v>0.17517969442633499</v>
      </c>
      <c r="O456" s="14">
        <v>0.129064228453523</v>
      </c>
      <c r="P456" s="14">
        <v>0.15021697829707401</v>
      </c>
      <c r="Q456" s="14">
        <v>0.15854884839896499</v>
      </c>
      <c r="R456" s="14">
        <v>0.118461171071208</v>
      </c>
      <c r="S456" s="14">
        <v>0.106393022882722</v>
      </c>
      <c r="T456" s="14">
        <v>0.104941954315627</v>
      </c>
      <c r="U456" s="14">
        <v>0.109196626587948</v>
      </c>
      <c r="V456" s="14">
        <v>0.19463732895223201</v>
      </c>
      <c r="W456" s="14">
        <v>0.117421097693819</v>
      </c>
      <c r="X456" s="14">
        <v>6.5270602140180697E-2</v>
      </c>
      <c r="Y456" s="14">
        <v>0.1466545645441</v>
      </c>
      <c r="Z456" s="14"/>
      <c r="AA456" s="14">
        <v>0.121049088120989</v>
      </c>
      <c r="AB456" s="14">
        <v>0.150321874949121</v>
      </c>
      <c r="AC456" s="14">
        <v>0.146118143561391</v>
      </c>
      <c r="AD456" s="14">
        <v>0.135038845991134</v>
      </c>
      <c r="AE456" s="14"/>
      <c r="AF456" s="14">
        <v>0.13151678151778301</v>
      </c>
      <c r="AG456" s="14">
        <v>0.15125867539619001</v>
      </c>
      <c r="AH456" s="14">
        <v>0.123447244096485</v>
      </c>
      <c r="AI456" s="14">
        <v>0</v>
      </c>
      <c r="AJ456" s="14">
        <v>0.14872795280018899</v>
      </c>
      <c r="AK456" s="14"/>
      <c r="AL456" s="14">
        <v>0.144327352347567</v>
      </c>
      <c r="AM456" s="14">
        <v>0.14718503520489901</v>
      </c>
      <c r="AN456" s="14">
        <v>0.17451327056280899</v>
      </c>
    </row>
    <row r="457" spans="2:40" x14ac:dyDescent="0.35">
      <c r="B457" t="s">
        <v>315</v>
      </c>
      <c r="C457" s="14">
        <v>0.109935740028154</v>
      </c>
      <c r="D457" s="14">
        <v>0.105779333432598</v>
      </c>
      <c r="E457" s="14">
        <v>0.114646830136482</v>
      </c>
      <c r="F457" s="14"/>
      <c r="G457" s="14">
        <v>0.15307400023025999</v>
      </c>
      <c r="H457" s="14">
        <v>0.143734149301255</v>
      </c>
      <c r="I457" s="14">
        <v>9.3326590505954002E-2</v>
      </c>
      <c r="J457" s="14">
        <v>0.101833650548316</v>
      </c>
      <c r="K457" s="14">
        <v>9.2585563297485393E-2</v>
      </c>
      <c r="L457" s="14">
        <v>8.5663800155756503E-2</v>
      </c>
      <c r="M457" s="14"/>
      <c r="N457" s="14">
        <v>6.9154071795696895E-2</v>
      </c>
      <c r="O457" s="14">
        <v>0.109650399479106</v>
      </c>
      <c r="P457" s="14">
        <v>0.13573643377880201</v>
      </c>
      <c r="Q457" s="14">
        <v>9.2502965888463004E-2</v>
      </c>
      <c r="R457" s="14">
        <v>9.6336232452262999E-2</v>
      </c>
      <c r="S457" s="14">
        <v>0.143445564154524</v>
      </c>
      <c r="T457" s="14">
        <v>0.11653720430097</v>
      </c>
      <c r="U457" s="14">
        <v>0.16173930417903801</v>
      </c>
      <c r="V457" s="14">
        <v>0.13677960738071401</v>
      </c>
      <c r="W457" s="14">
        <v>0.103388335723366</v>
      </c>
      <c r="X457" s="14">
        <v>9.7312648551770103E-2</v>
      </c>
      <c r="Y457" s="14">
        <v>7.2151832932411106E-2</v>
      </c>
      <c r="Z457" s="14"/>
      <c r="AA457" s="14">
        <v>0.11883393386638499</v>
      </c>
      <c r="AB457" s="14">
        <v>0.11092276264343701</v>
      </c>
      <c r="AC457" s="14">
        <v>0.118631132166482</v>
      </c>
      <c r="AD457" s="14">
        <v>9.2526728001467606E-2</v>
      </c>
      <c r="AE457" s="14"/>
      <c r="AF457" s="14">
        <v>0.100220383111054</v>
      </c>
      <c r="AG457" s="14">
        <v>0.127158152298634</v>
      </c>
      <c r="AH457" s="14">
        <v>8.6071604432898394E-2</v>
      </c>
      <c r="AI457" s="14">
        <v>0.187264033791086</v>
      </c>
      <c r="AJ457" s="14">
        <v>9.1421162956484295E-2</v>
      </c>
      <c r="AK457" s="14"/>
      <c r="AL457" s="14">
        <v>8.3759843235790901E-2</v>
      </c>
      <c r="AM457" s="14">
        <v>0.121820203532296</v>
      </c>
      <c r="AN457" s="14">
        <v>0.102333792373728</v>
      </c>
    </row>
    <row r="458" spans="2:40" x14ac:dyDescent="0.35">
      <c r="B458" t="s">
        <v>316</v>
      </c>
      <c r="C458" s="14">
        <v>0.18196351026796201</v>
      </c>
      <c r="D458" s="14">
        <v>0.17665716805614301</v>
      </c>
      <c r="E458" s="14">
        <v>0.18722410612767701</v>
      </c>
      <c r="F458" s="14"/>
      <c r="G458" s="14">
        <v>0.128142657747158</v>
      </c>
      <c r="H458" s="14">
        <v>0.14664374762143501</v>
      </c>
      <c r="I458" s="14">
        <v>0.183489046413777</v>
      </c>
      <c r="J458" s="14">
        <v>0.177121452928657</v>
      </c>
      <c r="K458" s="14">
        <v>0.20539421493844101</v>
      </c>
      <c r="L458" s="14">
        <v>0.23327413781714201</v>
      </c>
      <c r="M458" s="14"/>
      <c r="N458" s="14">
        <v>0.205036671815509</v>
      </c>
      <c r="O458" s="14">
        <v>0.20256019208797299</v>
      </c>
      <c r="P458" s="14">
        <v>0.15872914506503399</v>
      </c>
      <c r="Q458" s="14">
        <v>0.16662323299029499</v>
      </c>
      <c r="R458" s="14">
        <v>0.16880063338424001</v>
      </c>
      <c r="S458" s="14">
        <v>0.189364063731429</v>
      </c>
      <c r="T458" s="14">
        <v>0.13142743185622999</v>
      </c>
      <c r="U458" s="14">
        <v>0.17517464449700901</v>
      </c>
      <c r="V458" s="14">
        <v>0.189559021661134</v>
      </c>
      <c r="W458" s="14">
        <v>0.17104714047512201</v>
      </c>
      <c r="X458" s="14">
        <v>0.18763775252318099</v>
      </c>
      <c r="Y458" s="14">
        <v>0.24008816680921999</v>
      </c>
      <c r="Z458" s="14"/>
      <c r="AA458" s="14">
        <v>0.20009878150687399</v>
      </c>
      <c r="AB458" s="14">
        <v>0.17296456452269501</v>
      </c>
      <c r="AC458" s="14">
        <v>0.17006109801758101</v>
      </c>
      <c r="AD458" s="14">
        <v>0.18150672241167301</v>
      </c>
      <c r="AE458" s="14"/>
      <c r="AF458" s="14">
        <v>0.18311296211442901</v>
      </c>
      <c r="AG458" s="14">
        <v>0.17108737160451301</v>
      </c>
      <c r="AH458" s="14">
        <v>0.240678888581741</v>
      </c>
      <c r="AI458" s="14">
        <v>0.162513310501922</v>
      </c>
      <c r="AJ458" s="14">
        <v>0.17127778861491999</v>
      </c>
      <c r="AK458" s="14"/>
      <c r="AL458" s="14">
        <v>0.185286738213051</v>
      </c>
      <c r="AM458" s="14">
        <v>0.18621009338003</v>
      </c>
      <c r="AN458" s="14">
        <v>0.210458741820192</v>
      </c>
    </row>
    <row r="459" spans="2:40" x14ac:dyDescent="0.35">
      <c r="B459" t="s">
        <v>317</v>
      </c>
      <c r="C459" s="14">
        <v>0.15499050086024599</v>
      </c>
      <c r="D459" s="14">
        <v>0.149383833154211</v>
      </c>
      <c r="E459" s="14">
        <v>0.16040722192376999</v>
      </c>
      <c r="F459" s="14"/>
      <c r="G459" s="14">
        <v>0.150348246137821</v>
      </c>
      <c r="H459" s="14">
        <v>0.14669207406745099</v>
      </c>
      <c r="I459" s="14">
        <v>0.17248570719568801</v>
      </c>
      <c r="J459" s="14">
        <v>0.147890022970804</v>
      </c>
      <c r="K459" s="14">
        <v>0.13921435990870201</v>
      </c>
      <c r="L459" s="14">
        <v>0.16690312287266501</v>
      </c>
      <c r="M459" s="14"/>
      <c r="N459" s="14">
        <v>0.154921583622216</v>
      </c>
      <c r="O459" s="14">
        <v>0.15543217372606599</v>
      </c>
      <c r="P459" s="14">
        <v>0.149948374214427</v>
      </c>
      <c r="Q459" s="14">
        <v>0.17073674534971001</v>
      </c>
      <c r="R459" s="14">
        <v>0.19236394031769799</v>
      </c>
      <c r="S459" s="14">
        <v>0.11173333512056401</v>
      </c>
      <c r="T459" s="14">
        <v>0.1898987427347</v>
      </c>
      <c r="U459" s="14">
        <v>9.0555345449115296E-2</v>
      </c>
      <c r="V459" s="14">
        <v>0.12406403475896199</v>
      </c>
      <c r="W459" s="14">
        <v>0.16341776495396901</v>
      </c>
      <c r="X459" s="14">
        <v>0.25848222377130298</v>
      </c>
      <c r="Y459" s="14">
        <v>7.1033461079813495E-2</v>
      </c>
      <c r="Z459" s="14"/>
      <c r="AA459" s="14">
        <v>0.167269501728325</v>
      </c>
      <c r="AB459" s="14">
        <v>0.159567833649357</v>
      </c>
      <c r="AC459" s="14">
        <v>0.15984634826091301</v>
      </c>
      <c r="AD459" s="14">
        <v>0.13393553211634099</v>
      </c>
      <c r="AE459" s="14"/>
      <c r="AF459" s="14">
        <v>0.161921883394363</v>
      </c>
      <c r="AG459" s="14">
        <v>0.16737889732390099</v>
      </c>
      <c r="AH459" s="14">
        <v>0.12157034791265001</v>
      </c>
      <c r="AI459" s="14">
        <v>0.225589034004025</v>
      </c>
      <c r="AJ459" s="14">
        <v>0.133397230096548</v>
      </c>
      <c r="AK459" s="14"/>
      <c r="AL459" s="14">
        <v>0.15724474916210401</v>
      </c>
      <c r="AM459" s="14">
        <v>0.153791889447353</v>
      </c>
      <c r="AN459" s="14">
        <v>0.13747655285197299</v>
      </c>
    </row>
    <row r="460" spans="2:40" x14ac:dyDescent="0.35">
      <c r="B460" t="s">
        <v>318</v>
      </c>
      <c r="C460" s="14">
        <v>7.1727325543054193E-2</v>
      </c>
      <c r="D460" s="14">
        <v>7.8793682848268806E-2</v>
      </c>
      <c r="E460" s="14">
        <v>6.5253187511103705E-2</v>
      </c>
      <c r="F460" s="14"/>
      <c r="G460" s="14">
        <v>4.7624651936719199E-2</v>
      </c>
      <c r="H460" s="14">
        <v>6.2028974460906799E-2</v>
      </c>
      <c r="I460" s="14">
        <v>5.1840932376893398E-2</v>
      </c>
      <c r="J460" s="14">
        <v>8.8770106872212803E-2</v>
      </c>
      <c r="K460" s="14">
        <v>8.8056369697860903E-2</v>
      </c>
      <c r="L460" s="14">
        <v>8.6984194555856001E-2</v>
      </c>
      <c r="M460" s="14"/>
      <c r="N460" s="14">
        <v>7.1530052806866098E-2</v>
      </c>
      <c r="O460" s="14">
        <v>8.2010522941202701E-2</v>
      </c>
      <c r="P460" s="14">
        <v>6.4866472527723304E-2</v>
      </c>
      <c r="Q460" s="14">
        <v>7.2252838020382695E-2</v>
      </c>
      <c r="R460" s="14">
        <v>7.6468370251926807E-2</v>
      </c>
      <c r="S460" s="14">
        <v>6.8583507283331693E-2</v>
      </c>
      <c r="T460" s="14">
        <v>7.9713589577478206E-2</v>
      </c>
      <c r="U460" s="14">
        <v>7.2287455408734796E-2</v>
      </c>
      <c r="V460" s="14">
        <v>6.5300650588332704E-2</v>
      </c>
      <c r="W460" s="14">
        <v>7.6747697246529106E-2</v>
      </c>
      <c r="X460" s="14">
        <v>5.8397693486141398E-2</v>
      </c>
      <c r="Y460" s="14">
        <v>5.1707218565258201E-2</v>
      </c>
      <c r="Z460" s="14"/>
      <c r="AA460" s="14">
        <v>6.4683465345268795E-2</v>
      </c>
      <c r="AB460" s="14">
        <v>7.9220130654450702E-2</v>
      </c>
      <c r="AC460" s="14">
        <v>8.0454895180064295E-2</v>
      </c>
      <c r="AD460" s="14">
        <v>6.4435734564585803E-2</v>
      </c>
      <c r="AE460" s="14"/>
      <c r="AF460" s="14">
        <v>9.2891750423027594E-2</v>
      </c>
      <c r="AG460" s="14">
        <v>6.3040434145366503E-2</v>
      </c>
      <c r="AH460" s="14">
        <v>7.15427996913688E-2</v>
      </c>
      <c r="AI460" s="14">
        <v>0.15087439333438901</v>
      </c>
      <c r="AJ460" s="14">
        <v>5.92975300164863E-2</v>
      </c>
      <c r="AK460" s="14"/>
      <c r="AL460" s="14">
        <v>9.0697411529524402E-2</v>
      </c>
      <c r="AM460" s="14">
        <v>6.3887862277183904E-2</v>
      </c>
      <c r="AN460" s="14">
        <v>6.9626295893793502E-2</v>
      </c>
    </row>
    <row r="461" spans="2:40" x14ac:dyDescent="0.35">
      <c r="B461" t="s">
        <v>319</v>
      </c>
      <c r="C461" s="14">
        <v>3.66697398174873E-2</v>
      </c>
      <c r="D461" s="14">
        <v>3.7816423356169297E-2</v>
      </c>
      <c r="E461" s="14">
        <v>3.5767738921167802E-2</v>
      </c>
      <c r="F461" s="14"/>
      <c r="G461" s="14">
        <v>2.7000627193954099E-2</v>
      </c>
      <c r="H461" s="14">
        <v>2.76595468690383E-2</v>
      </c>
      <c r="I461" s="14">
        <v>3.2101795608536397E-2</v>
      </c>
      <c r="J461" s="14">
        <v>4.6507421247956503E-2</v>
      </c>
      <c r="K461" s="14">
        <v>5.3522269425592101E-2</v>
      </c>
      <c r="L461" s="14">
        <v>3.4806879417036599E-2</v>
      </c>
      <c r="M461" s="14"/>
      <c r="N461" s="14">
        <v>3.60042503104284E-2</v>
      </c>
      <c r="O461" s="14">
        <v>3.2738061302575602E-2</v>
      </c>
      <c r="P461" s="14">
        <v>5.4465183569851701E-2</v>
      </c>
      <c r="Q461" s="14">
        <v>2.63420509678065E-2</v>
      </c>
      <c r="R461" s="14">
        <v>4.3257384550992997E-2</v>
      </c>
      <c r="S461" s="14">
        <v>2.5809541491004499E-2</v>
      </c>
      <c r="T461" s="14">
        <v>4.2647683523025899E-2</v>
      </c>
      <c r="U461" s="14">
        <v>4.7403879883671098E-2</v>
      </c>
      <c r="V461" s="14">
        <v>1.7687744946641399E-2</v>
      </c>
      <c r="W461" s="14">
        <v>3.6748795745341199E-2</v>
      </c>
      <c r="X461" s="14">
        <v>4.4963559637734699E-2</v>
      </c>
      <c r="Y461" s="14">
        <v>8.3227031799890605E-2</v>
      </c>
      <c r="Z461" s="14"/>
      <c r="AA461" s="14">
        <v>4.8478885142906797E-2</v>
      </c>
      <c r="AB461" s="14">
        <v>3.4589914398850501E-2</v>
      </c>
      <c r="AC461" s="14">
        <v>1.90854117680616E-2</v>
      </c>
      <c r="AD461" s="14">
        <v>4.1846447903451198E-2</v>
      </c>
      <c r="AE461" s="14"/>
      <c r="AF461" s="14">
        <v>4.2503893583478301E-2</v>
      </c>
      <c r="AG461" s="14">
        <v>3.0434290634248701E-2</v>
      </c>
      <c r="AH461" s="14">
        <v>4.0705845789667197E-2</v>
      </c>
      <c r="AI461" s="14">
        <v>0</v>
      </c>
      <c r="AJ461" s="14">
        <v>4.7758251640060201E-2</v>
      </c>
      <c r="AK461" s="14"/>
      <c r="AL461" s="14">
        <v>3.96013847845023E-2</v>
      </c>
      <c r="AM461" s="14">
        <v>3.202383769817E-2</v>
      </c>
      <c r="AN461" s="14">
        <v>3.4726965860734503E-2</v>
      </c>
    </row>
    <row r="462" spans="2:40" x14ac:dyDescent="0.35">
      <c r="B462" t="s">
        <v>320</v>
      </c>
      <c r="C462" s="14">
        <v>1.76323773039096E-2</v>
      </c>
      <c r="D462" s="14">
        <v>1.9471616696102999E-2</v>
      </c>
      <c r="E462" s="14">
        <v>1.59411263671034E-2</v>
      </c>
      <c r="F462" s="14"/>
      <c r="G462" s="14">
        <v>1.3165371111068899E-2</v>
      </c>
      <c r="H462" s="14">
        <v>2.8381203274138699E-3</v>
      </c>
      <c r="I462" s="14">
        <v>9.5422786895700204E-3</v>
      </c>
      <c r="J462" s="14">
        <v>1.2345413556253199E-2</v>
      </c>
      <c r="K462" s="14">
        <v>2.6636502483371599E-2</v>
      </c>
      <c r="L462" s="14">
        <v>3.7414118525170799E-2</v>
      </c>
      <c r="M462" s="14"/>
      <c r="N462" s="14">
        <v>1.17096961351148E-2</v>
      </c>
      <c r="O462" s="14">
        <v>1.08108523093416E-2</v>
      </c>
      <c r="P462" s="14">
        <v>0</v>
      </c>
      <c r="Q462" s="14">
        <v>2.7844130445970099E-2</v>
      </c>
      <c r="R462" s="14">
        <v>2.8931145852982901E-2</v>
      </c>
      <c r="S462" s="14">
        <v>2.2906604498937999E-2</v>
      </c>
      <c r="T462" s="14">
        <v>2.4014278658574199E-2</v>
      </c>
      <c r="U462" s="14">
        <v>3.3372719596142901E-2</v>
      </c>
      <c r="V462" s="14">
        <v>1.7422486231864698E-2</v>
      </c>
      <c r="W462" s="14">
        <v>1.8460019809920899E-2</v>
      </c>
      <c r="X462" s="14">
        <v>9.2072290467243405E-3</v>
      </c>
      <c r="Y462" s="14">
        <v>2.3557283278218301E-2</v>
      </c>
      <c r="Z462" s="14"/>
      <c r="AA462" s="14">
        <v>9.4484470538718102E-3</v>
      </c>
      <c r="AB462" s="14">
        <v>1.6644741261517899E-2</v>
      </c>
      <c r="AC462" s="14">
        <v>2.38173423374477E-2</v>
      </c>
      <c r="AD462" s="14">
        <v>2.21964532469556E-2</v>
      </c>
      <c r="AE462" s="14"/>
      <c r="AF462" s="14">
        <v>2.3221547664351999E-2</v>
      </c>
      <c r="AG462" s="14">
        <v>2.2921940715894599E-2</v>
      </c>
      <c r="AH462" s="14">
        <v>1.42220668640324E-2</v>
      </c>
      <c r="AI462" s="14">
        <v>0</v>
      </c>
      <c r="AJ462" s="14">
        <v>8.0155933814221002E-3</v>
      </c>
      <c r="AK462" s="14"/>
      <c r="AL462" s="14">
        <v>1.9094705400941301E-2</v>
      </c>
      <c r="AM462" s="14">
        <v>2.54876037771039E-2</v>
      </c>
      <c r="AN462" s="14">
        <v>1.7242441106957999E-2</v>
      </c>
    </row>
    <row r="463" spans="2:40" x14ac:dyDescent="0.35">
      <c r="B463" t="s">
        <v>321</v>
      </c>
      <c r="C463" s="14">
        <v>1.0287332073936501E-2</v>
      </c>
      <c r="D463" s="14">
        <v>9.9345563779760504E-3</v>
      </c>
      <c r="E463" s="14">
        <v>1.0692864564677501E-2</v>
      </c>
      <c r="F463" s="14"/>
      <c r="G463" s="14">
        <v>6.93327648185819E-3</v>
      </c>
      <c r="H463" s="14">
        <v>1.1873499544412301E-2</v>
      </c>
      <c r="I463" s="14">
        <v>1.3390173759052E-2</v>
      </c>
      <c r="J463" s="14">
        <v>2.7159039749045499E-3</v>
      </c>
      <c r="K463" s="14">
        <v>1.28759659268185E-2</v>
      </c>
      <c r="L463" s="14">
        <v>1.3114637964935699E-2</v>
      </c>
      <c r="M463" s="14"/>
      <c r="N463" s="14">
        <v>7.1138999000228903E-3</v>
      </c>
      <c r="O463" s="14">
        <v>1.0492501050109499E-2</v>
      </c>
      <c r="P463" s="14">
        <v>1.1447560184126401E-2</v>
      </c>
      <c r="Q463" s="14">
        <v>0</v>
      </c>
      <c r="R463" s="14">
        <v>6.7844044449440599E-3</v>
      </c>
      <c r="S463" s="14">
        <v>1.0249216616658801E-2</v>
      </c>
      <c r="T463" s="14">
        <v>1.7701601663694E-2</v>
      </c>
      <c r="U463" s="14">
        <v>0</v>
      </c>
      <c r="V463" s="14">
        <v>0</v>
      </c>
      <c r="W463" s="14">
        <v>1.96064555665399E-2</v>
      </c>
      <c r="X463" s="14">
        <v>1.99966490884779E-2</v>
      </c>
      <c r="Y463" s="14">
        <v>4.7860197366844097E-2</v>
      </c>
      <c r="Z463" s="14"/>
      <c r="AA463" s="14">
        <v>9.1580154335708704E-3</v>
      </c>
      <c r="AB463" s="14">
        <v>1.47722967719989E-2</v>
      </c>
      <c r="AC463" s="14">
        <v>1.17667645096367E-2</v>
      </c>
      <c r="AD463" s="14">
        <v>3.7234308319516402E-3</v>
      </c>
      <c r="AE463" s="14"/>
      <c r="AF463" s="14">
        <v>1.00817014958324E-2</v>
      </c>
      <c r="AG463" s="14">
        <v>1.35988767189168E-2</v>
      </c>
      <c r="AH463" s="14">
        <v>0</v>
      </c>
      <c r="AI463" s="14">
        <v>0</v>
      </c>
      <c r="AJ463" s="14">
        <v>0</v>
      </c>
      <c r="AK463" s="14"/>
      <c r="AL463" s="14">
        <v>6.86683099521237E-3</v>
      </c>
      <c r="AM463" s="14">
        <v>1.13853277365596E-2</v>
      </c>
      <c r="AN463" s="14">
        <v>0</v>
      </c>
    </row>
    <row r="464" spans="2:40" x14ac:dyDescent="0.35">
      <c r="B464" t="s">
        <v>322</v>
      </c>
      <c r="C464" s="14">
        <v>5.98518669200984E-3</v>
      </c>
      <c r="D464" s="14">
        <v>5.0586636621127098E-3</v>
      </c>
      <c r="E464" s="14">
        <v>6.9254146184367397E-3</v>
      </c>
      <c r="F464" s="14"/>
      <c r="G464" s="14">
        <v>7.4206975919904198E-3</v>
      </c>
      <c r="H464" s="14">
        <v>5.4644126113102699E-3</v>
      </c>
      <c r="I464" s="14">
        <v>1.18039240989798E-2</v>
      </c>
      <c r="J464" s="14">
        <v>2.9241912653218201E-3</v>
      </c>
      <c r="K464" s="14">
        <v>7.1466591598569901E-3</v>
      </c>
      <c r="L464" s="14">
        <v>2.4209728403807099E-3</v>
      </c>
      <c r="M464" s="14"/>
      <c r="N464" s="14">
        <v>1.4240010395443399E-2</v>
      </c>
      <c r="O464" s="14">
        <v>0</v>
      </c>
      <c r="P464" s="14">
        <v>1.2262141647142E-2</v>
      </c>
      <c r="Q464" s="14">
        <v>4.9421013817694398E-3</v>
      </c>
      <c r="R464" s="14">
        <v>6.7420544355279999E-3</v>
      </c>
      <c r="S464" s="14">
        <v>0</v>
      </c>
      <c r="T464" s="14">
        <v>0</v>
      </c>
      <c r="U464" s="14">
        <v>0</v>
      </c>
      <c r="V464" s="14">
        <v>4.38280024462672E-3</v>
      </c>
      <c r="W464" s="14">
        <v>1.1892245008204599E-2</v>
      </c>
      <c r="X464" s="14">
        <v>1.07564472321537E-2</v>
      </c>
      <c r="Y464" s="14">
        <v>0</v>
      </c>
      <c r="Z464" s="14"/>
      <c r="AA464" s="14">
        <v>3.7851456864859698E-3</v>
      </c>
      <c r="AB464" s="14">
        <v>3.6309080173570801E-3</v>
      </c>
      <c r="AC464" s="14">
        <v>6.8699057325642496E-3</v>
      </c>
      <c r="AD464" s="14">
        <v>1.0079009537462699E-2</v>
      </c>
      <c r="AE464" s="14"/>
      <c r="AF464" s="14">
        <v>8.5733010578053995E-3</v>
      </c>
      <c r="AG464" s="14">
        <v>7.18159841705908E-3</v>
      </c>
      <c r="AH464" s="14">
        <v>0</v>
      </c>
      <c r="AI464" s="14">
        <v>0</v>
      </c>
      <c r="AJ464" s="14">
        <v>3.6701194506544299E-3</v>
      </c>
      <c r="AK464" s="14"/>
      <c r="AL464" s="14">
        <v>1.5150792643396201E-2</v>
      </c>
      <c r="AM464" s="14">
        <v>6.7510062959406803E-3</v>
      </c>
      <c r="AN464" s="14">
        <v>0</v>
      </c>
    </row>
    <row r="465" spans="2:40" x14ac:dyDescent="0.35">
      <c r="B465" t="s">
        <v>323</v>
      </c>
      <c r="C465" s="14">
        <v>3.4342442073464902E-3</v>
      </c>
      <c r="D465" s="14">
        <v>2.9738463946214402E-3</v>
      </c>
      <c r="E465" s="14">
        <v>3.90418358272641E-3</v>
      </c>
      <c r="F465" s="14"/>
      <c r="G465" s="14">
        <v>3.2288982785405201E-3</v>
      </c>
      <c r="H465" s="14">
        <v>5.4796394563851897E-3</v>
      </c>
      <c r="I465" s="14">
        <v>3.3030056960928001E-3</v>
      </c>
      <c r="J465" s="14">
        <v>0</v>
      </c>
      <c r="K465" s="14">
        <v>6.7164314779332296E-3</v>
      </c>
      <c r="L465" s="14">
        <v>2.6066413609750001E-3</v>
      </c>
      <c r="M465" s="14"/>
      <c r="N465" s="14">
        <v>7.91466977143899E-3</v>
      </c>
      <c r="O465" s="14">
        <v>0</v>
      </c>
      <c r="P465" s="14">
        <v>5.6301523567890898E-3</v>
      </c>
      <c r="Q465" s="14">
        <v>0</v>
      </c>
      <c r="R465" s="14">
        <v>2.03788988084838E-2</v>
      </c>
      <c r="S465" s="14">
        <v>0</v>
      </c>
      <c r="T465" s="14">
        <v>5.6509769463838604E-3</v>
      </c>
      <c r="U465" s="14">
        <v>0</v>
      </c>
      <c r="V465" s="14">
        <v>0</v>
      </c>
      <c r="W465" s="14">
        <v>0</v>
      </c>
      <c r="X465" s="14">
        <v>0</v>
      </c>
      <c r="Y465" s="14">
        <v>0</v>
      </c>
      <c r="Z465" s="14"/>
      <c r="AA465" s="14">
        <v>1.8307477838716401E-3</v>
      </c>
      <c r="AB465" s="14">
        <v>5.6431802901446499E-3</v>
      </c>
      <c r="AC465" s="14">
        <v>4.2372480853087703E-3</v>
      </c>
      <c r="AD465" s="14">
        <v>2.1895573596412E-3</v>
      </c>
      <c r="AE465" s="14"/>
      <c r="AF465" s="14">
        <v>6.9375236866357302E-3</v>
      </c>
      <c r="AG465" s="14">
        <v>1.6049102502181699E-3</v>
      </c>
      <c r="AH465" s="14">
        <v>0</v>
      </c>
      <c r="AI465" s="14">
        <v>0</v>
      </c>
      <c r="AJ465" s="14">
        <v>4.19308607749977E-3</v>
      </c>
      <c r="AK465" s="14"/>
      <c r="AL465" s="14">
        <v>1.2229813301221601E-2</v>
      </c>
      <c r="AM465" s="14">
        <v>1.2229238276691E-3</v>
      </c>
      <c r="AN465" s="14">
        <v>0</v>
      </c>
    </row>
    <row r="466" spans="2:40" x14ac:dyDescent="0.35">
      <c r="B466" t="s">
        <v>324</v>
      </c>
      <c r="C466" s="14">
        <v>3.5927664886988499E-3</v>
      </c>
      <c r="D466" s="14">
        <v>4.2294760819275804E-3</v>
      </c>
      <c r="E466" s="14">
        <v>2.9923809077614999E-3</v>
      </c>
      <c r="F466" s="14"/>
      <c r="G466" s="14">
        <v>3.2455735111818801E-3</v>
      </c>
      <c r="H466" s="14">
        <v>5.8921054357196304E-3</v>
      </c>
      <c r="I466" s="14">
        <v>8.5175120575341802E-3</v>
      </c>
      <c r="J466" s="14">
        <v>4.0403642818070901E-3</v>
      </c>
      <c r="K466" s="14">
        <v>0</v>
      </c>
      <c r="L466" s="14">
        <v>0</v>
      </c>
      <c r="M466" s="14"/>
      <c r="N466" s="14">
        <v>0</v>
      </c>
      <c r="O466" s="14">
        <v>3.6672995382783999E-3</v>
      </c>
      <c r="P466" s="14">
        <v>6.3951205563285299E-3</v>
      </c>
      <c r="Q466" s="14">
        <v>5.1802509932524802E-3</v>
      </c>
      <c r="R466" s="14">
        <v>0</v>
      </c>
      <c r="S466" s="14">
        <v>5.0309619632193997E-3</v>
      </c>
      <c r="T466" s="14">
        <v>5.4275341759360404E-3</v>
      </c>
      <c r="U466" s="14">
        <v>0</v>
      </c>
      <c r="V466" s="14">
        <v>0</v>
      </c>
      <c r="W466" s="14">
        <v>1.38838934651416E-2</v>
      </c>
      <c r="X466" s="14">
        <v>0</v>
      </c>
      <c r="Y466" s="14">
        <v>0</v>
      </c>
      <c r="Z466" s="14"/>
      <c r="AA466" s="14">
        <v>2.5515823407344699E-3</v>
      </c>
      <c r="AB466" s="14">
        <v>3.4110971140570998E-3</v>
      </c>
      <c r="AC466" s="14">
        <v>4.2946095842830798E-3</v>
      </c>
      <c r="AD466" s="14">
        <v>4.3173017259232503E-3</v>
      </c>
      <c r="AE466" s="14"/>
      <c r="AF466" s="14">
        <v>2.7064213794991301E-3</v>
      </c>
      <c r="AG466" s="14">
        <v>3.7149032416716799E-3</v>
      </c>
      <c r="AH466" s="14">
        <v>0</v>
      </c>
      <c r="AI466" s="14">
        <v>0</v>
      </c>
      <c r="AJ466" s="14">
        <v>0</v>
      </c>
      <c r="AK466" s="14"/>
      <c r="AL466" s="14">
        <v>2.5810038355095302E-3</v>
      </c>
      <c r="AM466" s="14">
        <v>4.0052838472243602E-3</v>
      </c>
      <c r="AN466" s="14">
        <v>0</v>
      </c>
    </row>
    <row r="467" spans="2:40" x14ac:dyDescent="0.35">
      <c r="B467" t="s">
        <v>325</v>
      </c>
      <c r="C467" s="14">
        <v>4.9251620817822696E-3</v>
      </c>
      <c r="D467" s="14">
        <v>5.03809254175994E-3</v>
      </c>
      <c r="E467" s="14">
        <v>4.8441276207701299E-3</v>
      </c>
      <c r="F467" s="14"/>
      <c r="G467" s="14">
        <v>1.0415995859677099E-2</v>
      </c>
      <c r="H467" s="14">
        <v>8.9105871818430191E-3</v>
      </c>
      <c r="I467" s="14">
        <v>8.4388193364870398E-3</v>
      </c>
      <c r="J467" s="14">
        <v>0</v>
      </c>
      <c r="K467" s="14">
        <v>0</v>
      </c>
      <c r="L467" s="14">
        <v>2.4949876714394602E-3</v>
      </c>
      <c r="M467" s="14"/>
      <c r="N467" s="14">
        <v>1.4135717729595E-2</v>
      </c>
      <c r="O467" s="14">
        <v>7.1431937799188699E-3</v>
      </c>
      <c r="P467" s="14">
        <v>0</v>
      </c>
      <c r="Q467" s="14">
        <v>1.0360501986505E-2</v>
      </c>
      <c r="R467" s="14">
        <v>0</v>
      </c>
      <c r="S467" s="14">
        <v>5.8219368515564198E-3</v>
      </c>
      <c r="T467" s="14">
        <v>0</v>
      </c>
      <c r="U467" s="14">
        <v>0</v>
      </c>
      <c r="V467" s="14">
        <v>0</v>
      </c>
      <c r="W467" s="14">
        <v>6.1876606178915203E-3</v>
      </c>
      <c r="X467" s="14">
        <v>0</v>
      </c>
      <c r="Y467" s="14">
        <v>0</v>
      </c>
      <c r="Z467" s="14"/>
      <c r="AA467" s="14">
        <v>9.4090834004571505E-3</v>
      </c>
      <c r="AB467" s="14">
        <v>5.6232267992686897E-3</v>
      </c>
      <c r="AC467" s="14">
        <v>4.2387314546024797E-3</v>
      </c>
      <c r="AD467" s="14">
        <v>0</v>
      </c>
      <c r="AE467" s="14"/>
      <c r="AF467" s="14">
        <v>2.7328738570223899E-3</v>
      </c>
      <c r="AG467" s="14">
        <v>7.2717176810675101E-3</v>
      </c>
      <c r="AH467" s="14">
        <v>7.5273451566408604E-3</v>
      </c>
      <c r="AI467" s="14">
        <v>0</v>
      </c>
      <c r="AJ467" s="14">
        <v>0</v>
      </c>
      <c r="AK467" s="14"/>
      <c r="AL467" s="14">
        <v>4.8176465489490799E-3</v>
      </c>
      <c r="AM467" s="14">
        <v>5.5409682996611798E-3</v>
      </c>
      <c r="AN467" s="14">
        <v>9.1259453914792309E-3</v>
      </c>
    </row>
    <row r="468" spans="2:40" x14ac:dyDescent="0.35">
      <c r="B468" t="s">
        <v>105</v>
      </c>
      <c r="C468" s="14">
        <v>0.174621899696908</v>
      </c>
      <c r="D468" s="14">
        <v>0.18574702513387201</v>
      </c>
      <c r="E468" s="14">
        <v>0.16479538193620499</v>
      </c>
      <c r="F468" s="14"/>
      <c r="G468" s="14">
        <v>0.11423111563466801</v>
      </c>
      <c r="H468" s="14">
        <v>0.121565412322183</v>
      </c>
      <c r="I468" s="14">
        <v>0.17036664472751401</v>
      </c>
      <c r="J468" s="14">
        <v>0.162569992188767</v>
      </c>
      <c r="K468" s="14">
        <v>0.211265467825862</v>
      </c>
      <c r="L468" s="14">
        <v>0.24634929049457499</v>
      </c>
      <c r="M468" s="14"/>
      <c r="N468" s="14">
        <v>0.143802040593521</v>
      </c>
      <c r="O468" s="14">
        <v>0.17074873398218299</v>
      </c>
      <c r="P468" s="14">
        <v>0.15951265346573501</v>
      </c>
      <c r="Q468" s="14">
        <v>0.19960718584182799</v>
      </c>
      <c r="R468" s="14">
        <v>0.14451930468691801</v>
      </c>
      <c r="S468" s="14">
        <v>0.22833392869556199</v>
      </c>
      <c r="T468" s="14">
        <v>0.18363231850451101</v>
      </c>
      <c r="U468" s="14">
        <v>0.22005240650663499</v>
      </c>
      <c r="V468" s="14">
        <v>0.143319931007304</v>
      </c>
      <c r="W468" s="14">
        <v>0.191104356758689</v>
      </c>
      <c r="X468" s="14">
        <v>0.18031189898825301</v>
      </c>
      <c r="Y468" s="14">
        <v>0.181755753867058</v>
      </c>
      <c r="Z468" s="14"/>
      <c r="AA468" s="14">
        <v>0.15172938818703499</v>
      </c>
      <c r="AB468" s="14">
        <v>0.174767070584114</v>
      </c>
      <c r="AC468" s="14">
        <v>0.15522979519309099</v>
      </c>
      <c r="AD468" s="14">
        <v>0.21571487314183099</v>
      </c>
      <c r="AE468" s="14"/>
      <c r="AF468" s="14">
        <v>0.16846481829966001</v>
      </c>
      <c r="AG468" s="14">
        <v>0.13904729067201499</v>
      </c>
      <c r="AH468" s="14">
        <v>0.206736869127291</v>
      </c>
      <c r="AI468" s="14">
        <v>0.159214241263537</v>
      </c>
      <c r="AJ468" s="14">
        <v>0.23880067461354099</v>
      </c>
      <c r="AK468" s="14"/>
      <c r="AL468" s="14">
        <v>0.16185429060294201</v>
      </c>
      <c r="AM468" s="14">
        <v>0.15201130572364499</v>
      </c>
      <c r="AN468" s="14">
        <v>0.142950129444295</v>
      </c>
    </row>
    <row r="469" spans="2:40" x14ac:dyDescent="0.35">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row>
    <row r="470" spans="2:40" x14ac:dyDescent="0.35">
      <c r="B470" s="6" t="s">
        <v>333</v>
      </c>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row>
    <row r="471" spans="2:40" x14ac:dyDescent="0.35">
      <c r="B471" s="24" t="s">
        <v>71</v>
      </c>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row>
    <row r="472" spans="2:40" x14ac:dyDescent="0.35">
      <c r="B472" t="s">
        <v>327</v>
      </c>
      <c r="C472" s="14">
        <v>2.3354971775876102E-2</v>
      </c>
      <c r="D472" s="14">
        <v>2.2638362542826501E-2</v>
      </c>
      <c r="E472" s="14">
        <v>2.4193338189531899E-2</v>
      </c>
      <c r="F472" s="14"/>
      <c r="G472" s="14">
        <v>4.4430229417634103E-2</v>
      </c>
      <c r="H472" s="14">
        <v>4.3716961742285697E-2</v>
      </c>
      <c r="I472" s="14">
        <v>2.9129922604834602E-2</v>
      </c>
      <c r="J472" s="14">
        <v>1.05859346963067E-2</v>
      </c>
      <c r="K472" s="14">
        <v>1.3343186215003701E-2</v>
      </c>
      <c r="L472" s="14">
        <v>5.2549176552194998E-3</v>
      </c>
      <c r="M472" s="14"/>
      <c r="N472" s="14">
        <v>2.1395436298375901E-2</v>
      </c>
      <c r="O472" s="14">
        <v>3.3440454355729003E-2</v>
      </c>
      <c r="P472" s="14">
        <v>2.9992182120053001E-2</v>
      </c>
      <c r="Q472" s="14">
        <v>5.1435847485004297E-3</v>
      </c>
      <c r="R472" s="14">
        <v>3.4793993421283101E-2</v>
      </c>
      <c r="S472" s="14">
        <v>2.0552973415592101E-2</v>
      </c>
      <c r="T472" s="14">
        <v>2.26717408149372E-2</v>
      </c>
      <c r="U472" s="14">
        <v>0</v>
      </c>
      <c r="V472" s="14">
        <v>2.7627831300287502E-2</v>
      </c>
      <c r="W472" s="14">
        <v>3.8504767976663898E-2</v>
      </c>
      <c r="X472" s="14">
        <v>1.0654802496964801E-2</v>
      </c>
      <c r="Y472" s="14">
        <v>0</v>
      </c>
      <c r="Z472" s="14"/>
      <c r="AA472" s="14">
        <v>2.1549952184300399E-2</v>
      </c>
      <c r="AB472" s="14">
        <v>2.44366706874674E-2</v>
      </c>
      <c r="AC472" s="14">
        <v>2.01234733555181E-2</v>
      </c>
      <c r="AD472" s="14">
        <v>2.7209984450844899E-2</v>
      </c>
      <c r="AE472" s="14"/>
      <c r="AF472" s="14">
        <v>2.08072585970147E-2</v>
      </c>
      <c r="AG472" s="14">
        <v>2.87486009876869E-2</v>
      </c>
      <c r="AH472" s="14">
        <v>2.3111497430425901E-2</v>
      </c>
      <c r="AI472" s="14">
        <v>7.56726650141651E-2</v>
      </c>
      <c r="AJ472" s="14">
        <v>2.1272631385502099E-2</v>
      </c>
      <c r="AK472" s="14"/>
      <c r="AL472" s="14">
        <v>3.2113930258479903E-2</v>
      </c>
      <c r="AM472" s="14">
        <v>2.17278337061729E-2</v>
      </c>
      <c r="AN472" s="14">
        <v>4.4395759823953801E-2</v>
      </c>
    </row>
    <row r="473" spans="2:40" x14ac:dyDescent="0.35">
      <c r="B473" t="s">
        <v>317</v>
      </c>
      <c r="C473" s="14">
        <v>5.5146526608053498E-2</v>
      </c>
      <c r="D473" s="14">
        <v>6.21076676981622E-2</v>
      </c>
      <c r="E473" s="14">
        <v>4.8676702034085598E-2</v>
      </c>
      <c r="F473" s="14"/>
      <c r="G473" s="14">
        <v>9.8937394835949793E-2</v>
      </c>
      <c r="H473" s="14">
        <v>8.6411808078664096E-2</v>
      </c>
      <c r="I473" s="14">
        <v>6.5298757661514606E-2</v>
      </c>
      <c r="J473" s="14">
        <v>4.3141467675653598E-2</v>
      </c>
      <c r="K473" s="14">
        <v>3.2251252630901998E-2</v>
      </c>
      <c r="L473" s="14">
        <v>1.75925528882434E-2</v>
      </c>
      <c r="M473" s="14"/>
      <c r="N473" s="14">
        <v>8.0547400153653997E-2</v>
      </c>
      <c r="O473" s="14">
        <v>5.5336176225382699E-2</v>
      </c>
      <c r="P473" s="14">
        <v>4.1452981355236201E-2</v>
      </c>
      <c r="Q473" s="14">
        <v>3.6658980948366802E-2</v>
      </c>
      <c r="R473" s="14">
        <v>6.9455871017648399E-2</v>
      </c>
      <c r="S473" s="14">
        <v>4.7853996142355297E-2</v>
      </c>
      <c r="T473" s="14">
        <v>4.6528466422767097E-2</v>
      </c>
      <c r="U473" s="14">
        <v>2.3212826017895601E-2</v>
      </c>
      <c r="V473" s="14">
        <v>0.104955206986047</v>
      </c>
      <c r="W473" s="14">
        <v>1.3287673858892001E-2</v>
      </c>
      <c r="X473" s="14">
        <v>3.8365222907293398E-2</v>
      </c>
      <c r="Y473" s="14">
        <v>5.2170594798917398E-2</v>
      </c>
      <c r="Z473" s="14"/>
      <c r="AA473" s="14">
        <v>5.3038983298531399E-2</v>
      </c>
      <c r="AB473" s="14">
        <v>5.24187406935799E-2</v>
      </c>
      <c r="AC473" s="14">
        <v>6.7809770225222707E-2</v>
      </c>
      <c r="AD473" s="14">
        <v>4.9557088563145398E-2</v>
      </c>
      <c r="AE473" s="14"/>
      <c r="AF473" s="14">
        <v>3.6155846062536197E-2</v>
      </c>
      <c r="AG473" s="14">
        <v>5.8360695405356301E-2</v>
      </c>
      <c r="AH473" s="14">
        <v>5.8313376283276597E-2</v>
      </c>
      <c r="AI473" s="14">
        <v>8.1305100876029601E-2</v>
      </c>
      <c r="AJ473" s="14">
        <v>6.9061568730679201E-2</v>
      </c>
      <c r="AK473" s="14"/>
      <c r="AL473" s="14">
        <v>4.24406815226826E-2</v>
      </c>
      <c r="AM473" s="14">
        <v>6.30701949419607E-2</v>
      </c>
      <c r="AN473" s="14">
        <v>6.3847182784918702E-2</v>
      </c>
    </row>
    <row r="474" spans="2:40" x14ac:dyDescent="0.35">
      <c r="B474" t="s">
        <v>318</v>
      </c>
      <c r="C474" s="14">
        <v>7.88794609896937E-2</v>
      </c>
      <c r="D474" s="14">
        <v>9.0249611005685904E-2</v>
      </c>
      <c r="E474" s="14">
        <v>6.6263810766116496E-2</v>
      </c>
      <c r="F474" s="14"/>
      <c r="G474" s="14">
        <v>9.4940253759137505E-2</v>
      </c>
      <c r="H474" s="14">
        <v>9.99506045283821E-2</v>
      </c>
      <c r="I474" s="14">
        <v>8.9139491741022106E-2</v>
      </c>
      <c r="J474" s="14">
        <v>8.8859910802533207E-2</v>
      </c>
      <c r="K474" s="14">
        <v>5.3742437434219303E-2</v>
      </c>
      <c r="L474" s="14">
        <v>5.1565815744577803E-2</v>
      </c>
      <c r="M474" s="14"/>
      <c r="N474" s="14">
        <v>0.13700710366959401</v>
      </c>
      <c r="O474" s="14">
        <v>5.5658426546966698E-2</v>
      </c>
      <c r="P474" s="14">
        <v>6.1202021716917902E-2</v>
      </c>
      <c r="Q474" s="14">
        <v>7.9392937677876599E-2</v>
      </c>
      <c r="R474" s="14">
        <v>0.105348307549724</v>
      </c>
      <c r="S474" s="14">
        <v>0.10552567520837799</v>
      </c>
      <c r="T474" s="14">
        <v>4.4654929010018003E-2</v>
      </c>
      <c r="U474" s="14">
        <v>2.39010210399065E-2</v>
      </c>
      <c r="V474" s="14">
        <v>0.11923334994600999</v>
      </c>
      <c r="W474" s="14">
        <v>3.1049883653586099E-2</v>
      </c>
      <c r="X474" s="14">
        <v>1.7526585557811999E-2</v>
      </c>
      <c r="Y474" s="14">
        <v>7.39816026020583E-2</v>
      </c>
      <c r="Z474" s="14"/>
      <c r="AA474" s="14">
        <v>7.2426707740796306E-2</v>
      </c>
      <c r="AB474" s="14">
        <v>7.2777851085388007E-2</v>
      </c>
      <c r="AC474" s="14">
        <v>8.5592583460050803E-2</v>
      </c>
      <c r="AD474" s="14">
        <v>8.4918612533552401E-2</v>
      </c>
      <c r="AE474" s="14"/>
      <c r="AF474" s="14">
        <v>6.1142022418742302E-2</v>
      </c>
      <c r="AG474" s="14">
        <v>8.8703171751489299E-2</v>
      </c>
      <c r="AH474" s="14">
        <v>8.8313133447741998E-2</v>
      </c>
      <c r="AI474" s="14">
        <v>0</v>
      </c>
      <c r="AJ474" s="14">
        <v>0.11290641608424699</v>
      </c>
      <c r="AK474" s="14"/>
      <c r="AL474" s="14">
        <v>7.4790166303718195E-2</v>
      </c>
      <c r="AM474" s="14">
        <v>8.9253526818634799E-2</v>
      </c>
      <c r="AN474" s="14">
        <v>0.112325515534368</v>
      </c>
    </row>
    <row r="475" spans="2:40" x14ac:dyDescent="0.35">
      <c r="B475" t="s">
        <v>319</v>
      </c>
      <c r="C475" s="14">
        <v>9.2367295060479901E-2</v>
      </c>
      <c r="D475" s="14">
        <v>9.1913498559420201E-2</v>
      </c>
      <c r="E475" s="14">
        <v>9.3358699783731694E-2</v>
      </c>
      <c r="F475" s="14"/>
      <c r="G475" s="14">
        <v>0.14163627096690401</v>
      </c>
      <c r="H475" s="14">
        <v>0.13583594257297699</v>
      </c>
      <c r="I475" s="14">
        <v>8.0283759719121106E-2</v>
      </c>
      <c r="J475" s="14">
        <v>9.3773809138189598E-2</v>
      </c>
      <c r="K475" s="14">
        <v>5.4656820845107298E-2</v>
      </c>
      <c r="L475" s="14">
        <v>5.8454999792226903E-2</v>
      </c>
      <c r="M475" s="14"/>
      <c r="N475" s="14">
        <v>8.3978388302873394E-2</v>
      </c>
      <c r="O475" s="14">
        <v>8.8547958260668594E-2</v>
      </c>
      <c r="P475" s="14">
        <v>9.0037395984039995E-2</v>
      </c>
      <c r="Q475" s="14">
        <v>9.2045845331649598E-2</v>
      </c>
      <c r="R475" s="14">
        <v>7.7136600332896599E-2</v>
      </c>
      <c r="S475" s="14">
        <v>8.0032742021423506E-2</v>
      </c>
      <c r="T475" s="14">
        <v>0.12800425926382999</v>
      </c>
      <c r="U475" s="14">
        <v>7.8257659466932E-2</v>
      </c>
      <c r="V475" s="14">
        <v>0.109701794856436</v>
      </c>
      <c r="W475" s="14">
        <v>9.1639844884479293E-2</v>
      </c>
      <c r="X475" s="14">
        <v>8.8110618851953995E-2</v>
      </c>
      <c r="Y475" s="14">
        <v>9.7231770000735296E-2</v>
      </c>
      <c r="Z475" s="14"/>
      <c r="AA475" s="14">
        <v>0.10970529220190001</v>
      </c>
      <c r="AB475" s="14">
        <v>8.0478068098928907E-2</v>
      </c>
      <c r="AC475" s="14">
        <v>8.9268534227214397E-2</v>
      </c>
      <c r="AD475" s="14">
        <v>8.9472902081516398E-2</v>
      </c>
      <c r="AE475" s="14"/>
      <c r="AF475" s="14">
        <v>7.7933766950335007E-2</v>
      </c>
      <c r="AG475" s="14">
        <v>9.5011110496137696E-2</v>
      </c>
      <c r="AH475" s="14">
        <v>0.106603137630778</v>
      </c>
      <c r="AI475" s="14">
        <v>7.6064981548164698E-2</v>
      </c>
      <c r="AJ475" s="14">
        <v>9.5642567967562597E-2</v>
      </c>
      <c r="AK475" s="14"/>
      <c r="AL475" s="14">
        <v>0.11180052305053199</v>
      </c>
      <c r="AM475" s="14">
        <v>9.3193523108424201E-2</v>
      </c>
      <c r="AN475" s="14">
        <v>0.102878197306774</v>
      </c>
    </row>
    <row r="476" spans="2:40" x14ac:dyDescent="0.35">
      <c r="B476" t="s">
        <v>320</v>
      </c>
      <c r="C476" s="14">
        <v>9.9044165985730195E-2</v>
      </c>
      <c r="D476" s="14">
        <v>8.6356468990164803E-2</v>
      </c>
      <c r="E476" s="14">
        <v>0.112020946093948</v>
      </c>
      <c r="F476" s="14"/>
      <c r="G476" s="14">
        <v>0.11085133664928799</v>
      </c>
      <c r="H476" s="14">
        <v>9.6335306699681794E-2</v>
      </c>
      <c r="I476" s="14">
        <v>0.13014122879481699</v>
      </c>
      <c r="J476" s="14">
        <v>7.7523882105284797E-2</v>
      </c>
      <c r="K476" s="14">
        <v>9.2321367642006297E-2</v>
      </c>
      <c r="L476" s="14">
        <v>9.0059332419474503E-2</v>
      </c>
      <c r="M476" s="14"/>
      <c r="N476" s="14">
        <v>9.7166321878729103E-2</v>
      </c>
      <c r="O476" s="14">
        <v>9.8043319463569395E-2</v>
      </c>
      <c r="P476" s="14">
        <v>0.101036362504469</v>
      </c>
      <c r="Q476" s="14">
        <v>9.8172897981245705E-2</v>
      </c>
      <c r="R476" s="14">
        <v>8.2518604029696005E-2</v>
      </c>
      <c r="S476" s="14">
        <v>0.12385674053175599</v>
      </c>
      <c r="T476" s="14">
        <v>0.10870893926035401</v>
      </c>
      <c r="U476" s="14">
        <v>9.4803823570141499E-2</v>
      </c>
      <c r="V476" s="14">
        <v>0.119118811325618</v>
      </c>
      <c r="W476" s="14">
        <v>6.3781395844931699E-2</v>
      </c>
      <c r="X476" s="14">
        <v>0.104689993373765</v>
      </c>
      <c r="Y476" s="14">
        <v>7.6548425978509596E-2</v>
      </c>
      <c r="Z476" s="14"/>
      <c r="AA476" s="14">
        <v>7.9884277323602093E-2</v>
      </c>
      <c r="AB476" s="14">
        <v>0.116306819411303</v>
      </c>
      <c r="AC476" s="14">
        <v>8.2664900922284804E-2</v>
      </c>
      <c r="AD476" s="14">
        <v>0.116989792761951</v>
      </c>
      <c r="AE476" s="14"/>
      <c r="AF476" s="14">
        <v>9.9253759365305602E-2</v>
      </c>
      <c r="AG476" s="14">
        <v>0.114456981219071</v>
      </c>
      <c r="AH476" s="14">
        <v>7.2791175211960907E-2</v>
      </c>
      <c r="AI476" s="14">
        <v>0.191610752297867</v>
      </c>
      <c r="AJ476" s="14">
        <v>9.4469443771752301E-2</v>
      </c>
      <c r="AK476" s="14"/>
      <c r="AL476" s="14">
        <v>0.100577771764637</v>
      </c>
      <c r="AM476" s="14">
        <v>0.106040081492114</v>
      </c>
      <c r="AN476" s="14">
        <v>9.8436407184735994E-2</v>
      </c>
    </row>
    <row r="477" spans="2:40" x14ac:dyDescent="0.35">
      <c r="B477" t="s">
        <v>321</v>
      </c>
      <c r="C477" s="14">
        <v>8.6024959065395104E-2</v>
      </c>
      <c r="D477" s="14">
        <v>8.3701489848359706E-2</v>
      </c>
      <c r="E477" s="14">
        <v>8.8804349484385106E-2</v>
      </c>
      <c r="F477" s="14"/>
      <c r="G477" s="14">
        <v>8.6073164326246399E-2</v>
      </c>
      <c r="H477" s="14">
        <v>0.106173201264286</v>
      </c>
      <c r="I477" s="14">
        <v>7.7468571385489099E-2</v>
      </c>
      <c r="J477" s="14">
        <v>9.0328974749517205E-2</v>
      </c>
      <c r="K477" s="14">
        <v>4.7569024013951099E-2</v>
      </c>
      <c r="L477" s="14">
        <v>9.8967084204066205E-2</v>
      </c>
      <c r="M477" s="14"/>
      <c r="N477" s="14">
        <v>8.2603792837877305E-2</v>
      </c>
      <c r="O477" s="14">
        <v>0.119637569977803</v>
      </c>
      <c r="P477" s="14">
        <v>8.3997394663826497E-2</v>
      </c>
      <c r="Q477" s="14">
        <v>7.8993343605372399E-2</v>
      </c>
      <c r="R477" s="14">
        <v>9.2089454117025002E-2</v>
      </c>
      <c r="S477" s="14">
        <v>8.3391172910269901E-2</v>
      </c>
      <c r="T477" s="14">
        <v>8.2466705005218799E-2</v>
      </c>
      <c r="U477" s="14">
        <v>9.1577013514447803E-2</v>
      </c>
      <c r="V477" s="14">
        <v>6.6691366316950704E-2</v>
      </c>
      <c r="W477" s="14">
        <v>5.9895809756964902E-2</v>
      </c>
      <c r="X477" s="14">
        <v>7.3032459793212101E-2</v>
      </c>
      <c r="Y477" s="14">
        <v>0.149868807287243</v>
      </c>
      <c r="Z477" s="14"/>
      <c r="AA477" s="14">
        <v>6.0719688204728298E-2</v>
      </c>
      <c r="AB477" s="14">
        <v>0.110185951087337</v>
      </c>
      <c r="AC477" s="14">
        <v>9.3446671231546305E-2</v>
      </c>
      <c r="AD477" s="14">
        <v>8.0224883502587094E-2</v>
      </c>
      <c r="AE477" s="14"/>
      <c r="AF477" s="14">
        <v>8.8611319348297898E-2</v>
      </c>
      <c r="AG477" s="14">
        <v>9.1751602295479101E-2</v>
      </c>
      <c r="AH477" s="14">
        <v>0.105341657708286</v>
      </c>
      <c r="AI477" s="14">
        <v>7.6025623219795599E-2</v>
      </c>
      <c r="AJ477" s="14">
        <v>6.54878049676825E-2</v>
      </c>
      <c r="AK477" s="14"/>
      <c r="AL477" s="14">
        <v>7.6563794134500096E-2</v>
      </c>
      <c r="AM477" s="14">
        <v>9.5349908753658397E-2</v>
      </c>
      <c r="AN477" s="14">
        <v>0.10657538995136701</v>
      </c>
    </row>
    <row r="478" spans="2:40" x14ac:dyDescent="0.35">
      <c r="B478" t="s">
        <v>322</v>
      </c>
      <c r="C478" s="14">
        <v>9.5768855840499795E-2</v>
      </c>
      <c r="D478" s="14">
        <v>9.9301809022362394E-2</v>
      </c>
      <c r="E478" s="14">
        <v>9.1884000278828107E-2</v>
      </c>
      <c r="F478" s="14"/>
      <c r="G478" s="14">
        <v>9.1951747681852006E-2</v>
      </c>
      <c r="H478" s="14">
        <v>6.9590841971752304E-2</v>
      </c>
      <c r="I478" s="14">
        <v>9.38624955825101E-2</v>
      </c>
      <c r="J478" s="14">
        <v>0.109771160305423</v>
      </c>
      <c r="K478" s="14">
        <v>0.104903662013125</v>
      </c>
      <c r="L478" s="14">
        <v>0.103550699598651</v>
      </c>
      <c r="M478" s="14"/>
      <c r="N478" s="14">
        <v>9.7146233913030094E-2</v>
      </c>
      <c r="O478" s="14">
        <v>9.2311591103164198E-2</v>
      </c>
      <c r="P478" s="14">
        <v>0.13195682326453501</v>
      </c>
      <c r="Q478" s="14">
        <v>7.0242347133829597E-2</v>
      </c>
      <c r="R478" s="14">
        <v>9.4701974103691203E-2</v>
      </c>
      <c r="S478" s="14">
        <v>6.92445160316707E-2</v>
      </c>
      <c r="T478" s="14">
        <v>9.3220126730564304E-2</v>
      </c>
      <c r="U478" s="14">
        <v>0.12932305002913799</v>
      </c>
      <c r="V478" s="14">
        <v>9.0847261220139405E-2</v>
      </c>
      <c r="W478" s="14">
        <v>9.0731841449876005E-2</v>
      </c>
      <c r="X478" s="14">
        <v>0.11275026758918</v>
      </c>
      <c r="Y478" s="14">
        <v>0.13357328899998799</v>
      </c>
      <c r="Z478" s="14"/>
      <c r="AA478" s="14">
        <v>0.11844010570789799</v>
      </c>
      <c r="AB478" s="14">
        <v>9.8623573420593705E-2</v>
      </c>
      <c r="AC478" s="14">
        <v>9.7929262274173395E-2</v>
      </c>
      <c r="AD478" s="14">
        <v>6.7179992885503498E-2</v>
      </c>
      <c r="AE478" s="14"/>
      <c r="AF478" s="14">
        <v>0.115506854846507</v>
      </c>
      <c r="AG478" s="14">
        <v>8.3383892311150398E-2</v>
      </c>
      <c r="AH478" s="14">
        <v>8.4239855720338097E-2</v>
      </c>
      <c r="AI478" s="14">
        <v>0.19520216849852301</v>
      </c>
      <c r="AJ478" s="14">
        <v>7.8185509916427698E-2</v>
      </c>
      <c r="AK478" s="14"/>
      <c r="AL478" s="14">
        <v>0.120374875141394</v>
      </c>
      <c r="AM478" s="14">
        <v>7.8215222268384704E-2</v>
      </c>
      <c r="AN478" s="14">
        <v>6.2064398365877398E-2</v>
      </c>
    </row>
    <row r="479" spans="2:40" x14ac:dyDescent="0.35">
      <c r="B479" t="s">
        <v>323</v>
      </c>
      <c r="C479" s="14">
        <v>9.18414116869187E-2</v>
      </c>
      <c r="D479" s="14">
        <v>7.8985252370054798E-2</v>
      </c>
      <c r="E479" s="14">
        <v>0.102966950737198</v>
      </c>
      <c r="F479" s="14"/>
      <c r="G479" s="14">
        <v>7.4419447477028194E-2</v>
      </c>
      <c r="H479" s="14">
        <v>7.9759558243505599E-2</v>
      </c>
      <c r="I479" s="14">
        <v>8.1134860168714101E-2</v>
      </c>
      <c r="J479" s="14">
        <v>9.5158796561212497E-2</v>
      </c>
      <c r="K479" s="14">
        <v>0.11137218350183201</v>
      </c>
      <c r="L479" s="14">
        <v>0.106110589414131</v>
      </c>
      <c r="M479" s="14"/>
      <c r="N479" s="14">
        <v>6.7772913784611893E-2</v>
      </c>
      <c r="O479" s="14">
        <v>7.6313298006234098E-2</v>
      </c>
      <c r="P479" s="14">
        <v>0.13872959670327201</v>
      </c>
      <c r="Q479" s="14">
        <v>8.7038619349278701E-2</v>
      </c>
      <c r="R479" s="14">
        <v>8.8814146259189097E-2</v>
      </c>
      <c r="S479" s="14">
        <v>8.0972538117611806E-2</v>
      </c>
      <c r="T479" s="14">
        <v>9.8940038567245397E-2</v>
      </c>
      <c r="U479" s="14">
        <v>8.0970347727165895E-2</v>
      </c>
      <c r="V479" s="14">
        <v>7.4114199105259501E-2</v>
      </c>
      <c r="W479" s="14">
        <v>0.12869233998759999</v>
      </c>
      <c r="X479" s="14">
        <v>0.105671961895709</v>
      </c>
      <c r="Y479" s="14">
        <v>0.12779451326317401</v>
      </c>
      <c r="Z479" s="14"/>
      <c r="AA479" s="14">
        <v>0.10632128687220301</v>
      </c>
      <c r="AB479" s="14">
        <v>8.8704176212388797E-2</v>
      </c>
      <c r="AC479" s="14">
        <v>9.6349114463555596E-2</v>
      </c>
      <c r="AD479" s="14">
        <v>7.6233824230377098E-2</v>
      </c>
      <c r="AE479" s="14"/>
      <c r="AF479" s="14">
        <v>9.2051330275914195E-2</v>
      </c>
      <c r="AG479" s="14">
        <v>9.6240215375180904E-2</v>
      </c>
      <c r="AH479" s="14">
        <v>7.6437921607105302E-2</v>
      </c>
      <c r="AI479" s="14">
        <v>7.8354681803322196E-2</v>
      </c>
      <c r="AJ479" s="14">
        <v>7.4768917879073998E-2</v>
      </c>
      <c r="AK479" s="14"/>
      <c r="AL479" s="14">
        <v>7.6506015988458895E-2</v>
      </c>
      <c r="AM479" s="14">
        <v>9.60560838630731E-2</v>
      </c>
      <c r="AN479" s="14">
        <v>6.56213281823987E-2</v>
      </c>
    </row>
    <row r="480" spans="2:40" x14ac:dyDescent="0.35">
      <c r="B480" t="s">
        <v>324</v>
      </c>
      <c r="C480" s="14">
        <v>6.3505912820821006E-2</v>
      </c>
      <c r="D480" s="14">
        <v>5.8398842870475497E-2</v>
      </c>
      <c r="E480" s="14">
        <v>6.8869664352583196E-2</v>
      </c>
      <c r="F480" s="14"/>
      <c r="G480" s="14">
        <v>5.06553649608791E-2</v>
      </c>
      <c r="H480" s="14">
        <v>2.8394649229695802E-2</v>
      </c>
      <c r="I480" s="14">
        <v>6.83475634365934E-2</v>
      </c>
      <c r="J480" s="14">
        <v>7.6054018042718996E-2</v>
      </c>
      <c r="K480" s="14">
        <v>7.2533067411619495E-2</v>
      </c>
      <c r="L480" s="14">
        <v>8.02798712514564E-2</v>
      </c>
      <c r="M480" s="14"/>
      <c r="N480" s="14">
        <v>6.4727565574509996E-2</v>
      </c>
      <c r="O480" s="14">
        <v>8.6166311551991601E-2</v>
      </c>
      <c r="P480" s="14">
        <v>6.1229382561207697E-2</v>
      </c>
      <c r="Q480" s="14">
        <v>4.9967767594981199E-2</v>
      </c>
      <c r="R480" s="14">
        <v>3.4802112570221602E-2</v>
      </c>
      <c r="S480" s="14">
        <v>3.6338639946782603E-2</v>
      </c>
      <c r="T480" s="14">
        <v>8.1314385553811999E-2</v>
      </c>
      <c r="U480" s="14">
        <v>0.13115141534752001</v>
      </c>
      <c r="V480" s="14">
        <v>4.4557276995494902E-2</v>
      </c>
      <c r="W480" s="14">
        <v>6.03266871885213E-2</v>
      </c>
      <c r="X480" s="14">
        <v>0.107029905468397</v>
      </c>
      <c r="Y480" s="14">
        <v>2.3557283278218301E-2</v>
      </c>
      <c r="Z480" s="14"/>
      <c r="AA480" s="14">
        <v>6.2561365071272607E-2</v>
      </c>
      <c r="AB480" s="14">
        <v>6.6905728097956696E-2</v>
      </c>
      <c r="AC480" s="14">
        <v>6.8781450656209303E-2</v>
      </c>
      <c r="AD480" s="14">
        <v>5.6855790509537103E-2</v>
      </c>
      <c r="AE480" s="14"/>
      <c r="AF480" s="14">
        <v>7.5261438154391194E-2</v>
      </c>
      <c r="AG480" s="14">
        <v>6.3822996254148306E-2</v>
      </c>
      <c r="AH480" s="14">
        <v>7.8058167999483702E-2</v>
      </c>
      <c r="AI480" s="14">
        <v>0</v>
      </c>
      <c r="AJ480" s="14">
        <v>3.9497705584297702E-2</v>
      </c>
      <c r="AK480" s="14"/>
      <c r="AL480" s="14">
        <v>7.1556252992055994E-2</v>
      </c>
      <c r="AM480" s="14">
        <v>6.7163650562655594E-2</v>
      </c>
      <c r="AN480" s="14">
        <v>8.7051104348136496E-2</v>
      </c>
    </row>
    <row r="481" spans="2:40" x14ac:dyDescent="0.35">
      <c r="B481" t="s">
        <v>328</v>
      </c>
      <c r="C481" s="14">
        <v>5.9169993309004097E-2</v>
      </c>
      <c r="D481" s="14">
        <v>5.1963263471747199E-2</v>
      </c>
      <c r="E481" s="14">
        <v>6.6558210742359403E-2</v>
      </c>
      <c r="F481" s="14"/>
      <c r="G481" s="14">
        <v>4.0683651976998997E-2</v>
      </c>
      <c r="H481" s="14">
        <v>5.2279778341028503E-2</v>
      </c>
      <c r="I481" s="14">
        <v>4.8636194489230303E-2</v>
      </c>
      <c r="J481" s="14">
        <v>5.4867811675450302E-2</v>
      </c>
      <c r="K481" s="14">
        <v>9.9154564956202701E-2</v>
      </c>
      <c r="L481" s="14">
        <v>6.2258567522952099E-2</v>
      </c>
      <c r="M481" s="14"/>
      <c r="N481" s="14">
        <v>2.5877790799734301E-2</v>
      </c>
      <c r="O481" s="14">
        <v>3.6236950494108501E-2</v>
      </c>
      <c r="P481" s="14">
        <v>3.5975909381282097E-2</v>
      </c>
      <c r="Q481" s="14">
        <v>8.9782025281980593E-2</v>
      </c>
      <c r="R481" s="14">
        <v>6.9463360108476604E-2</v>
      </c>
      <c r="S481" s="14">
        <v>6.9644696188009003E-2</v>
      </c>
      <c r="T481" s="14">
        <v>5.66560316354651E-2</v>
      </c>
      <c r="U481" s="14">
        <v>6.9838746072182198E-2</v>
      </c>
      <c r="V481" s="14">
        <v>5.79247990806636E-2</v>
      </c>
      <c r="W481" s="14">
        <v>9.5617036040985107E-2</v>
      </c>
      <c r="X481" s="14">
        <v>0.111661304660632</v>
      </c>
      <c r="Y481" s="14">
        <v>2.9073002003672199E-2</v>
      </c>
      <c r="Z481" s="14"/>
      <c r="AA481" s="14">
        <v>7.3387765773922906E-2</v>
      </c>
      <c r="AB481" s="14">
        <v>5.3325291953720502E-2</v>
      </c>
      <c r="AC481" s="14">
        <v>5.54399335143499E-2</v>
      </c>
      <c r="AD481" s="14">
        <v>5.3649101022154498E-2</v>
      </c>
      <c r="AE481" s="14"/>
      <c r="AF481" s="14">
        <v>6.2474626054998497E-2</v>
      </c>
      <c r="AG481" s="14">
        <v>5.1909827120961503E-2</v>
      </c>
      <c r="AH481" s="14">
        <v>7.4971371571312506E-2</v>
      </c>
      <c r="AI481" s="14">
        <v>3.9525535519590399E-2</v>
      </c>
      <c r="AJ481" s="14">
        <v>6.1611650888947003E-2</v>
      </c>
      <c r="AK481" s="14"/>
      <c r="AL481" s="14">
        <v>5.1829141952479597E-2</v>
      </c>
      <c r="AM481" s="14">
        <v>5.17052932350884E-2</v>
      </c>
      <c r="AN481" s="14">
        <v>5.1335705034441501E-2</v>
      </c>
    </row>
    <row r="482" spans="2:40" x14ac:dyDescent="0.35">
      <c r="B482" t="s">
        <v>329</v>
      </c>
      <c r="C482" s="14">
        <v>2.56771019452086E-2</v>
      </c>
      <c r="D482" s="14">
        <v>2.8994033342000802E-2</v>
      </c>
      <c r="E482" s="14">
        <v>2.16128008695551E-2</v>
      </c>
      <c r="F482" s="14"/>
      <c r="G482" s="14">
        <v>2.0689581245493499E-2</v>
      </c>
      <c r="H482" s="14">
        <v>2.3258411633273E-2</v>
      </c>
      <c r="I482" s="14">
        <v>1.5554344541759E-2</v>
      </c>
      <c r="J482" s="14">
        <v>3.07441995728664E-2</v>
      </c>
      <c r="K482" s="14">
        <v>1.9413563402196399E-2</v>
      </c>
      <c r="L482" s="14">
        <v>3.9281549232241697E-2</v>
      </c>
      <c r="M482" s="14"/>
      <c r="N482" s="14">
        <v>1.11108141923104E-2</v>
      </c>
      <c r="O482" s="14">
        <v>2.5288286560113799E-2</v>
      </c>
      <c r="P482" s="14">
        <v>4.73429537024583E-2</v>
      </c>
      <c r="Q482" s="14">
        <v>2.09443197818668E-2</v>
      </c>
      <c r="R482" s="14">
        <v>5.1367419967276E-2</v>
      </c>
      <c r="S482" s="14">
        <v>1.07850544593701E-2</v>
      </c>
      <c r="T482" s="14">
        <v>5.6671117002190397E-3</v>
      </c>
      <c r="U482" s="14">
        <v>3.613249903903E-2</v>
      </c>
      <c r="V482" s="14">
        <v>1.29439868709357E-2</v>
      </c>
      <c r="W482" s="14">
        <v>5.25574188606193E-2</v>
      </c>
      <c r="X482" s="14">
        <v>1.8799470724996499E-2</v>
      </c>
      <c r="Y482" s="14">
        <v>5.3419138402982597E-2</v>
      </c>
      <c r="Z482" s="14"/>
      <c r="AA482" s="14">
        <v>2.6821922027156098E-2</v>
      </c>
      <c r="AB482" s="14">
        <v>2.7291336924127399E-2</v>
      </c>
      <c r="AC482" s="14">
        <v>2.6262691154858599E-2</v>
      </c>
      <c r="AD482" s="14">
        <v>2.2451990189699501E-2</v>
      </c>
      <c r="AE482" s="14"/>
      <c r="AF482" s="14">
        <v>3.0180966449356899E-2</v>
      </c>
      <c r="AG482" s="14">
        <v>2.6962430095887498E-2</v>
      </c>
      <c r="AH482" s="14">
        <v>9.6361781212403498E-3</v>
      </c>
      <c r="AI482" s="14">
        <v>0</v>
      </c>
      <c r="AJ482" s="14">
        <v>1.8209494389235699E-2</v>
      </c>
      <c r="AK482" s="14"/>
      <c r="AL482" s="14">
        <v>1.11612047137335E-2</v>
      </c>
      <c r="AM482" s="14">
        <v>3.4854889580148402E-2</v>
      </c>
      <c r="AN482" s="14">
        <v>2.9152830985532199E-2</v>
      </c>
    </row>
    <row r="483" spans="2:40" x14ac:dyDescent="0.35">
      <c r="B483" t="s">
        <v>330</v>
      </c>
      <c r="C483" s="14">
        <v>1.55758250557805E-2</v>
      </c>
      <c r="D483" s="14">
        <v>1.9797690430683999E-2</v>
      </c>
      <c r="E483" s="14">
        <v>1.15458611111469E-2</v>
      </c>
      <c r="F483" s="14"/>
      <c r="G483" s="14">
        <v>3.3984077853679399E-3</v>
      </c>
      <c r="H483" s="14">
        <v>1.7180043686122401E-2</v>
      </c>
      <c r="I483" s="14">
        <v>8.7968800244006707E-3</v>
      </c>
      <c r="J483" s="14">
        <v>2.3179910305741801E-2</v>
      </c>
      <c r="K483" s="14">
        <v>3.3009258953077401E-2</v>
      </c>
      <c r="L483" s="14">
        <v>1.0009129968667801E-2</v>
      </c>
      <c r="M483" s="14"/>
      <c r="N483" s="14">
        <v>1.46561693920879E-2</v>
      </c>
      <c r="O483" s="14">
        <v>1.51628738739255E-2</v>
      </c>
      <c r="P483" s="14">
        <v>1.14478739745623E-2</v>
      </c>
      <c r="Q483" s="14">
        <v>1.52784177477152E-2</v>
      </c>
      <c r="R483" s="14">
        <v>2.0414216886101601E-2</v>
      </c>
      <c r="S483" s="14">
        <v>1.0988122832251E-2</v>
      </c>
      <c r="T483" s="14">
        <v>2.3142303941635901E-2</v>
      </c>
      <c r="U483" s="14">
        <v>1.0773885016565499E-2</v>
      </c>
      <c r="V483" s="14">
        <v>4.1860880729328804E-3</v>
      </c>
      <c r="W483" s="14">
        <v>3.9328339244636003E-2</v>
      </c>
      <c r="X483" s="14">
        <v>1.1118342925399E-2</v>
      </c>
      <c r="Y483" s="14">
        <v>0</v>
      </c>
      <c r="Z483" s="14"/>
      <c r="AA483" s="14">
        <v>1.1636925590266601E-2</v>
      </c>
      <c r="AB483" s="14">
        <v>1.15616783624614E-2</v>
      </c>
      <c r="AC483" s="14">
        <v>1.53046307678692E-2</v>
      </c>
      <c r="AD483" s="14">
        <v>2.2468208572625398E-2</v>
      </c>
      <c r="AE483" s="14"/>
      <c r="AF483" s="14">
        <v>1.5939406811344099E-2</v>
      </c>
      <c r="AG483" s="14">
        <v>1.6379445396619299E-2</v>
      </c>
      <c r="AH483" s="14">
        <v>3.0616707884856799E-2</v>
      </c>
      <c r="AI483" s="14">
        <v>3.4878720538204899E-2</v>
      </c>
      <c r="AJ483" s="14">
        <v>1.37655271938856E-2</v>
      </c>
      <c r="AK483" s="14"/>
      <c r="AL483" s="14">
        <v>7.8484081951257605E-3</v>
      </c>
      <c r="AM483" s="14">
        <v>1.8681805777357102E-2</v>
      </c>
      <c r="AN483" s="14">
        <v>1.97642432338909E-2</v>
      </c>
    </row>
    <row r="484" spans="2:40" x14ac:dyDescent="0.35">
      <c r="B484" t="s">
        <v>331</v>
      </c>
      <c r="C484" s="14">
        <v>1.45262064682253E-2</v>
      </c>
      <c r="D484" s="14">
        <v>9.1512506400937502E-3</v>
      </c>
      <c r="E484" s="14">
        <v>1.9860787988515202E-2</v>
      </c>
      <c r="F484" s="14"/>
      <c r="G484" s="14">
        <v>6.7513276690736E-3</v>
      </c>
      <c r="H484" s="14">
        <v>1.47896408282984E-2</v>
      </c>
      <c r="I484" s="14">
        <v>1.24979389250302E-2</v>
      </c>
      <c r="J484" s="14">
        <v>2.0736781657408301E-2</v>
      </c>
      <c r="K484" s="14">
        <v>2.03087723709394E-2</v>
      </c>
      <c r="L484" s="14">
        <v>1.22047409532814E-2</v>
      </c>
      <c r="M484" s="14"/>
      <c r="N484" s="14">
        <v>1.93705540833835E-2</v>
      </c>
      <c r="O484" s="14">
        <v>0</v>
      </c>
      <c r="P484" s="14">
        <v>5.6591743371555902E-3</v>
      </c>
      <c r="Q484" s="14">
        <v>2.6330359714337701E-2</v>
      </c>
      <c r="R484" s="14">
        <v>6.6864522357584803E-3</v>
      </c>
      <c r="S484" s="14">
        <v>1.61748122360767E-2</v>
      </c>
      <c r="T484" s="14">
        <v>6.6766227189043702E-3</v>
      </c>
      <c r="U484" s="14">
        <v>0</v>
      </c>
      <c r="V484" s="14">
        <v>2.2021888907040901E-2</v>
      </c>
      <c r="W484" s="14">
        <v>2.5205120038492901E-2</v>
      </c>
      <c r="X484" s="14">
        <v>1.9655929402960601E-2</v>
      </c>
      <c r="Y484" s="14">
        <v>2.8521572646775298E-2</v>
      </c>
      <c r="Z484" s="14"/>
      <c r="AA484" s="14">
        <v>1.4193476340059401E-2</v>
      </c>
      <c r="AB484" s="14">
        <v>1.89781712766867E-2</v>
      </c>
      <c r="AC484" s="14">
        <v>1.3275169806526099E-2</v>
      </c>
      <c r="AD484" s="14">
        <v>1.14726335198857E-2</v>
      </c>
      <c r="AE484" s="14"/>
      <c r="AF484" s="14">
        <v>1.85550450701179E-2</v>
      </c>
      <c r="AG484" s="14">
        <v>1.4157808272795501E-2</v>
      </c>
      <c r="AH484" s="14">
        <v>7.5273451566408604E-3</v>
      </c>
      <c r="AI484" s="14">
        <v>0</v>
      </c>
      <c r="AJ484" s="14">
        <v>3.5239518521027499E-3</v>
      </c>
      <c r="AK484" s="14"/>
      <c r="AL484" s="14">
        <v>1.24513390905912E-2</v>
      </c>
      <c r="AM484" s="14">
        <v>1.1828702424749499E-2</v>
      </c>
      <c r="AN484" s="14">
        <v>9.1259453914792309E-3</v>
      </c>
    </row>
    <row r="485" spans="2:40" x14ac:dyDescent="0.35">
      <c r="B485" t="s">
        <v>332</v>
      </c>
      <c r="C485" s="14">
        <v>8.4630872569690704E-3</v>
      </c>
      <c r="D485" s="14">
        <v>1.1063372773148899E-2</v>
      </c>
      <c r="E485" s="14">
        <v>5.9742866271061098E-3</v>
      </c>
      <c r="F485" s="14"/>
      <c r="G485" s="14">
        <v>6.6547179787213202E-3</v>
      </c>
      <c r="H485" s="14">
        <v>1.16623874466334E-2</v>
      </c>
      <c r="I485" s="14">
        <v>1.51686075517935E-2</v>
      </c>
      <c r="J485" s="14">
        <v>6.0589431441079398E-3</v>
      </c>
      <c r="K485" s="14">
        <v>6.6827879549342601E-3</v>
      </c>
      <c r="L485" s="14">
        <v>4.7611142386156102E-3</v>
      </c>
      <c r="M485" s="14"/>
      <c r="N485" s="14">
        <v>1.9342678816094701E-2</v>
      </c>
      <c r="O485" s="14">
        <v>1.7941909012282299E-2</v>
      </c>
      <c r="P485" s="14">
        <v>0</v>
      </c>
      <c r="Q485" s="14">
        <v>1.53026033682744E-2</v>
      </c>
      <c r="R485" s="14">
        <v>6.4644748044081499E-3</v>
      </c>
      <c r="S485" s="14">
        <v>5.0309619632193997E-3</v>
      </c>
      <c r="T485" s="14">
        <v>0</v>
      </c>
      <c r="U485" s="14">
        <v>0</v>
      </c>
      <c r="V485" s="14">
        <v>5.0225148635028903E-3</v>
      </c>
      <c r="W485" s="14">
        <v>6.4423965598930403E-3</v>
      </c>
      <c r="X485" s="14">
        <v>0</v>
      </c>
      <c r="Y485" s="14">
        <v>0</v>
      </c>
      <c r="Z485" s="14"/>
      <c r="AA485" s="14">
        <v>1.19605735719856E-2</v>
      </c>
      <c r="AB485" s="14">
        <v>5.2082209668006503E-3</v>
      </c>
      <c r="AC485" s="14">
        <v>1.0644263646803201E-2</v>
      </c>
      <c r="AD485" s="14">
        <v>6.2191324535280897E-3</v>
      </c>
      <c r="AE485" s="14"/>
      <c r="AF485" s="14">
        <v>1.02732969440628E-2</v>
      </c>
      <c r="AG485" s="14">
        <v>6.9874064366243901E-3</v>
      </c>
      <c r="AH485" s="14">
        <v>6.8695822749873696E-3</v>
      </c>
      <c r="AI485" s="14">
        <v>0</v>
      </c>
      <c r="AJ485" s="14">
        <v>0</v>
      </c>
      <c r="AK485" s="14"/>
      <c r="AL485" s="14">
        <v>1.8110281029516201E-2</v>
      </c>
      <c r="AM485" s="14">
        <v>5.3243262816689103E-3</v>
      </c>
      <c r="AN485" s="14">
        <v>8.3284918386531109E-3</v>
      </c>
    </row>
    <row r="486" spans="2:40" x14ac:dyDescent="0.35">
      <c r="B486" t="s">
        <v>105</v>
      </c>
      <c r="C486" s="14">
        <v>0.190654226131344</v>
      </c>
      <c r="D486" s="14">
        <v>0.20537738643481299</v>
      </c>
      <c r="E486" s="14">
        <v>0.177409590940909</v>
      </c>
      <c r="F486" s="14"/>
      <c r="G486" s="14">
        <v>0.127927103269425</v>
      </c>
      <c r="H486" s="14">
        <v>0.13466086373341299</v>
      </c>
      <c r="I486" s="14">
        <v>0.18453938337317</v>
      </c>
      <c r="J486" s="14">
        <v>0.179214399567586</v>
      </c>
      <c r="K486" s="14">
        <v>0.23873805065488399</v>
      </c>
      <c r="L486" s="14">
        <v>0.25964903511619403</v>
      </c>
      <c r="M486" s="14"/>
      <c r="N486" s="14">
        <v>0.177296836303134</v>
      </c>
      <c r="O486" s="14">
        <v>0.19991487456806101</v>
      </c>
      <c r="P486" s="14">
        <v>0.15993994773098399</v>
      </c>
      <c r="Q486" s="14">
        <v>0.234705949734724</v>
      </c>
      <c r="R486" s="14">
        <v>0.16594301259660399</v>
      </c>
      <c r="S486" s="14">
        <v>0.239607357995233</v>
      </c>
      <c r="T486" s="14">
        <v>0.201348339375029</v>
      </c>
      <c r="U486" s="14">
        <v>0.230057713159075</v>
      </c>
      <c r="V486" s="14">
        <v>0.141053624152681</v>
      </c>
      <c r="W486" s="14">
        <v>0.20293944465385799</v>
      </c>
      <c r="X486" s="14">
        <v>0.18093313435172401</v>
      </c>
      <c r="Y486" s="14">
        <v>0.154260000737726</v>
      </c>
      <c r="Z486" s="14"/>
      <c r="AA486" s="14">
        <v>0.177351678091377</v>
      </c>
      <c r="AB486" s="14">
        <v>0.17279772172126001</v>
      </c>
      <c r="AC486" s="14">
        <v>0.177107550293818</v>
      </c>
      <c r="AD486" s="14">
        <v>0.235096062723092</v>
      </c>
      <c r="AE486" s="14"/>
      <c r="AF486" s="14">
        <v>0.19585306265107599</v>
      </c>
      <c r="AG486" s="14">
        <v>0.16312381658141201</v>
      </c>
      <c r="AH486" s="14">
        <v>0.17716889195156499</v>
      </c>
      <c r="AI486" s="14">
        <v>0.15135977068433701</v>
      </c>
      <c r="AJ486" s="14">
        <v>0.25159680938860401</v>
      </c>
      <c r="AK486" s="14"/>
      <c r="AL486" s="14">
        <v>0.19187561386209501</v>
      </c>
      <c r="AM486" s="14">
        <v>0.16753495718590999</v>
      </c>
      <c r="AN486" s="14">
        <v>0.13909750003347299</v>
      </c>
    </row>
    <row r="487" spans="2:40" x14ac:dyDescent="0.35">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row>
    <row r="488" spans="2:40" x14ac:dyDescent="0.35">
      <c r="B488" s="6" t="s">
        <v>344</v>
      </c>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row>
    <row r="489" spans="2:40" x14ac:dyDescent="0.35">
      <c r="B489" s="24" t="s">
        <v>311</v>
      </c>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row>
    <row r="490" spans="2:40" x14ac:dyDescent="0.35">
      <c r="B490" t="s">
        <v>338</v>
      </c>
      <c r="C490" s="14">
        <v>9.6106099163159694E-2</v>
      </c>
      <c r="D490" s="14">
        <v>0.129080540769655</v>
      </c>
      <c r="E490" s="14">
        <v>6.4847500497479699E-2</v>
      </c>
      <c r="F490" s="14"/>
      <c r="G490" s="14">
        <v>9.1265928646909106E-2</v>
      </c>
      <c r="H490" s="14">
        <v>0.102879299259341</v>
      </c>
      <c r="I490" s="14">
        <v>0</v>
      </c>
      <c r="J490" s="14">
        <v>2.32598992591114E-2</v>
      </c>
      <c r="K490" s="14">
        <v>8.3054665783812001E-2</v>
      </c>
      <c r="L490" s="14">
        <v>0.204713604504564</v>
      </c>
      <c r="M490" s="14"/>
      <c r="N490" s="14">
        <v>5.2453980006643003E-2</v>
      </c>
      <c r="O490" s="14">
        <v>4.2670237736360098E-2</v>
      </c>
      <c r="P490" s="14">
        <v>0</v>
      </c>
      <c r="Q490" s="14">
        <v>0.14482422637363099</v>
      </c>
      <c r="R490" s="14">
        <v>0.159846456774068</v>
      </c>
      <c r="S490" s="14">
        <v>7.5629646914516693E-2</v>
      </c>
      <c r="T490" s="14">
        <v>4.44770482185479E-2</v>
      </c>
      <c r="U490" s="14">
        <v>9.1137248785037803E-2</v>
      </c>
      <c r="V490" s="14">
        <v>9.9078459960936505E-2</v>
      </c>
      <c r="W490" s="14">
        <v>0.18337317472686701</v>
      </c>
      <c r="X490" s="14">
        <v>0.13720175224853101</v>
      </c>
      <c r="Y490" s="14">
        <v>0.172312450010037</v>
      </c>
      <c r="Z490" s="14"/>
      <c r="AA490" s="14">
        <v>6.9528438121823397E-2</v>
      </c>
      <c r="AB490" s="14">
        <v>0.164164275591832</v>
      </c>
      <c r="AC490" s="14">
        <v>9.8407486142288295E-2</v>
      </c>
      <c r="AD490" s="14">
        <v>5.94054735339654E-2</v>
      </c>
      <c r="AE490" s="14"/>
      <c r="AF490" s="14">
        <v>9.9985535466939696E-2</v>
      </c>
      <c r="AG490" s="14">
        <v>9.8188832612275595E-2</v>
      </c>
      <c r="AH490" s="14">
        <v>5.0462409424719801E-2</v>
      </c>
      <c r="AI490" s="14">
        <v>0.34236093760992897</v>
      </c>
      <c r="AJ490" s="14">
        <v>6.0854346224712003E-2</v>
      </c>
      <c r="AK490" s="14"/>
      <c r="AL490" s="14">
        <v>0.11361725257220801</v>
      </c>
      <c r="AM490" s="14">
        <v>0.110391687460941</v>
      </c>
      <c r="AN490" s="14">
        <v>0</v>
      </c>
    </row>
    <row r="491" spans="2:40" x14ac:dyDescent="0.35">
      <c r="B491" t="s">
        <v>339</v>
      </c>
      <c r="C491" s="14">
        <v>0.162016003610747</v>
      </c>
      <c r="D491" s="14">
        <v>0.19701926882852799</v>
      </c>
      <c r="E491" s="14">
        <v>0.12937561627576899</v>
      </c>
      <c r="F491" s="14"/>
      <c r="G491" s="14">
        <v>0.18373036147185801</v>
      </c>
      <c r="H491" s="14">
        <v>0.16481293669812999</v>
      </c>
      <c r="I491" s="14">
        <v>9.7201638511555305E-2</v>
      </c>
      <c r="J491" s="14">
        <v>6.2896993181965399E-2</v>
      </c>
      <c r="K491" s="14">
        <v>0.21700417346119999</v>
      </c>
      <c r="L491" s="14">
        <v>0.21965151060930599</v>
      </c>
      <c r="M491" s="14"/>
      <c r="N491" s="14">
        <v>0.194128902875356</v>
      </c>
      <c r="O491" s="14">
        <v>0.133204207373329</v>
      </c>
      <c r="P491" s="14">
        <v>6.3024878771632403E-2</v>
      </c>
      <c r="Q491" s="14">
        <v>0.24344945827874001</v>
      </c>
      <c r="R491" s="14">
        <v>0.405364386777749</v>
      </c>
      <c r="S491" s="14">
        <v>0.11745667439534301</v>
      </c>
      <c r="T491" s="14">
        <v>9.0465723867648895E-2</v>
      </c>
      <c r="U491" s="14">
        <v>0.35318095950189099</v>
      </c>
      <c r="V491" s="14">
        <v>0.24282168919407801</v>
      </c>
      <c r="W491" s="14">
        <v>0.10573534827431</v>
      </c>
      <c r="X491" s="14">
        <v>0</v>
      </c>
      <c r="Y491" s="14">
        <v>0</v>
      </c>
      <c r="Z491" s="14"/>
      <c r="AA491" s="14">
        <v>0.20905250617237001</v>
      </c>
      <c r="AB491" s="14">
        <v>0.230950505736714</v>
      </c>
      <c r="AC491" s="14">
        <v>0.112032073605337</v>
      </c>
      <c r="AD491" s="14">
        <v>0.12911906695286901</v>
      </c>
      <c r="AE491" s="14"/>
      <c r="AF491" s="14">
        <v>0.176952597479833</v>
      </c>
      <c r="AG491" s="14">
        <v>0.108301572123428</v>
      </c>
      <c r="AH491" s="14">
        <v>0.30742987279339901</v>
      </c>
      <c r="AI491" s="14">
        <v>0.342666733415811</v>
      </c>
      <c r="AJ491" s="14">
        <v>0.221779419267469</v>
      </c>
      <c r="AK491" s="14"/>
      <c r="AL491" s="14">
        <v>0.21867944175928999</v>
      </c>
      <c r="AM491" s="14">
        <v>0.13575983932911301</v>
      </c>
      <c r="AN491" s="14">
        <v>0.224171383605655</v>
      </c>
    </row>
    <row r="492" spans="2:40" x14ac:dyDescent="0.35">
      <c r="B492" t="s">
        <v>340</v>
      </c>
      <c r="C492" s="14">
        <v>0.17542505950836401</v>
      </c>
      <c r="D492" s="14">
        <v>0.15074505250890599</v>
      </c>
      <c r="E492" s="14">
        <v>0.201053193215744</v>
      </c>
      <c r="F492" s="14"/>
      <c r="G492" s="14">
        <v>0.36037837386260102</v>
      </c>
      <c r="H492" s="14">
        <v>0.13246062595432201</v>
      </c>
      <c r="I492" s="14">
        <v>0.194024579403695</v>
      </c>
      <c r="J492" s="14">
        <v>0.16219494775583301</v>
      </c>
      <c r="K492" s="14">
        <v>0.14788960852397701</v>
      </c>
      <c r="L492" s="14">
        <v>0.14841757244717599</v>
      </c>
      <c r="M492" s="14"/>
      <c r="N492" s="14">
        <v>5.3877241554821598E-2</v>
      </c>
      <c r="O492" s="14">
        <v>0.21478684968860701</v>
      </c>
      <c r="P492" s="14">
        <v>0.266674824992018</v>
      </c>
      <c r="Q492" s="14">
        <v>0.151093209109147</v>
      </c>
      <c r="R492" s="14">
        <v>0.175720373198719</v>
      </c>
      <c r="S492" s="14">
        <v>0.200578091797673</v>
      </c>
      <c r="T492" s="14">
        <v>0.18591276769142601</v>
      </c>
      <c r="U492" s="14">
        <v>0.178714551839571</v>
      </c>
      <c r="V492" s="14">
        <v>0.14763958934295299</v>
      </c>
      <c r="W492" s="14">
        <v>0.24133409807079101</v>
      </c>
      <c r="X492" s="14">
        <v>0.22401083147787401</v>
      </c>
      <c r="Y492" s="14">
        <v>0</v>
      </c>
      <c r="Z492" s="14"/>
      <c r="AA492" s="14">
        <v>0.20613295581739599</v>
      </c>
      <c r="AB492" s="14">
        <v>0.132131036674906</v>
      </c>
      <c r="AC492" s="14">
        <v>0.13876998210753499</v>
      </c>
      <c r="AD492" s="14">
        <v>0.215003868133394</v>
      </c>
      <c r="AE492" s="14"/>
      <c r="AF492" s="14">
        <v>0.171858096809926</v>
      </c>
      <c r="AG492" s="14">
        <v>0.211975195547323</v>
      </c>
      <c r="AH492" s="14">
        <v>0.190961250480358</v>
      </c>
      <c r="AI492" s="14">
        <v>0</v>
      </c>
      <c r="AJ492" s="14">
        <v>0.14768880705930701</v>
      </c>
      <c r="AK492" s="14"/>
      <c r="AL492" s="14">
        <v>0.24577244035214099</v>
      </c>
      <c r="AM492" s="14">
        <v>0.24489506078755099</v>
      </c>
      <c r="AN492" s="14">
        <v>0.296050489322564</v>
      </c>
    </row>
    <row r="493" spans="2:40" x14ac:dyDescent="0.35">
      <c r="B493" t="s">
        <v>341</v>
      </c>
      <c r="C493" s="14">
        <v>0.17316518510861101</v>
      </c>
      <c r="D493" s="14">
        <v>0.171038083284831</v>
      </c>
      <c r="E493" s="14">
        <v>0.17680034853281701</v>
      </c>
      <c r="F493" s="14"/>
      <c r="G493" s="14">
        <v>8.8360310529372696E-2</v>
      </c>
      <c r="H493" s="14">
        <v>0.247161287129605</v>
      </c>
      <c r="I493" s="14">
        <v>0.22154508631817299</v>
      </c>
      <c r="J493" s="14">
        <v>0.22476444437489501</v>
      </c>
      <c r="K493" s="14">
        <v>9.4811094775021296E-2</v>
      </c>
      <c r="L493" s="14">
        <v>0.15759453418199301</v>
      </c>
      <c r="M493" s="14"/>
      <c r="N493" s="14">
        <v>0.142969665110811</v>
      </c>
      <c r="O493" s="14">
        <v>0.173512477546648</v>
      </c>
      <c r="P493" s="14">
        <v>0.20234071442968901</v>
      </c>
      <c r="Q493" s="14">
        <v>0.146289862538</v>
      </c>
      <c r="R493" s="14">
        <v>9.3600005713557796E-2</v>
      </c>
      <c r="S493" s="14">
        <v>0.16405694257631701</v>
      </c>
      <c r="T493" s="14">
        <v>0.14176286852080799</v>
      </c>
      <c r="U493" s="14">
        <v>0.104526097441019</v>
      </c>
      <c r="V493" s="14">
        <v>0.21091781643701701</v>
      </c>
      <c r="W493" s="14">
        <v>0.20130344624100499</v>
      </c>
      <c r="X493" s="14">
        <v>0.14133876180224</v>
      </c>
      <c r="Y493" s="14">
        <v>0.39956181473603303</v>
      </c>
      <c r="Z493" s="14"/>
      <c r="AA493" s="14">
        <v>0.21383729939294899</v>
      </c>
      <c r="AB493" s="14">
        <v>0.18089320983971899</v>
      </c>
      <c r="AC493" s="14">
        <v>0.30861083693729602</v>
      </c>
      <c r="AD493" s="14">
        <v>7.0712955104021702E-2</v>
      </c>
      <c r="AE493" s="14"/>
      <c r="AF493" s="14">
        <v>0.26041026662089001</v>
      </c>
      <c r="AG493" s="14">
        <v>0.12483037336866699</v>
      </c>
      <c r="AH493" s="14">
        <v>0.17164558156410001</v>
      </c>
      <c r="AI493" s="14">
        <v>0.31497232897425897</v>
      </c>
      <c r="AJ493" s="14">
        <v>8.5350933880233404E-2</v>
      </c>
      <c r="AK493" s="14"/>
      <c r="AL493" s="14">
        <v>0.21313408700711101</v>
      </c>
      <c r="AM493" s="14">
        <v>0.13627806340258</v>
      </c>
      <c r="AN493" s="14">
        <v>0.103578277563061</v>
      </c>
    </row>
    <row r="494" spans="2:40" x14ac:dyDescent="0.35">
      <c r="B494" t="s">
        <v>342</v>
      </c>
      <c r="C494" s="14">
        <v>0.39328765260911802</v>
      </c>
      <c r="D494" s="14">
        <v>0.35211705460808002</v>
      </c>
      <c r="E494" s="14">
        <v>0.427923341478191</v>
      </c>
      <c r="F494" s="14"/>
      <c r="G494" s="14">
        <v>0.27626502548925902</v>
      </c>
      <c r="H494" s="14">
        <v>0.352685850958602</v>
      </c>
      <c r="I494" s="14">
        <v>0.48722869576657701</v>
      </c>
      <c r="J494" s="14">
        <v>0.52688371542819501</v>
      </c>
      <c r="K494" s="14">
        <v>0.45724045745599001</v>
      </c>
      <c r="L494" s="14">
        <v>0.26962277825696002</v>
      </c>
      <c r="M494" s="14"/>
      <c r="N494" s="14">
        <v>0.55657021045236799</v>
      </c>
      <c r="O494" s="14">
        <v>0.43582622765505602</v>
      </c>
      <c r="P494" s="14">
        <v>0.46795958180666097</v>
      </c>
      <c r="Q494" s="14">
        <v>0.314343243700483</v>
      </c>
      <c r="R494" s="14">
        <v>0.165468777535906</v>
      </c>
      <c r="S494" s="14">
        <v>0.44227864431614999</v>
      </c>
      <c r="T494" s="14">
        <v>0.53738159170156996</v>
      </c>
      <c r="U494" s="14">
        <v>0.27244114243248102</v>
      </c>
      <c r="V494" s="14">
        <v>0.29954244506501498</v>
      </c>
      <c r="W494" s="14">
        <v>0.26825393268702702</v>
      </c>
      <c r="X494" s="14">
        <v>0.497448654471356</v>
      </c>
      <c r="Y494" s="14">
        <v>0.42812573525393</v>
      </c>
      <c r="Z494" s="14"/>
      <c r="AA494" s="14">
        <v>0.30144880049546202</v>
      </c>
      <c r="AB494" s="14">
        <v>0.29186097215682899</v>
      </c>
      <c r="AC494" s="14">
        <v>0.34217962120754303</v>
      </c>
      <c r="AD494" s="14">
        <v>0.52575863627575103</v>
      </c>
      <c r="AE494" s="14"/>
      <c r="AF494" s="14">
        <v>0.29079350362241202</v>
      </c>
      <c r="AG494" s="14">
        <v>0.45670402634830598</v>
      </c>
      <c r="AH494" s="14">
        <v>0.27950088573742399</v>
      </c>
      <c r="AI494" s="14">
        <v>0</v>
      </c>
      <c r="AJ494" s="14">
        <v>0.484326493568279</v>
      </c>
      <c r="AK494" s="14"/>
      <c r="AL494" s="14">
        <v>0.20879677830925</v>
      </c>
      <c r="AM494" s="14">
        <v>0.37267534901981503</v>
      </c>
      <c r="AN494" s="14">
        <v>0.37619984950872098</v>
      </c>
    </row>
    <row r="495" spans="2:40" x14ac:dyDescent="0.35">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row>
    <row r="496" spans="2:40" x14ac:dyDescent="0.35">
      <c r="B496" s="6" t="s">
        <v>345</v>
      </c>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row>
    <row r="497" spans="2:40" x14ac:dyDescent="0.35">
      <c r="B497" s="24" t="s">
        <v>311</v>
      </c>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row>
    <row r="498" spans="2:40" x14ac:dyDescent="0.35">
      <c r="B498" t="s">
        <v>338</v>
      </c>
      <c r="C498" s="14">
        <v>5.1138724643844197E-2</v>
      </c>
      <c r="D498" s="14">
        <v>8.7066340714238702E-2</v>
      </c>
      <c r="E498" s="14">
        <v>1.6597116992910201E-2</v>
      </c>
      <c r="F498" s="14"/>
      <c r="G498" s="14">
        <v>9.0868751077611803E-2</v>
      </c>
      <c r="H498" s="14">
        <v>3.2437309836201703E-2</v>
      </c>
      <c r="I498" s="14">
        <v>0</v>
      </c>
      <c r="J498" s="14">
        <v>2.32598992591114E-2</v>
      </c>
      <c r="K498" s="14">
        <v>2.3727701443365602E-2</v>
      </c>
      <c r="L498" s="14">
        <v>0.110734593940072</v>
      </c>
      <c r="M498" s="14"/>
      <c r="N498" s="14">
        <v>0</v>
      </c>
      <c r="O498" s="14">
        <v>4.1634215112602402E-2</v>
      </c>
      <c r="P498" s="14">
        <v>0</v>
      </c>
      <c r="Q498" s="14">
        <v>9.6561838088945001E-2</v>
      </c>
      <c r="R498" s="14">
        <v>0</v>
      </c>
      <c r="S498" s="14">
        <v>3.6983504305387299E-2</v>
      </c>
      <c r="T498" s="14">
        <v>4.44770482185479E-2</v>
      </c>
      <c r="U498" s="14">
        <v>9.1137248785037803E-2</v>
      </c>
      <c r="V498" s="14">
        <v>9.7719925842249797E-2</v>
      </c>
      <c r="W498" s="14">
        <v>4.3576293766880402E-2</v>
      </c>
      <c r="X498" s="14">
        <v>0.13720175224853101</v>
      </c>
      <c r="Y498" s="14">
        <v>0</v>
      </c>
      <c r="Z498" s="14"/>
      <c r="AA498" s="14">
        <v>3.2242043772792398E-2</v>
      </c>
      <c r="AB498" s="14">
        <v>0.11666029709565701</v>
      </c>
      <c r="AC498" s="14">
        <v>3.9896655700551599E-2</v>
      </c>
      <c r="AD498" s="14">
        <v>2.14886482721161E-2</v>
      </c>
      <c r="AE498" s="14"/>
      <c r="AF498" s="14">
        <v>5.4499172906958097E-2</v>
      </c>
      <c r="AG498" s="14">
        <v>8.0016651306438605E-2</v>
      </c>
      <c r="AH498" s="14">
        <v>0.100104317337556</v>
      </c>
      <c r="AI498" s="14">
        <v>0</v>
      </c>
      <c r="AJ498" s="14">
        <v>0</v>
      </c>
      <c r="AK498" s="14"/>
      <c r="AL498" s="14">
        <v>7.94201459185781E-2</v>
      </c>
      <c r="AM498" s="14">
        <v>5.8120412308989698E-2</v>
      </c>
      <c r="AN498" s="14">
        <v>0</v>
      </c>
    </row>
    <row r="499" spans="2:40" x14ac:dyDescent="0.35">
      <c r="B499" t="s">
        <v>339</v>
      </c>
      <c r="C499" s="14">
        <v>0.10057509600761901</v>
      </c>
      <c r="D499" s="14">
        <v>0.13851672700253501</v>
      </c>
      <c r="E499" s="14">
        <v>6.4517455559619505E-2</v>
      </c>
      <c r="F499" s="14"/>
      <c r="G499" s="14">
        <v>8.8279500494801294E-2</v>
      </c>
      <c r="H499" s="14">
        <v>0.202730037703823</v>
      </c>
      <c r="I499" s="14">
        <v>3.4459557282950803E-2</v>
      </c>
      <c r="J499" s="14">
        <v>6.2896993181965399E-2</v>
      </c>
      <c r="K499" s="14">
        <v>7.0697921660600405E-2</v>
      </c>
      <c r="L499" s="14">
        <v>0.138507049614843</v>
      </c>
      <c r="M499" s="14"/>
      <c r="N499" s="14">
        <v>5.36978252997974E-2</v>
      </c>
      <c r="O499" s="14">
        <v>4.2670237736360098E-2</v>
      </c>
      <c r="P499" s="14">
        <v>0</v>
      </c>
      <c r="Q499" s="14">
        <v>0.19289972781149201</v>
      </c>
      <c r="R499" s="14">
        <v>8.4462822123512499E-2</v>
      </c>
      <c r="S499" s="14">
        <v>3.8646142609129401E-2</v>
      </c>
      <c r="T499" s="14">
        <v>4.4881912183817499E-2</v>
      </c>
      <c r="U499" s="14">
        <v>0.35038437306499998</v>
      </c>
      <c r="V499" s="14">
        <v>9.9610749313053096E-2</v>
      </c>
      <c r="W499" s="14">
        <v>0.23992600945780801</v>
      </c>
      <c r="X499" s="14">
        <v>7.0827759698902107E-2</v>
      </c>
      <c r="Y499" s="14">
        <v>0</v>
      </c>
      <c r="Z499" s="14"/>
      <c r="AA499" s="14">
        <v>0.14440931711711699</v>
      </c>
      <c r="AB499" s="14">
        <v>0.110956648932498</v>
      </c>
      <c r="AC499" s="14">
        <v>0.117392080108247</v>
      </c>
      <c r="AD499" s="14">
        <v>6.7190392127336601E-2</v>
      </c>
      <c r="AE499" s="14"/>
      <c r="AF499" s="14">
        <v>0.14784046310316801</v>
      </c>
      <c r="AG499" s="14">
        <v>9.8687146215817298E-2</v>
      </c>
      <c r="AH499" s="14">
        <v>0.14463631325692</v>
      </c>
      <c r="AI499" s="14">
        <v>0</v>
      </c>
      <c r="AJ499" s="14">
        <v>7.8116158656232795E-2</v>
      </c>
      <c r="AK499" s="14"/>
      <c r="AL499" s="14">
        <v>0.166052249271436</v>
      </c>
      <c r="AM499" s="14">
        <v>0.11583134491302501</v>
      </c>
      <c r="AN499" s="14">
        <v>0.19844217186931001</v>
      </c>
    </row>
    <row r="500" spans="2:40" x14ac:dyDescent="0.35">
      <c r="B500" t="s">
        <v>340</v>
      </c>
      <c r="C500" s="14">
        <v>0.13883319696323701</v>
      </c>
      <c r="D500" s="14">
        <v>0.110396180907748</v>
      </c>
      <c r="E500" s="14">
        <v>0.167791427206855</v>
      </c>
      <c r="F500" s="14"/>
      <c r="G500" s="14">
        <v>8.9241356890241305E-2</v>
      </c>
      <c r="H500" s="14">
        <v>0.10012071574282</v>
      </c>
      <c r="I500" s="14">
        <v>0.18873274760087799</v>
      </c>
      <c r="J500" s="14">
        <v>2.4659672908733499E-2</v>
      </c>
      <c r="K500" s="14">
        <v>0.205164845849619</v>
      </c>
      <c r="L500" s="14">
        <v>0.17964872368691101</v>
      </c>
      <c r="M500" s="14"/>
      <c r="N500" s="14">
        <v>4.5772886453480099E-2</v>
      </c>
      <c r="O500" s="14">
        <v>0.178500919367414</v>
      </c>
      <c r="P500" s="14">
        <v>0.138471751423942</v>
      </c>
      <c r="Q500" s="14">
        <v>0.15483031636358999</v>
      </c>
      <c r="R500" s="14">
        <v>7.7983021067330793E-2</v>
      </c>
      <c r="S500" s="14">
        <v>0.237583025834224</v>
      </c>
      <c r="T500" s="14">
        <v>9.2632073110331295E-2</v>
      </c>
      <c r="U500" s="14">
        <v>8.8611863424023302E-2</v>
      </c>
      <c r="V500" s="14">
        <v>0.212870294583207</v>
      </c>
      <c r="W500" s="14">
        <v>0.10115808695655901</v>
      </c>
      <c r="X500" s="14">
        <v>6.9276068028967699E-2</v>
      </c>
      <c r="Y500" s="14">
        <v>0.172312450010037</v>
      </c>
      <c r="Z500" s="14"/>
      <c r="AA500" s="14">
        <v>0.20091493825003701</v>
      </c>
      <c r="AB500" s="14">
        <v>0.17472959091993701</v>
      </c>
      <c r="AC500" s="14">
        <v>7.6011770078247498E-2</v>
      </c>
      <c r="AD500" s="14">
        <v>0.130069695234412</v>
      </c>
      <c r="AE500" s="14"/>
      <c r="AF500" s="14">
        <v>0.106167039602859</v>
      </c>
      <c r="AG500" s="14">
        <v>0.11389167187735499</v>
      </c>
      <c r="AH500" s="14">
        <v>0.122917218010865</v>
      </c>
      <c r="AI500" s="14">
        <v>0.34236093760992897</v>
      </c>
      <c r="AJ500" s="14">
        <v>0.17176652695880301</v>
      </c>
      <c r="AK500" s="14"/>
      <c r="AL500" s="14">
        <v>0.122756845294249</v>
      </c>
      <c r="AM500" s="14">
        <v>0.135244940825576</v>
      </c>
      <c r="AN500" s="14">
        <v>0.104493369700842</v>
      </c>
    </row>
    <row r="501" spans="2:40" x14ac:dyDescent="0.35">
      <c r="B501" t="s">
        <v>341</v>
      </c>
      <c r="C501" s="14">
        <v>0.170744930453058</v>
      </c>
      <c r="D501" s="14">
        <v>0.17392170984701</v>
      </c>
      <c r="E501" s="14">
        <v>0.16919084929007</v>
      </c>
      <c r="F501" s="14"/>
      <c r="G501" s="14">
        <v>0.185076875134979</v>
      </c>
      <c r="H501" s="14">
        <v>0.17189627300576801</v>
      </c>
      <c r="I501" s="14">
        <v>0.170824766651996</v>
      </c>
      <c r="J501" s="14">
        <v>9.4561840845250295E-2</v>
      </c>
      <c r="K501" s="14">
        <v>0.12383564238213</v>
      </c>
      <c r="L501" s="14">
        <v>0.246605789579113</v>
      </c>
      <c r="M501" s="14"/>
      <c r="N501" s="14">
        <v>0.19354784469110101</v>
      </c>
      <c r="O501" s="14">
        <v>0.17683020161165999</v>
      </c>
      <c r="P501" s="14">
        <v>6.3644266780543607E-2</v>
      </c>
      <c r="Q501" s="14">
        <v>4.7501005643707399E-2</v>
      </c>
      <c r="R501" s="14">
        <v>0.50731794583751399</v>
      </c>
      <c r="S501" s="14">
        <v>0.20132544590248899</v>
      </c>
      <c r="T501" s="14">
        <v>0.18469599268182599</v>
      </c>
      <c r="U501" s="14">
        <v>0.197425372293458</v>
      </c>
      <c r="V501" s="14">
        <v>3.7574912069554697E-2</v>
      </c>
      <c r="W501" s="14">
        <v>0.24050625038115001</v>
      </c>
      <c r="X501" s="14">
        <v>0.15540322623480801</v>
      </c>
      <c r="Y501" s="14">
        <v>0.215817738847284</v>
      </c>
      <c r="Z501" s="14"/>
      <c r="AA501" s="14">
        <v>0.144132043191947</v>
      </c>
      <c r="AB501" s="14">
        <v>0.21319563975959399</v>
      </c>
      <c r="AC501" s="14">
        <v>0.165731122182915</v>
      </c>
      <c r="AD501" s="14">
        <v>0.15549617972431101</v>
      </c>
      <c r="AE501" s="14"/>
      <c r="AF501" s="14">
        <v>0.21204033497282099</v>
      </c>
      <c r="AG501" s="14">
        <v>0.102149665564527</v>
      </c>
      <c r="AH501" s="14">
        <v>0.224508603098831</v>
      </c>
      <c r="AI501" s="14">
        <v>0.65763906239007097</v>
      </c>
      <c r="AJ501" s="14">
        <v>0.18026267855175701</v>
      </c>
      <c r="AK501" s="14"/>
      <c r="AL501" s="14">
        <v>0.206887684939186</v>
      </c>
      <c r="AM501" s="14">
        <v>0.19413044948313199</v>
      </c>
      <c r="AN501" s="14">
        <v>9.5294490966211398E-2</v>
      </c>
    </row>
    <row r="502" spans="2:40" x14ac:dyDescent="0.35">
      <c r="B502" t="s">
        <v>342</v>
      </c>
      <c r="C502" s="14">
        <v>0.53870805193224203</v>
      </c>
      <c r="D502" s="14">
        <v>0.490099041528469</v>
      </c>
      <c r="E502" s="14">
        <v>0.58190315095054601</v>
      </c>
      <c r="F502" s="14"/>
      <c r="G502" s="14">
        <v>0.54653351640236703</v>
      </c>
      <c r="H502" s="14">
        <v>0.49281566371138802</v>
      </c>
      <c r="I502" s="14">
        <v>0.60598292846417501</v>
      </c>
      <c r="J502" s="14">
        <v>0.79462159380493902</v>
      </c>
      <c r="K502" s="14">
        <v>0.57657388866428505</v>
      </c>
      <c r="L502" s="14">
        <v>0.324503843179062</v>
      </c>
      <c r="M502" s="14"/>
      <c r="N502" s="14">
        <v>0.70698144355562098</v>
      </c>
      <c r="O502" s="14">
        <v>0.56036442617196403</v>
      </c>
      <c r="P502" s="14">
        <v>0.79788398179551501</v>
      </c>
      <c r="Q502" s="14">
        <v>0.50820711209226499</v>
      </c>
      <c r="R502" s="14">
        <v>0.33023621097164202</v>
      </c>
      <c r="S502" s="14">
        <v>0.485461881348771</v>
      </c>
      <c r="T502" s="14">
        <v>0.63331297380547702</v>
      </c>
      <c r="U502" s="14">
        <v>0.27244114243248102</v>
      </c>
      <c r="V502" s="14">
        <v>0.55222411819193595</v>
      </c>
      <c r="W502" s="14">
        <v>0.37483335943760199</v>
      </c>
      <c r="X502" s="14">
        <v>0.567291193788792</v>
      </c>
      <c r="Y502" s="14">
        <v>0.61186981114267902</v>
      </c>
      <c r="Z502" s="14"/>
      <c r="AA502" s="14">
        <v>0.47830165766810601</v>
      </c>
      <c r="AB502" s="14">
        <v>0.38445782329231398</v>
      </c>
      <c r="AC502" s="14">
        <v>0.60096837193003905</v>
      </c>
      <c r="AD502" s="14">
        <v>0.62575508464182406</v>
      </c>
      <c r="AE502" s="14"/>
      <c r="AF502" s="14">
        <v>0.47945298941419401</v>
      </c>
      <c r="AG502" s="14">
        <v>0.60525486503586101</v>
      </c>
      <c r="AH502" s="14">
        <v>0.40783354829582902</v>
      </c>
      <c r="AI502" s="14">
        <v>0</v>
      </c>
      <c r="AJ502" s="14">
        <v>0.56985463583320795</v>
      </c>
      <c r="AK502" s="14"/>
      <c r="AL502" s="14">
        <v>0.424883074576551</v>
      </c>
      <c r="AM502" s="14">
        <v>0.496672852469277</v>
      </c>
      <c r="AN502" s="14">
        <v>0.60176996746363698</v>
      </c>
    </row>
    <row r="503" spans="2:40" x14ac:dyDescent="0.35">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row>
    <row r="504" spans="2:40" x14ac:dyDescent="0.35">
      <c r="B504" s="6" t="s">
        <v>346</v>
      </c>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row>
    <row r="505" spans="2:40" x14ac:dyDescent="0.35">
      <c r="B505" s="24" t="s">
        <v>311</v>
      </c>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row>
    <row r="506" spans="2:40" x14ac:dyDescent="0.35">
      <c r="B506" t="s">
        <v>338</v>
      </c>
      <c r="C506" s="14">
        <v>3.8544655920147997E-2</v>
      </c>
      <c r="D506" s="14">
        <v>6.1428912283650099E-2</v>
      </c>
      <c r="E506" s="14">
        <v>1.6597116992910201E-2</v>
      </c>
      <c r="F506" s="14"/>
      <c r="G506" s="14">
        <v>4.4305746417074299E-2</v>
      </c>
      <c r="H506" s="14">
        <v>0</v>
      </c>
      <c r="I506" s="14">
        <v>0</v>
      </c>
      <c r="J506" s="14">
        <v>2.32598992591114E-2</v>
      </c>
      <c r="K506" s="14">
        <v>2.3727701443365602E-2</v>
      </c>
      <c r="L506" s="14">
        <v>9.5428706445948502E-2</v>
      </c>
      <c r="M506" s="14"/>
      <c r="N506" s="14">
        <v>0</v>
      </c>
      <c r="O506" s="14">
        <v>0</v>
      </c>
      <c r="P506" s="14">
        <v>0</v>
      </c>
      <c r="Q506" s="14">
        <v>9.6561838088945001E-2</v>
      </c>
      <c r="R506" s="14">
        <v>0</v>
      </c>
      <c r="S506" s="14">
        <v>3.6983504305387299E-2</v>
      </c>
      <c r="T506" s="14">
        <v>4.44770482185479E-2</v>
      </c>
      <c r="U506" s="14">
        <v>9.1137248785037803E-2</v>
      </c>
      <c r="V506" s="14">
        <v>6.5237516471294499E-2</v>
      </c>
      <c r="W506" s="14">
        <v>4.3576293766880402E-2</v>
      </c>
      <c r="X506" s="14">
        <v>6.8992397065994596E-2</v>
      </c>
      <c r="Y506" s="14">
        <v>0</v>
      </c>
      <c r="Z506" s="14"/>
      <c r="AA506" s="14">
        <v>3.2242043772792398E-2</v>
      </c>
      <c r="AB506" s="14">
        <v>8.3122957922564994E-2</v>
      </c>
      <c r="AC506" s="14">
        <v>3.9896655700551599E-2</v>
      </c>
      <c r="AD506" s="14">
        <v>1.04737864636262E-2</v>
      </c>
      <c r="AE506" s="14"/>
      <c r="AF506" s="14">
        <v>4.0925606384288597E-2</v>
      </c>
      <c r="AG506" s="14">
        <v>6.4371420407166605E-2</v>
      </c>
      <c r="AH506" s="14">
        <v>5.0462409424719801E-2</v>
      </c>
      <c r="AI506" s="14">
        <v>0</v>
      </c>
      <c r="AJ506" s="14">
        <v>0</v>
      </c>
      <c r="AK506" s="14"/>
      <c r="AL506" s="14">
        <v>2.66348851253769E-2</v>
      </c>
      <c r="AM506" s="14">
        <v>4.6290441771865302E-2</v>
      </c>
      <c r="AN506" s="14">
        <v>0</v>
      </c>
    </row>
    <row r="507" spans="2:40" x14ac:dyDescent="0.35">
      <c r="B507" t="s">
        <v>339</v>
      </c>
      <c r="C507" s="14">
        <v>6.9702825780531094E-2</v>
      </c>
      <c r="D507" s="14">
        <v>0.10209712655690401</v>
      </c>
      <c r="E507" s="14">
        <v>3.8771153263365499E-2</v>
      </c>
      <c r="F507" s="14"/>
      <c r="G507" s="14">
        <v>4.6563004660537498E-2</v>
      </c>
      <c r="H507" s="14">
        <v>9.6746428863607903E-2</v>
      </c>
      <c r="I507" s="14">
        <v>0</v>
      </c>
      <c r="J507" s="14">
        <v>6.2896993181965399E-2</v>
      </c>
      <c r="K507" s="14">
        <v>7.0697921660600405E-2</v>
      </c>
      <c r="L507" s="14">
        <v>0.107397550804412</v>
      </c>
      <c r="M507" s="14"/>
      <c r="N507" s="14">
        <v>0.10388822295988499</v>
      </c>
      <c r="O507" s="14">
        <v>4.2670237736360098E-2</v>
      </c>
      <c r="P507" s="14">
        <v>0</v>
      </c>
      <c r="Q507" s="14">
        <v>9.7117803123312196E-2</v>
      </c>
      <c r="R507" s="14">
        <v>8.4462822123512499E-2</v>
      </c>
      <c r="S507" s="14">
        <v>0</v>
      </c>
      <c r="T507" s="14">
        <v>4.4881912183817499E-2</v>
      </c>
      <c r="U507" s="14">
        <v>0.17618894831985399</v>
      </c>
      <c r="V507" s="14">
        <v>6.4867444325307805E-2</v>
      </c>
      <c r="W507" s="14">
        <v>0.14931164204119099</v>
      </c>
      <c r="X507" s="14">
        <v>6.8209355182536194E-2</v>
      </c>
      <c r="Y507" s="14">
        <v>0</v>
      </c>
      <c r="Z507" s="14"/>
      <c r="AA507" s="14">
        <v>7.5389526273448901E-2</v>
      </c>
      <c r="AB507" s="14">
        <v>0.111561205454711</v>
      </c>
      <c r="AC507" s="14">
        <v>7.7067705699246397E-2</v>
      </c>
      <c r="AD507" s="14">
        <v>3.5333435326045798E-2</v>
      </c>
      <c r="AE507" s="14"/>
      <c r="AF507" s="14">
        <v>0.13347765844096601</v>
      </c>
      <c r="AG507" s="14">
        <v>3.3683960018658102E-2</v>
      </c>
      <c r="AH507" s="14">
        <v>0.14463631325692</v>
      </c>
      <c r="AI507" s="14">
        <v>0</v>
      </c>
      <c r="AJ507" s="14">
        <v>5.00128923086657E-2</v>
      </c>
      <c r="AK507" s="14"/>
      <c r="AL507" s="14">
        <v>0.13841126340054699</v>
      </c>
      <c r="AM507" s="14">
        <v>5.43551518239348E-2</v>
      </c>
      <c r="AN507" s="14">
        <v>0.119678013904813</v>
      </c>
    </row>
    <row r="508" spans="2:40" x14ac:dyDescent="0.35">
      <c r="B508" t="s">
        <v>340</v>
      </c>
      <c r="C508" s="14">
        <v>0.15236047131663499</v>
      </c>
      <c r="D508" s="14">
        <v>0.14315232745821499</v>
      </c>
      <c r="E508" s="14">
        <v>0.16270670765668299</v>
      </c>
      <c r="F508" s="14"/>
      <c r="G508" s="14">
        <v>9.3410385070174906E-2</v>
      </c>
      <c r="H508" s="14">
        <v>6.7043490055857094E-2</v>
      </c>
      <c r="I508" s="14">
        <v>0.12363930888345</v>
      </c>
      <c r="J508" s="14">
        <v>2.4659672908733499E-2</v>
      </c>
      <c r="K508" s="14">
        <v>0.20459870583048301</v>
      </c>
      <c r="L508" s="14">
        <v>0.27937699247695302</v>
      </c>
      <c r="M508" s="14"/>
      <c r="N508" s="14">
        <v>0.14411792147029201</v>
      </c>
      <c r="O508" s="14">
        <v>0.22013513448001601</v>
      </c>
      <c r="P508" s="14">
        <v>7.5446872652309302E-2</v>
      </c>
      <c r="Q508" s="14">
        <v>0.203111235408063</v>
      </c>
      <c r="R508" s="14">
        <v>0.15931457374417801</v>
      </c>
      <c r="S508" s="14">
        <v>0.193547993143525</v>
      </c>
      <c r="T508" s="14">
        <v>9.1486257151304595E-2</v>
      </c>
      <c r="U508" s="14">
        <v>8.8380147758013797E-2</v>
      </c>
      <c r="V508" s="14">
        <v>0.10496342325298701</v>
      </c>
      <c r="W508" s="14">
        <v>0.191772454373177</v>
      </c>
      <c r="X508" s="14">
        <v>0.14010382772787</v>
      </c>
      <c r="Y508" s="14">
        <v>0.172312450010037</v>
      </c>
      <c r="Z508" s="14"/>
      <c r="AA508" s="14">
        <v>0.20578310133552499</v>
      </c>
      <c r="AB508" s="14">
        <v>0.20978682587927699</v>
      </c>
      <c r="AC508" s="14">
        <v>0.11618617315643499</v>
      </c>
      <c r="AD508" s="14">
        <v>0.11634818579890201</v>
      </c>
      <c r="AE508" s="14"/>
      <c r="AF508" s="14">
        <v>0.168745132402673</v>
      </c>
      <c r="AG508" s="14">
        <v>0.113242924308494</v>
      </c>
      <c r="AH508" s="14">
        <v>0.109521945799126</v>
      </c>
      <c r="AI508" s="14">
        <v>0.68502767102574103</v>
      </c>
      <c r="AJ508" s="14">
        <v>0.144117578001487</v>
      </c>
      <c r="AK508" s="14"/>
      <c r="AL508" s="14">
        <v>0.233876491818544</v>
      </c>
      <c r="AM508" s="14">
        <v>0.136155525497515</v>
      </c>
      <c r="AN508" s="14">
        <v>0</v>
      </c>
    </row>
    <row r="509" spans="2:40" x14ac:dyDescent="0.35">
      <c r="B509" t="s">
        <v>341</v>
      </c>
      <c r="C509" s="14">
        <v>0.141119270308459</v>
      </c>
      <c r="D509" s="14">
        <v>0.165480908909374</v>
      </c>
      <c r="E509" s="14">
        <v>0.118658089257349</v>
      </c>
      <c r="F509" s="14"/>
      <c r="G509" s="14">
        <v>0.13531084255274201</v>
      </c>
      <c r="H509" s="14">
        <v>0.20127646832472801</v>
      </c>
      <c r="I509" s="14">
        <v>0.190556542152923</v>
      </c>
      <c r="J509" s="14">
        <v>0.104774023257853</v>
      </c>
      <c r="K509" s="14">
        <v>7.5303313771993105E-2</v>
      </c>
      <c r="L509" s="14">
        <v>0.15502707148717601</v>
      </c>
      <c r="M509" s="14"/>
      <c r="N509" s="14">
        <v>9.8889653569023406E-2</v>
      </c>
      <c r="O509" s="14">
        <v>9.1142589372215296E-2</v>
      </c>
      <c r="P509" s="14">
        <v>6.3024878771632403E-2</v>
      </c>
      <c r="Q509" s="14">
        <v>9.5002011287414798E-2</v>
      </c>
      <c r="R509" s="14">
        <v>0.33238638744711002</v>
      </c>
      <c r="S509" s="14">
        <v>0.208242425950384</v>
      </c>
      <c r="T509" s="14">
        <v>0.139566955206058</v>
      </c>
      <c r="U509" s="14">
        <v>0.19313796086504201</v>
      </c>
      <c r="V509" s="14">
        <v>0.141838714875446</v>
      </c>
      <c r="W509" s="14">
        <v>9.4901021603471497E-2</v>
      </c>
      <c r="X509" s="14">
        <v>0.15540322623480801</v>
      </c>
      <c r="Y509" s="14">
        <v>0.215817738847284</v>
      </c>
      <c r="Z509" s="14"/>
      <c r="AA509" s="14">
        <v>0.20325081347205201</v>
      </c>
      <c r="AB509" s="14">
        <v>0.153834635823379</v>
      </c>
      <c r="AC509" s="14">
        <v>9.3292208216847694E-2</v>
      </c>
      <c r="AD509" s="14">
        <v>0.13862414845141</v>
      </c>
      <c r="AE509" s="14"/>
      <c r="AF509" s="14">
        <v>0.14717636967492601</v>
      </c>
      <c r="AG509" s="14">
        <v>9.5430069944378595E-2</v>
      </c>
      <c r="AH509" s="14">
        <v>0.36113917616810598</v>
      </c>
      <c r="AI509" s="14">
        <v>0.31497232897425897</v>
      </c>
      <c r="AJ509" s="14">
        <v>0.14521148330727199</v>
      </c>
      <c r="AK509" s="14"/>
      <c r="AL509" s="14">
        <v>0.17619428507898199</v>
      </c>
      <c r="AM509" s="14">
        <v>0.19252159200378999</v>
      </c>
      <c r="AN509" s="14">
        <v>0.32177970105890902</v>
      </c>
    </row>
    <row r="510" spans="2:40" x14ac:dyDescent="0.35">
      <c r="B510" t="s">
        <v>342</v>
      </c>
      <c r="C510" s="14">
        <v>0.59827277667422696</v>
      </c>
      <c r="D510" s="14">
        <v>0.52784072479185595</v>
      </c>
      <c r="E510" s="14">
        <v>0.66326693282969296</v>
      </c>
      <c r="F510" s="14"/>
      <c r="G510" s="14">
        <v>0.68041002129947104</v>
      </c>
      <c r="H510" s="14">
        <v>0.63493361275580695</v>
      </c>
      <c r="I510" s="14">
        <v>0.68580414896362696</v>
      </c>
      <c r="J510" s="14">
        <v>0.784409411392337</v>
      </c>
      <c r="K510" s="14">
        <v>0.62567235729355797</v>
      </c>
      <c r="L510" s="14">
        <v>0.36276967878551097</v>
      </c>
      <c r="M510" s="14"/>
      <c r="N510" s="14">
        <v>0.65310420200079899</v>
      </c>
      <c r="O510" s="14">
        <v>0.64605203841140901</v>
      </c>
      <c r="P510" s="14">
        <v>0.86152824857605803</v>
      </c>
      <c r="Q510" s="14">
        <v>0.50820711209226499</v>
      </c>
      <c r="R510" s="14">
        <v>0.4238362166852</v>
      </c>
      <c r="S510" s="14">
        <v>0.561226076600704</v>
      </c>
      <c r="T510" s="14">
        <v>0.679587827240272</v>
      </c>
      <c r="U510" s="14">
        <v>0.45115569427205299</v>
      </c>
      <c r="V510" s="14">
        <v>0.62309290107496396</v>
      </c>
      <c r="W510" s="14">
        <v>0.520438588215281</v>
      </c>
      <c r="X510" s="14">
        <v>0.567291193788792</v>
      </c>
      <c r="Y510" s="14">
        <v>0.61186981114267902</v>
      </c>
      <c r="Z510" s="14"/>
      <c r="AA510" s="14">
        <v>0.48333451514618098</v>
      </c>
      <c r="AB510" s="14">
        <v>0.44169437492006802</v>
      </c>
      <c r="AC510" s="14">
        <v>0.67355725722691995</v>
      </c>
      <c r="AD510" s="14">
        <v>0.69922044396001604</v>
      </c>
      <c r="AE510" s="14"/>
      <c r="AF510" s="14">
        <v>0.50967523309714602</v>
      </c>
      <c r="AG510" s="14">
        <v>0.69327162532130204</v>
      </c>
      <c r="AH510" s="14">
        <v>0.334240155351129</v>
      </c>
      <c r="AI510" s="14">
        <v>0</v>
      </c>
      <c r="AJ510" s="14">
        <v>0.66065804638257597</v>
      </c>
      <c r="AK510" s="14"/>
      <c r="AL510" s="14">
        <v>0.424883074576551</v>
      </c>
      <c r="AM510" s="14">
        <v>0.57067728890289504</v>
      </c>
      <c r="AN510" s="14">
        <v>0.55854228503627801</v>
      </c>
    </row>
    <row r="511" spans="2:40" x14ac:dyDescent="0.35">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row>
    <row r="512" spans="2:40" x14ac:dyDescent="0.35">
      <c r="B512" s="6" t="s">
        <v>347</v>
      </c>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row>
    <row r="513" spans="2:40" x14ac:dyDescent="0.35">
      <c r="B513" s="24" t="s">
        <v>311</v>
      </c>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row>
    <row r="514" spans="2:40" x14ac:dyDescent="0.35">
      <c r="B514" t="s">
        <v>338</v>
      </c>
      <c r="C514" s="14">
        <v>4.8137423295903203E-2</v>
      </c>
      <c r="D514" s="14">
        <v>7.2101535146525897E-2</v>
      </c>
      <c r="E514" s="14">
        <v>2.5224389290181701E-2</v>
      </c>
      <c r="F514" s="14"/>
      <c r="G514" s="14">
        <v>4.4305746417074299E-2</v>
      </c>
      <c r="H514" s="14">
        <v>0</v>
      </c>
      <c r="I514" s="14">
        <v>0</v>
      </c>
      <c r="J514" s="14">
        <v>2.32598992591114E-2</v>
      </c>
      <c r="K514" s="14">
        <v>4.83865562968539E-2</v>
      </c>
      <c r="L514" s="14">
        <v>0.11467856400102901</v>
      </c>
      <c r="M514" s="14"/>
      <c r="N514" s="14">
        <v>0</v>
      </c>
      <c r="O514" s="14">
        <v>0</v>
      </c>
      <c r="P514" s="14">
        <v>0</v>
      </c>
      <c r="Q514" s="14">
        <v>9.6561838088945001E-2</v>
      </c>
      <c r="R514" s="14">
        <v>8.1331552676846899E-2</v>
      </c>
      <c r="S514" s="14">
        <v>3.6983504305387299E-2</v>
      </c>
      <c r="T514" s="14">
        <v>4.44770482185479E-2</v>
      </c>
      <c r="U514" s="14">
        <v>9.1137248785037803E-2</v>
      </c>
      <c r="V514" s="14">
        <v>6.5237516471294499E-2</v>
      </c>
      <c r="W514" s="14">
        <v>8.9217837481706794E-2</v>
      </c>
      <c r="X514" s="14">
        <v>6.8992397065994596E-2</v>
      </c>
      <c r="Y514" s="14">
        <v>0</v>
      </c>
      <c r="Z514" s="14"/>
      <c r="AA514" s="14">
        <v>6.9528438121823397E-2</v>
      </c>
      <c r="AB514" s="14">
        <v>0.100437974783584</v>
      </c>
      <c r="AC514" s="14">
        <v>3.9896655700551599E-2</v>
      </c>
      <c r="AD514" s="14">
        <v>1.04737864636262E-2</v>
      </c>
      <c r="AE514" s="14"/>
      <c r="AF514" s="14">
        <v>5.8350342129125002E-2</v>
      </c>
      <c r="AG514" s="14">
        <v>6.4371420407166605E-2</v>
      </c>
      <c r="AH514" s="14">
        <v>5.0462409424719801E-2</v>
      </c>
      <c r="AI514" s="14">
        <v>0.342666733415811</v>
      </c>
      <c r="AJ514" s="14">
        <v>0</v>
      </c>
      <c r="AK514" s="14"/>
      <c r="AL514" s="14">
        <v>6.0168507969562898E-2</v>
      </c>
      <c r="AM514" s="14">
        <v>4.6290441771865302E-2</v>
      </c>
      <c r="AN514" s="14">
        <v>0</v>
      </c>
    </row>
    <row r="515" spans="2:40" x14ac:dyDescent="0.35">
      <c r="B515" t="s">
        <v>339</v>
      </c>
      <c r="C515" s="14">
        <v>0.127613397556394</v>
      </c>
      <c r="D515" s="14">
        <v>0.14939137409796399</v>
      </c>
      <c r="E515" s="14">
        <v>0.107547506965627</v>
      </c>
      <c r="F515" s="14"/>
      <c r="G515" s="14">
        <v>9.4489004581616798E-2</v>
      </c>
      <c r="H515" s="14">
        <v>0.129286214098912</v>
      </c>
      <c r="I515" s="14">
        <v>6.5141211638583899E-2</v>
      </c>
      <c r="J515" s="14">
        <v>6.2896993181965399E-2</v>
      </c>
      <c r="K515" s="14">
        <v>0.13160626490612201</v>
      </c>
      <c r="L515" s="14">
        <v>0.21327024849649701</v>
      </c>
      <c r="M515" s="14"/>
      <c r="N515" s="14">
        <v>0.194128902875356</v>
      </c>
      <c r="O515" s="14">
        <v>4.2670237736360098E-2</v>
      </c>
      <c r="P515" s="14">
        <v>0</v>
      </c>
      <c r="Q515" s="14">
        <v>0.248917925423149</v>
      </c>
      <c r="R515" s="14">
        <v>0.16314581530457301</v>
      </c>
      <c r="S515" s="14">
        <v>4.3756723173058398E-2</v>
      </c>
      <c r="T515" s="14">
        <v>4.4881912183817499E-2</v>
      </c>
      <c r="U515" s="14">
        <v>0.17618894831985399</v>
      </c>
      <c r="V515" s="14">
        <v>0.13482391780827399</v>
      </c>
      <c r="W515" s="14">
        <v>0.24486350922126099</v>
      </c>
      <c r="X515" s="14">
        <v>6.8209355182536194E-2</v>
      </c>
      <c r="Y515" s="14">
        <v>0.172312450010037</v>
      </c>
      <c r="Z515" s="14"/>
      <c r="AA515" s="14">
        <v>7.5389526273448901E-2</v>
      </c>
      <c r="AB515" s="14">
        <v>0.23164685140977401</v>
      </c>
      <c r="AC515" s="14">
        <v>0.117392080108247</v>
      </c>
      <c r="AD515" s="14">
        <v>8.4161036923360896E-2</v>
      </c>
      <c r="AE515" s="14"/>
      <c r="AF515" s="14">
        <v>0.14709410634478901</v>
      </c>
      <c r="AG515" s="14">
        <v>8.4719181813836697E-2</v>
      </c>
      <c r="AH515" s="14">
        <v>0.194750784755988</v>
      </c>
      <c r="AI515" s="14">
        <v>0</v>
      </c>
      <c r="AJ515" s="14">
        <v>0.16726325867228301</v>
      </c>
      <c r="AK515" s="14"/>
      <c r="AL515" s="14">
        <v>0.19319684812823801</v>
      </c>
      <c r="AM515" s="14">
        <v>9.2944877605525403E-2</v>
      </c>
      <c r="AN515" s="14">
        <v>0.119678013904813</v>
      </c>
    </row>
    <row r="516" spans="2:40" x14ac:dyDescent="0.35">
      <c r="B516" t="s">
        <v>340</v>
      </c>
      <c r="C516" s="14">
        <v>0.169050335363927</v>
      </c>
      <c r="D516" s="14">
        <v>0.16555749137968201</v>
      </c>
      <c r="E516" s="14">
        <v>0.173978961703457</v>
      </c>
      <c r="F516" s="14"/>
      <c r="G516" s="14">
        <v>0.22529042110164199</v>
      </c>
      <c r="H516" s="14">
        <v>0.27223153251427801</v>
      </c>
      <c r="I516" s="14">
        <v>0.12684122729800601</v>
      </c>
      <c r="J516" s="14">
        <v>2.4659672908733499E-2</v>
      </c>
      <c r="K516" s="14">
        <v>0.19241295737856001</v>
      </c>
      <c r="L516" s="14">
        <v>0.20678438288350701</v>
      </c>
      <c r="M516" s="14"/>
      <c r="N516" s="14">
        <v>0.106331221561465</v>
      </c>
      <c r="O516" s="14">
        <v>0.22013513448001601</v>
      </c>
      <c r="P516" s="14">
        <v>0.26436249155471497</v>
      </c>
      <c r="Q516" s="14">
        <v>0.193887130249423</v>
      </c>
      <c r="R516" s="14">
        <v>0.158293748123635</v>
      </c>
      <c r="S516" s="14">
        <v>0.314452275595412</v>
      </c>
      <c r="T516" s="14">
        <v>0.138215884794163</v>
      </c>
      <c r="U516" s="14">
        <v>0.176992011182037</v>
      </c>
      <c r="V516" s="14">
        <v>0.17513258568892001</v>
      </c>
      <c r="W516" s="14">
        <v>5.0579043478279698E-2</v>
      </c>
      <c r="X516" s="14">
        <v>0.14010382772787</v>
      </c>
      <c r="Y516" s="14">
        <v>0</v>
      </c>
      <c r="Z516" s="14"/>
      <c r="AA516" s="14">
        <v>0.26911159546159802</v>
      </c>
      <c r="AB516" s="14">
        <v>0.15856111021165201</v>
      </c>
      <c r="AC516" s="14">
        <v>0.129592457997254</v>
      </c>
      <c r="AD516" s="14">
        <v>0.16278685983025001</v>
      </c>
      <c r="AE516" s="14"/>
      <c r="AF516" s="14">
        <v>0.165108492937766</v>
      </c>
      <c r="AG516" s="14">
        <v>0.17148119310964399</v>
      </c>
      <c r="AH516" s="14">
        <v>0.23004694557306901</v>
      </c>
      <c r="AI516" s="14">
        <v>0.34236093760992897</v>
      </c>
      <c r="AJ516" s="14">
        <v>0.142659118431327</v>
      </c>
      <c r="AK516" s="14"/>
      <c r="AL516" s="14">
        <v>0.198296887436751</v>
      </c>
      <c r="AM516" s="14">
        <v>0.24189988242263899</v>
      </c>
      <c r="AN516" s="14">
        <v>0.19978786066705301</v>
      </c>
    </row>
    <row r="517" spans="2:40" x14ac:dyDescent="0.35">
      <c r="B517" t="s">
        <v>341</v>
      </c>
      <c r="C517" s="14">
        <v>0.15093644460879299</v>
      </c>
      <c r="D517" s="14">
        <v>0.13976722984706</v>
      </c>
      <c r="E517" s="14">
        <v>0.16318043801474399</v>
      </c>
      <c r="F517" s="14"/>
      <c r="G517" s="14">
        <v>0.13559135669383701</v>
      </c>
      <c r="H517" s="14">
        <v>0.105666589675422</v>
      </c>
      <c r="I517" s="14">
        <v>0.16120015568710999</v>
      </c>
      <c r="J517" s="14">
        <v>0.18880505537290801</v>
      </c>
      <c r="K517" s="14">
        <v>9.9416142944101796E-2</v>
      </c>
      <c r="L517" s="14">
        <v>0.17950691347501299</v>
      </c>
      <c r="M517" s="14"/>
      <c r="N517" s="14">
        <v>4.6435673562380403E-2</v>
      </c>
      <c r="O517" s="14">
        <v>0.26229628935556198</v>
      </c>
      <c r="P517" s="14">
        <v>0</v>
      </c>
      <c r="Q517" s="14">
        <v>0</v>
      </c>
      <c r="R517" s="14">
        <v>0.34989667065230201</v>
      </c>
      <c r="S517" s="14">
        <v>0.119345615577371</v>
      </c>
      <c r="T517" s="14">
        <v>0.18611802214429399</v>
      </c>
      <c r="U517" s="14">
        <v>0.104526097441019</v>
      </c>
      <c r="V517" s="14">
        <v>0.11102528565028</v>
      </c>
      <c r="W517" s="14">
        <v>0.24101350938208399</v>
      </c>
      <c r="X517" s="14">
        <v>0.15540322623480801</v>
      </c>
      <c r="Y517" s="14">
        <v>0.39956181473603303</v>
      </c>
      <c r="Z517" s="14"/>
      <c r="AA517" s="14">
        <v>0.14004493077424701</v>
      </c>
      <c r="AB517" s="14">
        <v>0.14243959437102499</v>
      </c>
      <c r="AC517" s="14">
        <v>0.15580617643045699</v>
      </c>
      <c r="AD517" s="14">
        <v>0.15766759424361301</v>
      </c>
      <c r="AE517" s="14"/>
      <c r="AF517" s="14">
        <v>0.232154984762525</v>
      </c>
      <c r="AG517" s="14">
        <v>0.101796960382146</v>
      </c>
      <c r="AH517" s="14">
        <v>0.19049970489509399</v>
      </c>
      <c r="AI517" s="14">
        <v>0.31497232897425897</v>
      </c>
      <c r="AJ517" s="14">
        <v>0.119413798647312</v>
      </c>
      <c r="AK517" s="14"/>
      <c r="AL517" s="14">
        <v>0.28609835293688601</v>
      </c>
      <c r="AM517" s="14">
        <v>0.14307924497793501</v>
      </c>
      <c r="AN517" s="14">
        <v>0.121991840391856</v>
      </c>
    </row>
    <row r="518" spans="2:40" x14ac:dyDescent="0.35">
      <c r="B518" t="s">
        <v>342</v>
      </c>
      <c r="C518" s="14">
        <v>0.50426239917498294</v>
      </c>
      <c r="D518" s="14">
        <v>0.47318236952876802</v>
      </c>
      <c r="E518" s="14">
        <v>0.53006870402599005</v>
      </c>
      <c r="F518" s="14"/>
      <c r="G518" s="14">
        <v>0.50032347120582998</v>
      </c>
      <c r="H518" s="14">
        <v>0.49281566371138802</v>
      </c>
      <c r="I518" s="14">
        <v>0.64681740537630095</v>
      </c>
      <c r="J518" s="14">
        <v>0.70037837927728197</v>
      </c>
      <c r="K518" s="14">
        <v>0.52817807847436204</v>
      </c>
      <c r="L518" s="14">
        <v>0.285759891143954</v>
      </c>
      <c r="M518" s="14"/>
      <c r="N518" s="14">
        <v>0.65310420200079899</v>
      </c>
      <c r="O518" s="14">
        <v>0.47489833842806201</v>
      </c>
      <c r="P518" s="14">
        <v>0.73563750844528497</v>
      </c>
      <c r="Q518" s="14">
        <v>0.46063310623848303</v>
      </c>
      <c r="R518" s="14">
        <v>0.24733221324264301</v>
      </c>
      <c r="S518" s="14">
        <v>0.485461881348771</v>
      </c>
      <c r="T518" s="14">
        <v>0.586307132659178</v>
      </c>
      <c r="U518" s="14">
        <v>0.45115569427205299</v>
      </c>
      <c r="V518" s="14">
        <v>0.51378069438123097</v>
      </c>
      <c r="W518" s="14">
        <v>0.37432610043666897</v>
      </c>
      <c r="X518" s="14">
        <v>0.567291193788792</v>
      </c>
      <c r="Y518" s="14">
        <v>0.42812573525393</v>
      </c>
      <c r="Z518" s="14"/>
      <c r="AA518" s="14">
        <v>0.44592550936888198</v>
      </c>
      <c r="AB518" s="14">
        <v>0.36691446922396398</v>
      </c>
      <c r="AC518" s="14">
        <v>0.55731262976349105</v>
      </c>
      <c r="AD518" s="14">
        <v>0.58491072253915</v>
      </c>
      <c r="AE518" s="14"/>
      <c r="AF518" s="14">
        <v>0.39729207382579501</v>
      </c>
      <c r="AG518" s="14">
        <v>0.57763124428720702</v>
      </c>
      <c r="AH518" s="14">
        <v>0.334240155351129</v>
      </c>
      <c r="AI518" s="14">
        <v>0</v>
      </c>
      <c r="AJ518" s="14">
        <v>0.57066382424907802</v>
      </c>
      <c r="AK518" s="14"/>
      <c r="AL518" s="14">
        <v>0.26223940352856201</v>
      </c>
      <c r="AM518" s="14">
        <v>0.47578555322203597</v>
      </c>
      <c r="AN518" s="14">
        <v>0.55854228503627801</v>
      </c>
    </row>
    <row r="519" spans="2:40" x14ac:dyDescent="0.35">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row>
    <row r="520" spans="2:40" x14ac:dyDescent="0.35">
      <c r="B520" s="6" t="s">
        <v>348</v>
      </c>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row>
    <row r="521" spans="2:40" x14ac:dyDescent="0.35">
      <c r="B521" s="24" t="s">
        <v>311</v>
      </c>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row>
    <row r="522" spans="2:40" x14ac:dyDescent="0.35">
      <c r="B522" t="s">
        <v>338</v>
      </c>
      <c r="C522" s="14">
        <v>9.4738580853412496E-2</v>
      </c>
      <c r="D522" s="14">
        <v>0.117678621361052</v>
      </c>
      <c r="E522" s="14">
        <v>7.3243836983354002E-2</v>
      </c>
      <c r="F522" s="14"/>
      <c r="G522" s="14">
        <v>4.4305746417074299E-2</v>
      </c>
      <c r="H522" s="14">
        <v>6.8360697620930305E-2</v>
      </c>
      <c r="I522" s="14">
        <v>6.3603900724051296E-2</v>
      </c>
      <c r="J522" s="14">
        <v>2.32598992591114E-2</v>
      </c>
      <c r="K522" s="14">
        <v>9.6289154708718294E-2</v>
      </c>
      <c r="L522" s="14">
        <v>0.188144118487172</v>
      </c>
      <c r="M522" s="14"/>
      <c r="N522" s="14">
        <v>0</v>
      </c>
      <c r="O522" s="14">
        <v>4.2670237736360098E-2</v>
      </c>
      <c r="P522" s="14">
        <v>0</v>
      </c>
      <c r="Q522" s="14">
        <v>0.14617863556855001</v>
      </c>
      <c r="R522" s="14">
        <v>0.15931457374417801</v>
      </c>
      <c r="S522" s="14">
        <v>0.12392346451106601</v>
      </c>
      <c r="T522" s="14">
        <v>4.44770482185479E-2</v>
      </c>
      <c r="U522" s="14">
        <v>9.1137248785037803E-2</v>
      </c>
      <c r="V522" s="14">
        <v>0.13408540973095701</v>
      </c>
      <c r="W522" s="14">
        <v>0.18337317472686701</v>
      </c>
      <c r="X522" s="14">
        <v>0.13720175224853101</v>
      </c>
      <c r="Y522" s="14">
        <v>0</v>
      </c>
      <c r="Z522" s="14"/>
      <c r="AA522" s="14">
        <v>0.102803772599243</v>
      </c>
      <c r="AB522" s="14">
        <v>0.15642306894185001</v>
      </c>
      <c r="AC522" s="14">
        <v>0.101427423288369</v>
      </c>
      <c r="AD522" s="14">
        <v>4.6734907671829501E-2</v>
      </c>
      <c r="AE522" s="14"/>
      <c r="AF522" s="14">
        <v>0.114208487778793</v>
      </c>
      <c r="AG522" s="14">
        <v>9.9911080579871595E-2</v>
      </c>
      <c r="AH522" s="14">
        <v>5.0462409424719801E-2</v>
      </c>
      <c r="AI522" s="14">
        <v>0.342666733415811</v>
      </c>
      <c r="AJ522" s="14">
        <v>8.7750188094013498E-2</v>
      </c>
      <c r="AK522" s="14"/>
      <c r="AL522" s="14">
        <v>0.11361725257220801</v>
      </c>
      <c r="AM522" s="14">
        <v>8.5488111326649199E-2</v>
      </c>
      <c r="AN522" s="14">
        <v>0</v>
      </c>
    </row>
    <row r="523" spans="2:40" x14ac:dyDescent="0.35">
      <c r="B523" t="s">
        <v>339</v>
      </c>
      <c r="C523" s="14">
        <v>0.13376716812077699</v>
      </c>
      <c r="D523" s="14">
        <v>0.16417882279447901</v>
      </c>
      <c r="E523" s="14">
        <v>0.10534529776288699</v>
      </c>
      <c r="F523" s="14"/>
      <c r="G523" s="14">
        <v>9.0752746270269899E-2</v>
      </c>
      <c r="H523" s="14">
        <v>0.137604636636665</v>
      </c>
      <c r="I523" s="14">
        <v>6.5141211638583899E-2</v>
      </c>
      <c r="J523" s="14">
        <v>6.2896993181965399E-2</v>
      </c>
      <c r="K523" s="14">
        <v>0.20385907607307599</v>
      </c>
      <c r="L523" s="14">
        <v>0.186499848115358</v>
      </c>
      <c r="M523" s="14"/>
      <c r="N523" s="14">
        <v>0.149661109413365</v>
      </c>
      <c r="O523" s="14">
        <v>0.133204207373329</v>
      </c>
      <c r="P523" s="14">
        <v>0</v>
      </c>
      <c r="Q523" s="14">
        <v>0.24209504908382101</v>
      </c>
      <c r="R523" s="14">
        <v>0.16244584319084299</v>
      </c>
      <c r="S523" s="14">
        <v>3.7285918889990902E-2</v>
      </c>
      <c r="T523" s="14">
        <v>4.4881912183817499E-2</v>
      </c>
      <c r="U523" s="14">
        <v>0.35318095950189099</v>
      </c>
      <c r="V523" s="14">
        <v>0.168117788621748</v>
      </c>
      <c r="W523" s="14">
        <v>0.19537981979497801</v>
      </c>
      <c r="X523" s="14">
        <v>0</v>
      </c>
      <c r="Y523" s="14">
        <v>0.172312450010037</v>
      </c>
      <c r="Z523" s="14"/>
      <c r="AA523" s="14">
        <v>0.106396833819104</v>
      </c>
      <c r="AB523" s="14">
        <v>0.225030041269588</v>
      </c>
      <c r="AC523" s="14">
        <v>0.134957020698034</v>
      </c>
      <c r="AD523" s="14">
        <v>8.2632017813062494E-2</v>
      </c>
      <c r="AE523" s="14"/>
      <c r="AF523" s="14">
        <v>0.14922769377063</v>
      </c>
      <c r="AG523" s="14">
        <v>0.110895377773203</v>
      </c>
      <c r="AH523" s="14">
        <v>0.19427822116975599</v>
      </c>
      <c r="AI523" s="14">
        <v>0</v>
      </c>
      <c r="AJ523" s="14">
        <v>0.136687915078022</v>
      </c>
      <c r="AK523" s="14"/>
      <c r="AL523" s="14">
        <v>0.16411420371124399</v>
      </c>
      <c r="AM523" s="14">
        <v>0.13772111715322599</v>
      </c>
      <c r="AN523" s="14">
        <v>0.119678013904813</v>
      </c>
    </row>
    <row r="524" spans="2:40" x14ac:dyDescent="0.35">
      <c r="B524" t="s">
        <v>340</v>
      </c>
      <c r="C524" s="14">
        <v>0.144376650281348</v>
      </c>
      <c r="D524" s="14">
        <v>0.142659484163562</v>
      </c>
      <c r="E524" s="14">
        <v>0.14735261319526699</v>
      </c>
      <c r="F524" s="14"/>
      <c r="G524" s="14">
        <v>0.184531486013185</v>
      </c>
      <c r="H524" s="14">
        <v>0.19993327661060201</v>
      </c>
      <c r="I524" s="14">
        <v>5.6335400741720602E-2</v>
      </c>
      <c r="J524" s="14">
        <v>0.132862328340553</v>
      </c>
      <c r="K524" s="14">
        <v>9.7776560249050196E-2</v>
      </c>
      <c r="L524" s="14">
        <v>0.191293624617315</v>
      </c>
      <c r="M524" s="14"/>
      <c r="N524" s="14">
        <v>0.150799015023455</v>
      </c>
      <c r="O524" s="14">
        <v>0.12856514221929</v>
      </c>
      <c r="P524" s="14">
        <v>0.20380896363287701</v>
      </c>
      <c r="Q524" s="14">
        <v>0.103519203255365</v>
      </c>
      <c r="R524" s="14">
        <v>0.241897717966364</v>
      </c>
      <c r="S524" s="14">
        <v>0.231603234048397</v>
      </c>
      <c r="T524" s="14">
        <v>0.183356784298699</v>
      </c>
      <c r="U524" s="14">
        <v>9.2899274852438707E-2</v>
      </c>
      <c r="V524" s="14">
        <v>6.5782240336595299E-2</v>
      </c>
      <c r="W524" s="14">
        <v>0.104378970056011</v>
      </c>
      <c r="X524" s="14">
        <v>0.22401083147787401</v>
      </c>
      <c r="Y524" s="14">
        <v>0</v>
      </c>
      <c r="Z524" s="14"/>
      <c r="AA524" s="14">
        <v>0.167182012057315</v>
      </c>
      <c r="AB524" s="14">
        <v>0.14999233046195801</v>
      </c>
      <c r="AC524" s="14">
        <v>8.9221051352381606E-2</v>
      </c>
      <c r="AD524" s="14">
        <v>0.16565359846111399</v>
      </c>
      <c r="AE524" s="14"/>
      <c r="AF524" s="14">
        <v>0.13544785216883001</v>
      </c>
      <c r="AG524" s="14">
        <v>0.110387552663438</v>
      </c>
      <c r="AH524" s="14">
        <v>0.24107572197942601</v>
      </c>
      <c r="AI524" s="14">
        <v>0.657333266584189</v>
      </c>
      <c r="AJ524" s="14">
        <v>0.169568832362164</v>
      </c>
      <c r="AK524" s="14"/>
      <c r="AL524" s="14">
        <v>0.175091326323154</v>
      </c>
      <c r="AM524" s="14">
        <v>0.17211257976921501</v>
      </c>
      <c r="AN524" s="14">
        <v>0.21728633135806699</v>
      </c>
    </row>
    <row r="525" spans="2:40" x14ac:dyDescent="0.35">
      <c r="B525" t="s">
        <v>341</v>
      </c>
      <c r="C525" s="14">
        <v>0.14536744461838</v>
      </c>
      <c r="D525" s="14">
        <v>0.14254750906052299</v>
      </c>
      <c r="E525" s="14">
        <v>0.149426742381327</v>
      </c>
      <c r="F525" s="14"/>
      <c r="G525" s="14">
        <v>0.267061820704033</v>
      </c>
      <c r="H525" s="14">
        <v>3.3077225686962697E-2</v>
      </c>
      <c r="I525" s="14">
        <v>0.19833341979301</v>
      </c>
      <c r="J525" s="14">
        <v>0.16240984124539701</v>
      </c>
      <c r="K525" s="14">
        <v>9.7602835680377406E-2</v>
      </c>
      <c r="L525" s="14">
        <v>0.14600038008459701</v>
      </c>
      <c r="M525" s="14"/>
      <c r="N525" s="14">
        <v>4.6435673562380403E-2</v>
      </c>
      <c r="O525" s="14">
        <v>0.17115369998334701</v>
      </c>
      <c r="P525" s="14">
        <v>0.12405222464974899</v>
      </c>
      <c r="Q525" s="14">
        <v>4.75740058537822E-2</v>
      </c>
      <c r="R525" s="14">
        <v>0.18900965185597199</v>
      </c>
      <c r="S525" s="14">
        <v>0.12626259562526701</v>
      </c>
      <c r="T525" s="14">
        <v>0.14097712263975701</v>
      </c>
      <c r="U525" s="14">
        <v>0.19034137442815099</v>
      </c>
      <c r="V525" s="14">
        <v>0.194817042241372</v>
      </c>
      <c r="W525" s="14">
        <v>0.14254193498547599</v>
      </c>
      <c r="X525" s="14">
        <v>0.14133876180224</v>
      </c>
      <c r="Y525" s="14">
        <v>0.39956181473603303</v>
      </c>
      <c r="Z525" s="14"/>
      <c r="AA525" s="14">
        <v>0.144416537678037</v>
      </c>
      <c r="AB525" s="14">
        <v>0.101991502857824</v>
      </c>
      <c r="AC525" s="14">
        <v>0.17559403937274501</v>
      </c>
      <c r="AD525" s="14">
        <v>0.15616789051004901</v>
      </c>
      <c r="AE525" s="14"/>
      <c r="AF525" s="14">
        <v>0.218215027863089</v>
      </c>
      <c r="AG525" s="14">
        <v>0.124702265182228</v>
      </c>
      <c r="AH525" s="14">
        <v>0.12091295314772101</v>
      </c>
      <c r="AI525" s="14">
        <v>0</v>
      </c>
      <c r="AJ525" s="14">
        <v>8.8151730436736894E-2</v>
      </c>
      <c r="AK525" s="14"/>
      <c r="AL525" s="14">
        <v>0.28270705684569097</v>
      </c>
      <c r="AM525" s="14">
        <v>0.15943211487610201</v>
      </c>
      <c r="AN525" s="14">
        <v>0.18325752766533801</v>
      </c>
    </row>
    <row r="526" spans="2:40" x14ac:dyDescent="0.35">
      <c r="B526" t="s">
        <v>342</v>
      </c>
      <c r="C526" s="14">
        <v>0.48175015612608302</v>
      </c>
      <c r="D526" s="14">
        <v>0.43293556262038402</v>
      </c>
      <c r="E526" s="14">
        <v>0.52463150967716599</v>
      </c>
      <c r="F526" s="14"/>
      <c r="G526" s="14">
        <v>0.41334820059543798</v>
      </c>
      <c r="H526" s="14">
        <v>0.56102416344483996</v>
      </c>
      <c r="I526" s="14">
        <v>0.61658606710263397</v>
      </c>
      <c r="J526" s="14">
        <v>0.61857093797297302</v>
      </c>
      <c r="K526" s="14">
        <v>0.50447237328877803</v>
      </c>
      <c r="L526" s="14">
        <v>0.28806202869555902</v>
      </c>
      <c r="M526" s="14"/>
      <c r="N526" s="14">
        <v>0.65310420200079899</v>
      </c>
      <c r="O526" s="14">
        <v>0.52440671268767403</v>
      </c>
      <c r="P526" s="14">
        <v>0.672138811717374</v>
      </c>
      <c r="Q526" s="14">
        <v>0.46063310623848303</v>
      </c>
      <c r="R526" s="14">
        <v>0.24733221324264301</v>
      </c>
      <c r="S526" s="14">
        <v>0.48092478692528001</v>
      </c>
      <c r="T526" s="14">
        <v>0.586307132659178</v>
      </c>
      <c r="U526" s="14">
        <v>0.27244114243248102</v>
      </c>
      <c r="V526" s="14">
        <v>0.43719751906932802</v>
      </c>
      <c r="W526" s="14">
        <v>0.37432610043666897</v>
      </c>
      <c r="X526" s="14">
        <v>0.497448654471356</v>
      </c>
      <c r="Y526" s="14">
        <v>0.42812573525393</v>
      </c>
      <c r="Z526" s="14"/>
      <c r="AA526" s="14">
        <v>0.47920084384630102</v>
      </c>
      <c r="AB526" s="14">
        <v>0.36656305646878101</v>
      </c>
      <c r="AC526" s="14">
        <v>0.49880046528847</v>
      </c>
      <c r="AD526" s="14">
        <v>0.54881158554394605</v>
      </c>
      <c r="AE526" s="14"/>
      <c r="AF526" s="14">
        <v>0.38290093841865802</v>
      </c>
      <c r="AG526" s="14">
        <v>0.55410372380125905</v>
      </c>
      <c r="AH526" s="14">
        <v>0.39327069427837802</v>
      </c>
      <c r="AI526" s="14">
        <v>0</v>
      </c>
      <c r="AJ526" s="14">
        <v>0.51784133402906296</v>
      </c>
      <c r="AK526" s="14"/>
      <c r="AL526" s="14">
        <v>0.264470160547703</v>
      </c>
      <c r="AM526" s="14">
        <v>0.44524607687480799</v>
      </c>
      <c r="AN526" s="14">
        <v>0.47977812707178102</v>
      </c>
    </row>
    <row r="527" spans="2:40" x14ac:dyDescent="0.35">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row>
    <row r="528" spans="2:40" x14ac:dyDescent="0.35">
      <c r="B528" s="6" t="s">
        <v>349</v>
      </c>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row>
    <row r="529" spans="2:40" x14ac:dyDescent="0.35">
      <c r="B529" s="24" t="s">
        <v>311</v>
      </c>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row>
    <row r="530" spans="2:40" x14ac:dyDescent="0.35">
      <c r="B530" t="s">
        <v>338</v>
      </c>
      <c r="C530" s="14">
        <v>1.2387108388804699E-2</v>
      </c>
      <c r="D530" s="14">
        <v>1.6589881690362102E-2</v>
      </c>
      <c r="E530" s="14">
        <v>8.4042728386308895E-3</v>
      </c>
      <c r="F530" s="14"/>
      <c r="G530" s="14">
        <v>0</v>
      </c>
      <c r="H530" s="14">
        <v>0</v>
      </c>
      <c r="I530" s="14">
        <v>0</v>
      </c>
      <c r="J530" s="14">
        <v>2.32598992591114E-2</v>
      </c>
      <c r="K530" s="14">
        <v>2.3727701443365602E-2</v>
      </c>
      <c r="L530" s="14">
        <v>1.4554027098748401E-2</v>
      </c>
      <c r="M530" s="14"/>
      <c r="N530" s="14">
        <v>0</v>
      </c>
      <c r="O530" s="14">
        <v>0</v>
      </c>
      <c r="P530" s="14">
        <v>0</v>
      </c>
      <c r="Q530" s="14">
        <v>0</v>
      </c>
      <c r="R530" s="14">
        <v>0</v>
      </c>
      <c r="S530" s="14">
        <v>0</v>
      </c>
      <c r="T530" s="14">
        <v>4.44770482185479E-2</v>
      </c>
      <c r="U530" s="14">
        <v>9.1137248785037803E-2</v>
      </c>
      <c r="V530" s="14">
        <v>3.1317628825900702E-2</v>
      </c>
      <c r="W530" s="14">
        <v>0</v>
      </c>
      <c r="X530" s="14">
        <v>0</v>
      </c>
      <c r="Y530" s="14">
        <v>0</v>
      </c>
      <c r="Z530" s="14"/>
      <c r="AA530" s="14">
        <v>0</v>
      </c>
      <c r="AB530" s="14">
        <v>3.35286320567574E-2</v>
      </c>
      <c r="AC530" s="14">
        <v>0</v>
      </c>
      <c r="AD530" s="14">
        <v>1.04737864636262E-2</v>
      </c>
      <c r="AE530" s="14"/>
      <c r="AF530" s="14">
        <v>2.7085591630731098E-2</v>
      </c>
      <c r="AG530" s="14">
        <v>0</v>
      </c>
      <c r="AH530" s="14">
        <v>5.0462409424719801E-2</v>
      </c>
      <c r="AI530" s="14">
        <v>0</v>
      </c>
      <c r="AJ530" s="14">
        <v>0</v>
      </c>
      <c r="AK530" s="14"/>
      <c r="AL530" s="14">
        <v>0</v>
      </c>
      <c r="AM530" s="14">
        <v>0</v>
      </c>
      <c r="AN530" s="14">
        <v>0</v>
      </c>
    </row>
    <row r="531" spans="2:40" x14ac:dyDescent="0.35">
      <c r="B531" t="s">
        <v>339</v>
      </c>
      <c r="C531" s="14">
        <v>2.1538471296162799E-2</v>
      </c>
      <c r="D531" s="14">
        <v>4.3845323419642097E-2</v>
      </c>
      <c r="E531" s="14">
        <v>0</v>
      </c>
      <c r="F531" s="14"/>
      <c r="G531" s="14">
        <v>4.6563004660537498E-2</v>
      </c>
      <c r="H531" s="14">
        <v>3.2539785235304597E-2</v>
      </c>
      <c r="I531" s="14">
        <v>0</v>
      </c>
      <c r="J531" s="14">
        <v>0</v>
      </c>
      <c r="K531" s="14">
        <v>2.29536916944688E-2</v>
      </c>
      <c r="L531" s="14">
        <v>3.3232230276947099E-2</v>
      </c>
      <c r="M531" s="14"/>
      <c r="N531" s="14">
        <v>0</v>
      </c>
      <c r="O531" s="14">
        <v>0</v>
      </c>
      <c r="P531" s="14">
        <v>0</v>
      </c>
      <c r="Q531" s="14">
        <v>4.7501005643707399E-2</v>
      </c>
      <c r="R531" s="14">
        <v>8.4462822123512499E-2</v>
      </c>
      <c r="S531" s="14">
        <v>0</v>
      </c>
      <c r="T531" s="14">
        <v>0</v>
      </c>
      <c r="U531" s="14">
        <v>8.7086114970697806E-2</v>
      </c>
      <c r="V531" s="14">
        <v>6.6402297016349102E-2</v>
      </c>
      <c r="W531" s="14">
        <v>0</v>
      </c>
      <c r="X531" s="14">
        <v>0</v>
      </c>
      <c r="Y531" s="14">
        <v>0</v>
      </c>
      <c r="Z531" s="14"/>
      <c r="AA531" s="14">
        <v>6.4369829213465499E-2</v>
      </c>
      <c r="AB531" s="14">
        <v>1.7280847851505798E-2</v>
      </c>
      <c r="AC531" s="14">
        <v>1.7835276166682901E-2</v>
      </c>
      <c r="AD531" s="14">
        <v>1.06992065955012E-2</v>
      </c>
      <c r="AE531" s="14"/>
      <c r="AF531" s="14">
        <v>2.8630454517875201E-2</v>
      </c>
      <c r="AG531" s="14">
        <v>3.1982826680084703E-2</v>
      </c>
      <c r="AH531" s="14">
        <v>0</v>
      </c>
      <c r="AI531" s="14">
        <v>0</v>
      </c>
      <c r="AJ531" s="14">
        <v>2.51593886637855E-2</v>
      </c>
      <c r="AK531" s="14"/>
      <c r="AL531" s="14">
        <v>2.6204634329653899E-2</v>
      </c>
      <c r="AM531" s="14">
        <v>3.6493181981241199E-2</v>
      </c>
      <c r="AN531" s="14">
        <v>0</v>
      </c>
    </row>
    <row r="532" spans="2:40" x14ac:dyDescent="0.35">
      <c r="B532" t="s">
        <v>340</v>
      </c>
      <c r="C532" s="14">
        <v>3.9944841869326002E-2</v>
      </c>
      <c r="D532" s="14">
        <v>5.22738603942269E-2</v>
      </c>
      <c r="E532" s="14">
        <v>2.8293570553202599E-2</v>
      </c>
      <c r="F532" s="14"/>
      <c r="G532" s="14">
        <v>0</v>
      </c>
      <c r="H532" s="14">
        <v>6.4962198253648198E-2</v>
      </c>
      <c r="I532" s="14">
        <v>3.4459557282950803E-2</v>
      </c>
      <c r="J532" s="14">
        <v>0</v>
      </c>
      <c r="K532" s="14">
        <v>4.7128863489364702E-2</v>
      </c>
      <c r="L532" s="14">
        <v>6.7140054439349506E-2</v>
      </c>
      <c r="M532" s="14"/>
      <c r="N532" s="14">
        <v>0</v>
      </c>
      <c r="O532" s="14">
        <v>4.9508374259612901E-2</v>
      </c>
      <c r="P532" s="14">
        <v>0</v>
      </c>
      <c r="Q532" s="14">
        <v>4.8280919044472501E-2</v>
      </c>
      <c r="R532" s="14">
        <v>7.7983021067330793E-2</v>
      </c>
      <c r="S532" s="14">
        <v>7.3397536637681199E-2</v>
      </c>
      <c r="T532" s="14">
        <v>0</v>
      </c>
      <c r="U532" s="14">
        <v>8.9102833349155794E-2</v>
      </c>
      <c r="V532" s="14">
        <v>0</v>
      </c>
      <c r="W532" s="14">
        <v>8.8549117468671598E-2</v>
      </c>
      <c r="X532" s="14">
        <v>6.8209355182536194E-2</v>
      </c>
      <c r="Y532" s="14">
        <v>0</v>
      </c>
      <c r="Z532" s="14"/>
      <c r="AA532" s="14">
        <v>0</v>
      </c>
      <c r="AB532" s="14">
        <v>8.2225543449232802E-2</v>
      </c>
      <c r="AC532" s="14">
        <v>8.3965259534211495E-2</v>
      </c>
      <c r="AD532" s="14">
        <v>0</v>
      </c>
      <c r="AE532" s="14"/>
      <c r="AF532" s="14">
        <v>5.7680048274769399E-2</v>
      </c>
      <c r="AG532" s="14">
        <v>6.6650657641811106E-2</v>
      </c>
      <c r="AH532" s="14">
        <v>0</v>
      </c>
      <c r="AI532" s="14">
        <v>0</v>
      </c>
      <c r="AJ532" s="14">
        <v>2.5444582443000401E-2</v>
      </c>
      <c r="AK532" s="14"/>
      <c r="AL532" s="14">
        <v>5.2620933178199603E-2</v>
      </c>
      <c r="AM532" s="14">
        <v>5.0264940045671801E-2</v>
      </c>
      <c r="AN532" s="14">
        <v>0</v>
      </c>
    </row>
    <row r="533" spans="2:40" x14ac:dyDescent="0.35">
      <c r="B533" t="s">
        <v>341</v>
      </c>
      <c r="C533" s="14">
        <v>0.112638819743551</v>
      </c>
      <c r="D533" s="14">
        <v>0.12633888775432101</v>
      </c>
      <c r="E533" s="14">
        <v>0.10030783356862701</v>
      </c>
      <c r="F533" s="14"/>
      <c r="G533" s="14">
        <v>4.79259999210793E-2</v>
      </c>
      <c r="H533" s="14">
        <v>0.166411354563543</v>
      </c>
      <c r="I533" s="14">
        <v>0.11829177745017</v>
      </c>
      <c r="J533" s="14">
        <v>3.3278386600954502E-2</v>
      </c>
      <c r="K533" s="14">
        <v>9.5773400451590995E-2</v>
      </c>
      <c r="L533" s="14">
        <v>0.17083161644188199</v>
      </c>
      <c r="M533" s="14"/>
      <c r="N533" s="14">
        <v>9.8345035016811896E-2</v>
      </c>
      <c r="O533" s="14">
        <v>0.12533004822631799</v>
      </c>
      <c r="P533" s="14">
        <v>0</v>
      </c>
      <c r="Q533" s="14">
        <v>0.19366111045247</v>
      </c>
      <c r="R533" s="14">
        <v>9.5409646142414303E-2</v>
      </c>
      <c r="S533" s="14">
        <v>0.19725323874137199</v>
      </c>
      <c r="T533" s="14">
        <v>0.18546940067353099</v>
      </c>
      <c r="U533" s="14">
        <v>8.8380147758013797E-2</v>
      </c>
      <c r="V533" s="14">
        <v>0</v>
      </c>
      <c r="W533" s="14">
        <v>0.14931164204119099</v>
      </c>
      <c r="X533" s="14">
        <v>0.14077229051377199</v>
      </c>
      <c r="Y533" s="14">
        <v>0</v>
      </c>
      <c r="Z533" s="14"/>
      <c r="AA533" s="14">
        <v>0.147889122297888</v>
      </c>
      <c r="AB533" s="14">
        <v>9.1429265318252101E-2</v>
      </c>
      <c r="AC533" s="14">
        <v>0.13010044080074301</v>
      </c>
      <c r="AD533" s="14">
        <v>0.103022798074551</v>
      </c>
      <c r="AE533" s="14"/>
      <c r="AF533" s="14">
        <v>0.17707978753378101</v>
      </c>
      <c r="AG533" s="14">
        <v>4.8877787691560898E-2</v>
      </c>
      <c r="AH533" s="14">
        <v>0.19427822116975599</v>
      </c>
      <c r="AI533" s="14">
        <v>0.657333266584189</v>
      </c>
      <c r="AJ533" s="14">
        <v>0</v>
      </c>
      <c r="AK533" s="14"/>
      <c r="AL533" s="14">
        <v>0.22132179559776299</v>
      </c>
      <c r="AM533" s="14">
        <v>8.8375272167346502E-2</v>
      </c>
      <c r="AN533" s="14">
        <v>0.119678013904813</v>
      </c>
    </row>
    <row r="534" spans="2:40" x14ac:dyDescent="0.35">
      <c r="B534" t="s">
        <v>342</v>
      </c>
      <c r="C534" s="14">
        <v>0.81349075870215604</v>
      </c>
      <c r="D534" s="14">
        <v>0.76095204674144801</v>
      </c>
      <c r="E534" s="14">
        <v>0.86299432303953905</v>
      </c>
      <c r="F534" s="14"/>
      <c r="G534" s="14">
        <v>0.90551099541838298</v>
      </c>
      <c r="H534" s="14">
        <v>0.73608666194750405</v>
      </c>
      <c r="I534" s="14">
        <v>0.84724866526687903</v>
      </c>
      <c r="J534" s="14">
        <v>0.94346171413993396</v>
      </c>
      <c r="K534" s="14">
        <v>0.81041634292121001</v>
      </c>
      <c r="L534" s="14">
        <v>0.71424207174307297</v>
      </c>
      <c r="M534" s="14"/>
      <c r="N534" s="14">
        <v>0.90165496498318798</v>
      </c>
      <c r="O534" s="14">
        <v>0.82516157751406904</v>
      </c>
      <c r="P534" s="14">
        <v>1</v>
      </c>
      <c r="Q534" s="14">
        <v>0.71055696485935005</v>
      </c>
      <c r="R534" s="14">
        <v>0.74214451066674203</v>
      </c>
      <c r="S534" s="14">
        <v>0.72934922462094698</v>
      </c>
      <c r="T534" s="14">
        <v>0.77005355110792095</v>
      </c>
      <c r="U534" s="14">
        <v>0.64429365513709502</v>
      </c>
      <c r="V534" s="14">
        <v>0.90228007415775002</v>
      </c>
      <c r="W534" s="14">
        <v>0.76213924049013804</v>
      </c>
      <c r="X534" s="14">
        <v>0.79101835430369205</v>
      </c>
      <c r="Y534" s="14">
        <v>1</v>
      </c>
      <c r="Z534" s="14"/>
      <c r="AA534" s="14">
        <v>0.78774104848864701</v>
      </c>
      <c r="AB534" s="14">
        <v>0.77553571132425203</v>
      </c>
      <c r="AC534" s="14">
        <v>0.76809902349836301</v>
      </c>
      <c r="AD534" s="14">
        <v>0.87580420886632204</v>
      </c>
      <c r="AE534" s="14"/>
      <c r="AF534" s="14">
        <v>0.70952411804284299</v>
      </c>
      <c r="AG534" s="14">
        <v>0.85248872798654296</v>
      </c>
      <c r="AH534" s="14">
        <v>0.75525936940552496</v>
      </c>
      <c r="AI534" s="14">
        <v>0.342666733415811</v>
      </c>
      <c r="AJ534" s="14">
        <v>0.94939602889321395</v>
      </c>
      <c r="AK534" s="14"/>
      <c r="AL534" s="14">
        <v>0.69985263689438304</v>
      </c>
      <c r="AM534" s="14">
        <v>0.824866605805741</v>
      </c>
      <c r="AN534" s="14">
        <v>0.88032198609518697</v>
      </c>
    </row>
    <row r="535" spans="2:40" x14ac:dyDescent="0.35">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row>
    <row r="536" spans="2:40" x14ac:dyDescent="0.35">
      <c r="B536" s="6" t="s">
        <v>350</v>
      </c>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row>
    <row r="537" spans="2:40" x14ac:dyDescent="0.35">
      <c r="B537" s="24" t="s">
        <v>311</v>
      </c>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row>
    <row r="538" spans="2:40" x14ac:dyDescent="0.35">
      <c r="B538" t="s">
        <v>338</v>
      </c>
      <c r="C538" s="14">
        <v>2.1084836828234602E-2</v>
      </c>
      <c r="D538" s="14">
        <v>3.42956283610166E-2</v>
      </c>
      <c r="E538" s="14">
        <v>8.4042728386308895E-3</v>
      </c>
      <c r="F538" s="14"/>
      <c r="G538" s="14">
        <v>0</v>
      </c>
      <c r="H538" s="14">
        <v>0</v>
      </c>
      <c r="I538" s="14">
        <v>0</v>
      </c>
      <c r="J538" s="14">
        <v>2.32598992591114E-2</v>
      </c>
      <c r="K538" s="14">
        <v>2.3727701443365602E-2</v>
      </c>
      <c r="L538" s="14">
        <v>4.6489297902892197E-2</v>
      </c>
      <c r="M538" s="14"/>
      <c r="N538" s="14">
        <v>0</v>
      </c>
      <c r="O538" s="14">
        <v>0</v>
      </c>
      <c r="P538" s="14">
        <v>0</v>
      </c>
      <c r="Q538" s="14">
        <v>4.8280919044472501E-2</v>
      </c>
      <c r="R538" s="14">
        <v>0</v>
      </c>
      <c r="S538" s="14">
        <v>0</v>
      </c>
      <c r="T538" s="14">
        <v>4.44770482185479E-2</v>
      </c>
      <c r="U538" s="14">
        <v>9.1137248785037803E-2</v>
      </c>
      <c r="V538" s="14">
        <v>6.5237516471294499E-2</v>
      </c>
      <c r="W538" s="14">
        <v>0</v>
      </c>
      <c r="X538" s="14">
        <v>0</v>
      </c>
      <c r="Y538" s="14">
        <v>0</v>
      </c>
      <c r="Z538" s="14"/>
      <c r="AA538" s="14">
        <v>3.2242043772792398E-2</v>
      </c>
      <c r="AB538" s="14">
        <v>5.0104237249104303E-2</v>
      </c>
      <c r="AC538" s="14">
        <v>0</v>
      </c>
      <c r="AD538" s="14">
        <v>1.04737864636262E-2</v>
      </c>
      <c r="AE538" s="14"/>
      <c r="AF538" s="14">
        <v>2.7085591630731098E-2</v>
      </c>
      <c r="AG538" s="14">
        <v>3.1344334614338297E-2</v>
      </c>
      <c r="AH538" s="14">
        <v>5.0462409424719801E-2</v>
      </c>
      <c r="AI538" s="14">
        <v>0</v>
      </c>
      <c r="AJ538" s="14">
        <v>0</v>
      </c>
      <c r="AK538" s="14"/>
      <c r="AL538" s="14">
        <v>0</v>
      </c>
      <c r="AM538" s="14">
        <v>2.3700676415753401E-2</v>
      </c>
      <c r="AN538" s="14">
        <v>0</v>
      </c>
    </row>
    <row r="539" spans="2:40" x14ac:dyDescent="0.35">
      <c r="B539" t="s">
        <v>339</v>
      </c>
      <c r="C539" s="14">
        <v>6.2258643189736E-2</v>
      </c>
      <c r="D539" s="14">
        <v>9.9326160026496996E-2</v>
      </c>
      <c r="E539" s="14">
        <v>2.67068226278242E-2</v>
      </c>
      <c r="F539" s="14"/>
      <c r="G539" s="14">
        <v>4.6563004660537498E-2</v>
      </c>
      <c r="H539" s="14">
        <v>6.4977095071506299E-2</v>
      </c>
      <c r="I539" s="14">
        <v>0</v>
      </c>
      <c r="J539" s="14">
        <v>3.3278386600954502E-2</v>
      </c>
      <c r="K539" s="14">
        <v>7.0697921660600405E-2</v>
      </c>
      <c r="L539" s="14">
        <v>0.11456370442718899</v>
      </c>
      <c r="M539" s="14"/>
      <c r="N539" s="14">
        <v>5.0190397660087802E-2</v>
      </c>
      <c r="O539" s="14">
        <v>0</v>
      </c>
      <c r="P539" s="14">
        <v>0</v>
      </c>
      <c r="Q539" s="14">
        <v>0.193679641212257</v>
      </c>
      <c r="R539" s="14">
        <v>8.4462822123512499E-2</v>
      </c>
      <c r="S539" s="14">
        <v>3.6983504305387299E-2</v>
      </c>
      <c r="T539" s="14">
        <v>0</v>
      </c>
      <c r="U539" s="14">
        <v>0.17618894831985399</v>
      </c>
      <c r="V539" s="14">
        <v>3.2482409370955298E-2</v>
      </c>
      <c r="W539" s="14">
        <v>9.6355793939725098E-2</v>
      </c>
      <c r="X539" s="14">
        <v>0.137485423211504</v>
      </c>
      <c r="Y539" s="14">
        <v>0</v>
      </c>
      <c r="Z539" s="14"/>
      <c r="AA539" s="14">
        <v>3.2127785440673101E-2</v>
      </c>
      <c r="AB539" s="14">
        <v>0.107312072917902</v>
      </c>
      <c r="AC539" s="14">
        <v>7.5789084600207807E-2</v>
      </c>
      <c r="AD539" s="14">
        <v>3.5333435326045798E-2</v>
      </c>
      <c r="AE539" s="14"/>
      <c r="AF539" s="14">
        <v>0.100798750645963</v>
      </c>
      <c r="AG539" s="14">
        <v>6.3679055525625902E-2</v>
      </c>
      <c r="AH539" s="14">
        <v>7.2197542686847693E-2</v>
      </c>
      <c r="AI539" s="14">
        <v>0</v>
      </c>
      <c r="AJ539" s="14">
        <v>2.51593886637855E-2</v>
      </c>
      <c r="AK539" s="14"/>
      <c r="AL539" s="14">
        <v>0.13771951372666899</v>
      </c>
      <c r="AM539" s="14">
        <v>4.6820151292938497E-2</v>
      </c>
      <c r="AN539" s="14">
        <v>0.119678013904813</v>
      </c>
    </row>
    <row r="540" spans="2:40" x14ac:dyDescent="0.35">
      <c r="B540" t="s">
        <v>340</v>
      </c>
      <c r="C540" s="14">
        <v>9.6192281008653902E-2</v>
      </c>
      <c r="D540" s="14">
        <v>6.5747363663935798E-2</v>
      </c>
      <c r="E540" s="14">
        <v>0.12672191594020599</v>
      </c>
      <c r="F540" s="14"/>
      <c r="G540" s="14">
        <v>0</v>
      </c>
      <c r="H540" s="14">
        <v>0.10012071574282</v>
      </c>
      <c r="I540" s="14">
        <v>6.1747788580577001E-2</v>
      </c>
      <c r="J540" s="14">
        <v>0</v>
      </c>
      <c r="K540" s="14">
        <v>0.10854928749614801</v>
      </c>
      <c r="L540" s="14">
        <v>0.20260645775358499</v>
      </c>
      <c r="M540" s="14"/>
      <c r="N540" s="14">
        <v>0.106331221561465</v>
      </c>
      <c r="O540" s="14">
        <v>9.1142589372215296E-2</v>
      </c>
      <c r="P540" s="14">
        <v>7.5446872652309302E-2</v>
      </c>
      <c r="Q540" s="14">
        <v>9.8812118751933298E-2</v>
      </c>
      <c r="R540" s="14">
        <v>0</v>
      </c>
      <c r="S540" s="14">
        <v>0.193547993143525</v>
      </c>
      <c r="T540" s="14">
        <v>9.2632073110331295E-2</v>
      </c>
      <c r="U540" s="14">
        <v>0</v>
      </c>
      <c r="V540" s="14">
        <v>3.3293870813473597E-2</v>
      </c>
      <c r="W540" s="14">
        <v>0.19208400904841699</v>
      </c>
      <c r="X540" s="14">
        <v>0</v>
      </c>
      <c r="Y540" s="14">
        <v>0.172312450010037</v>
      </c>
      <c r="Z540" s="14"/>
      <c r="AA540" s="14">
        <v>0.17848311334185099</v>
      </c>
      <c r="AB540" s="14">
        <v>8.1060270929691897E-2</v>
      </c>
      <c r="AC540" s="14">
        <v>0.102234465442607</v>
      </c>
      <c r="AD540" s="14">
        <v>7.1995989358544898E-2</v>
      </c>
      <c r="AE540" s="14"/>
      <c r="AF540" s="14">
        <v>8.1370463311031496E-2</v>
      </c>
      <c r="AG540" s="14">
        <v>5.2367495922357801E-2</v>
      </c>
      <c r="AH540" s="14">
        <v>0.181960716369198</v>
      </c>
      <c r="AI540" s="14">
        <v>0.34236093760992897</v>
      </c>
      <c r="AJ540" s="14">
        <v>0.11641995487172301</v>
      </c>
      <c r="AK540" s="14"/>
      <c r="AL540" s="14">
        <v>9.0758779556478E-2</v>
      </c>
      <c r="AM540" s="14">
        <v>0.120936399584239</v>
      </c>
      <c r="AN540" s="14">
        <v>0</v>
      </c>
    </row>
    <row r="541" spans="2:40" x14ac:dyDescent="0.35">
      <c r="B541" t="s">
        <v>341</v>
      </c>
      <c r="C541" s="14">
        <v>0.13214058997768699</v>
      </c>
      <c r="D541" s="14">
        <v>0.15112753435295501</v>
      </c>
      <c r="E541" s="14">
        <v>0.114834770276715</v>
      </c>
      <c r="F541" s="14"/>
      <c r="G541" s="14">
        <v>0.13278946763724001</v>
      </c>
      <c r="H541" s="14">
        <v>0.16175976156417801</v>
      </c>
      <c r="I541" s="14">
        <v>6.5139179951662393E-2</v>
      </c>
      <c r="J541" s="14">
        <v>5.4278279489744397E-2</v>
      </c>
      <c r="K541" s="14">
        <v>9.6615558353470798E-2</v>
      </c>
      <c r="L541" s="14">
        <v>0.23019898103202199</v>
      </c>
      <c r="M541" s="14"/>
      <c r="N541" s="14">
        <v>0.100133498862178</v>
      </c>
      <c r="O541" s="14">
        <v>0.21207457771125199</v>
      </c>
      <c r="P541" s="14">
        <v>0</v>
      </c>
      <c r="Q541" s="14">
        <v>0.151020208899072</v>
      </c>
      <c r="R541" s="14">
        <v>0.25207566039080498</v>
      </c>
      <c r="S541" s="14">
        <v>0.16227240238141699</v>
      </c>
      <c r="T541" s="14">
        <v>8.9746598184912901E-2</v>
      </c>
      <c r="U541" s="14">
        <v>0.27872152218616503</v>
      </c>
      <c r="V541" s="14">
        <v>0.10496342325298701</v>
      </c>
      <c r="W541" s="14">
        <v>0.14678021786559201</v>
      </c>
      <c r="X541" s="14">
        <v>7.0827759698902107E-2</v>
      </c>
      <c r="Y541" s="14">
        <v>0</v>
      </c>
      <c r="Z541" s="14"/>
      <c r="AA541" s="14">
        <v>0.13992231934597901</v>
      </c>
      <c r="AB541" s="14">
        <v>0.14849546981610601</v>
      </c>
      <c r="AC541" s="14">
        <v>7.8359691005915499E-2</v>
      </c>
      <c r="AD541" s="14">
        <v>0.151036044028308</v>
      </c>
      <c r="AE541" s="14"/>
      <c r="AF541" s="14">
        <v>0.18252466721674401</v>
      </c>
      <c r="AG541" s="14">
        <v>0.13141786634608399</v>
      </c>
      <c r="AH541" s="14">
        <v>0.16547806417158201</v>
      </c>
      <c r="AI541" s="14">
        <v>0.31497232897425897</v>
      </c>
      <c r="AJ541" s="14">
        <v>8.1152449203997001E-2</v>
      </c>
      <c r="AK541" s="14"/>
      <c r="AL541" s="14">
        <v>0.20716820168746999</v>
      </c>
      <c r="AM541" s="14">
        <v>0.118226453019827</v>
      </c>
      <c r="AN541" s="14">
        <v>0.17405864893070799</v>
      </c>
    </row>
    <row r="542" spans="2:40" x14ac:dyDescent="0.35">
      <c r="B542" t="s">
        <v>342</v>
      </c>
      <c r="C542" s="14">
        <v>0.68832364899568799</v>
      </c>
      <c r="D542" s="14">
        <v>0.64950331359559599</v>
      </c>
      <c r="E542" s="14">
        <v>0.72333221831662398</v>
      </c>
      <c r="F542" s="14"/>
      <c r="G542" s="14">
        <v>0.82064752770222205</v>
      </c>
      <c r="H542" s="14">
        <v>0.67314242762149601</v>
      </c>
      <c r="I542" s="14">
        <v>0.87311303146776098</v>
      </c>
      <c r="J542" s="14">
        <v>0.88918343465019001</v>
      </c>
      <c r="K542" s="14">
        <v>0.70040953104641501</v>
      </c>
      <c r="L542" s="14">
        <v>0.40614155888431303</v>
      </c>
      <c r="M542" s="14"/>
      <c r="N542" s="14">
        <v>0.74334488191627002</v>
      </c>
      <c r="O542" s="14">
        <v>0.69678283291653298</v>
      </c>
      <c r="P542" s="14">
        <v>0.92455312734769102</v>
      </c>
      <c r="Q542" s="14">
        <v>0.50820711209226499</v>
      </c>
      <c r="R542" s="14">
        <v>0.66346151748568205</v>
      </c>
      <c r="S542" s="14">
        <v>0.60719610016967096</v>
      </c>
      <c r="T542" s="14">
        <v>0.77314428048620798</v>
      </c>
      <c r="U542" s="14">
        <v>0.453952280708944</v>
      </c>
      <c r="V542" s="14">
        <v>0.76402278009128899</v>
      </c>
      <c r="W542" s="14">
        <v>0.56477997914626599</v>
      </c>
      <c r="X542" s="14">
        <v>0.79168681708959399</v>
      </c>
      <c r="Y542" s="14">
        <v>0.82768754998996297</v>
      </c>
      <c r="Z542" s="14"/>
      <c r="AA542" s="14">
        <v>0.61722473809870504</v>
      </c>
      <c r="AB542" s="14">
        <v>0.61302794908719604</v>
      </c>
      <c r="AC542" s="14">
        <v>0.743616758951269</v>
      </c>
      <c r="AD542" s="14">
        <v>0.73116074482347504</v>
      </c>
      <c r="AE542" s="14"/>
      <c r="AF542" s="14">
        <v>0.60822052719552999</v>
      </c>
      <c r="AG542" s="14">
        <v>0.72119124759159403</v>
      </c>
      <c r="AH542" s="14">
        <v>0.52990126734765197</v>
      </c>
      <c r="AI542" s="14">
        <v>0.342666733415811</v>
      </c>
      <c r="AJ542" s="14">
        <v>0.77726820726049395</v>
      </c>
      <c r="AK542" s="14"/>
      <c r="AL542" s="14">
        <v>0.56435350502938397</v>
      </c>
      <c r="AM542" s="14">
        <v>0.69031631968724205</v>
      </c>
      <c r="AN542" s="14">
        <v>0.70626333716447898</v>
      </c>
    </row>
    <row r="543" spans="2:40" x14ac:dyDescent="0.35">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row>
    <row r="544" spans="2:40" x14ac:dyDescent="0.35">
      <c r="B544" s="6" t="s">
        <v>363</v>
      </c>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row>
    <row r="545" spans="2:40" x14ac:dyDescent="0.35">
      <c r="B545" s="24" t="s">
        <v>135</v>
      </c>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row>
    <row r="546" spans="2:40" x14ac:dyDescent="0.35">
      <c r="B546" t="s">
        <v>327</v>
      </c>
      <c r="C546" s="14">
        <v>0.133242076765823</v>
      </c>
      <c r="D546" s="14">
        <v>0.109704794550573</v>
      </c>
      <c r="E546" s="14">
        <v>0.152987178875157</v>
      </c>
      <c r="F546" s="14"/>
      <c r="G546" s="14">
        <v>0.25386291832830699</v>
      </c>
      <c r="H546" s="14">
        <v>0.15969624199398799</v>
      </c>
      <c r="I546" s="14">
        <v>0.123613744173803</v>
      </c>
      <c r="J546" s="14">
        <v>6.9434700353315407E-2</v>
      </c>
      <c r="K546" s="14">
        <v>0.15702383678005899</v>
      </c>
      <c r="L546" s="14">
        <v>4.61978031284737E-2</v>
      </c>
      <c r="M546" s="14"/>
      <c r="N546" s="14">
        <v>7.7483929570160995E-2</v>
      </c>
      <c r="O546" s="14">
        <v>4.4106852464190903E-2</v>
      </c>
      <c r="P546" s="14">
        <v>4.2314959994264899E-2</v>
      </c>
      <c r="Q546" s="14">
        <v>0.19221794784739701</v>
      </c>
      <c r="R546" s="14">
        <v>0.103369261400998</v>
      </c>
      <c r="S546" s="14">
        <v>0.234907285052077</v>
      </c>
      <c r="T546" s="14">
        <v>0.170612454087229</v>
      </c>
      <c r="U546" s="14">
        <v>0</v>
      </c>
      <c r="V546" s="14">
        <v>0.26331095325405401</v>
      </c>
      <c r="W546" s="14">
        <v>0.124674172283189</v>
      </c>
      <c r="X546" s="14">
        <v>0.171319833898918</v>
      </c>
      <c r="Y546" s="14">
        <v>0.18207628917017399</v>
      </c>
      <c r="Z546" s="14"/>
      <c r="AA546" s="14">
        <v>0.14262386985226</v>
      </c>
      <c r="AB546" s="14">
        <v>0.12243615965877901</v>
      </c>
      <c r="AC546" s="14">
        <v>0.11985200953309399</v>
      </c>
      <c r="AD546" s="14">
        <v>0.14280330566275301</v>
      </c>
      <c r="AE546" s="14"/>
      <c r="AF546" s="14">
        <v>0.111355426825165</v>
      </c>
      <c r="AG546" s="14">
        <v>0.14072494932301099</v>
      </c>
      <c r="AH546" s="14">
        <v>9.6295008903005894E-2</v>
      </c>
      <c r="AI546" s="14">
        <v>0</v>
      </c>
      <c r="AJ546" s="14">
        <v>8.4527098616034399E-2</v>
      </c>
      <c r="AK546" s="14"/>
      <c r="AL546" s="14">
        <v>0.118802198634593</v>
      </c>
      <c r="AM546" s="14">
        <v>0.161391342645131</v>
      </c>
      <c r="AN546" s="14">
        <v>9.9358898218494807E-2</v>
      </c>
    </row>
    <row r="547" spans="2:40" x14ac:dyDescent="0.35">
      <c r="B547" t="s">
        <v>351</v>
      </c>
      <c r="C547" s="14">
        <v>0.231330812134693</v>
      </c>
      <c r="D547" s="14">
        <v>0.26178398273322301</v>
      </c>
      <c r="E547" s="14">
        <v>0.19826751052858299</v>
      </c>
      <c r="F547" s="14"/>
      <c r="G547" s="14">
        <v>0.103500374151684</v>
      </c>
      <c r="H547" s="14">
        <v>0.28564618093974198</v>
      </c>
      <c r="I547" s="14">
        <v>0.38180864907846601</v>
      </c>
      <c r="J547" s="14">
        <v>6.6096743586912102E-2</v>
      </c>
      <c r="K547" s="14">
        <v>0.26565368868803801</v>
      </c>
      <c r="L547" s="14">
        <v>0.23247238401166501</v>
      </c>
      <c r="M547" s="14"/>
      <c r="N547" s="14">
        <v>0.215515116296952</v>
      </c>
      <c r="O547" s="14">
        <v>0.29584719747430599</v>
      </c>
      <c r="P547" s="14">
        <v>0.31043601531757098</v>
      </c>
      <c r="Q547" s="14">
        <v>0.26145970178322497</v>
      </c>
      <c r="R547" s="14">
        <v>0.111685242297483</v>
      </c>
      <c r="S547" s="14">
        <v>0.120708369975605</v>
      </c>
      <c r="T547" s="14">
        <v>0.36672697417282202</v>
      </c>
      <c r="U547" s="14">
        <v>0.41906741366103201</v>
      </c>
      <c r="V547" s="14">
        <v>0.19890661931610701</v>
      </c>
      <c r="W547" s="14">
        <v>0.13282856746415</v>
      </c>
      <c r="X547" s="14">
        <v>0.24802504268165301</v>
      </c>
      <c r="Y547" s="14">
        <v>0.20567432965058699</v>
      </c>
      <c r="Z547" s="14"/>
      <c r="AA547" s="14">
        <v>0.192133823820788</v>
      </c>
      <c r="AB547" s="14">
        <v>0.29295043892966199</v>
      </c>
      <c r="AC547" s="14">
        <v>0.269936694568296</v>
      </c>
      <c r="AD547" s="14">
        <v>0.19027251235008599</v>
      </c>
      <c r="AE547" s="14"/>
      <c r="AF547" s="14">
        <v>0.26479140015187003</v>
      </c>
      <c r="AG547" s="14">
        <v>0.25361602747856599</v>
      </c>
      <c r="AH547" s="14">
        <v>0.33666058821518102</v>
      </c>
      <c r="AI547" s="14">
        <v>0.428132903409081</v>
      </c>
      <c r="AJ547" s="14">
        <v>4.7270716143338998E-2</v>
      </c>
      <c r="AK547" s="14"/>
      <c r="AL547" s="14">
        <v>0.29438831171313401</v>
      </c>
      <c r="AM547" s="14">
        <v>0.218334596939147</v>
      </c>
      <c r="AN547" s="14">
        <v>0.42464472939052</v>
      </c>
    </row>
    <row r="548" spans="2:40" x14ac:dyDescent="0.35">
      <c r="B548" t="s">
        <v>352</v>
      </c>
      <c r="C548" s="14">
        <v>0.201923948087226</v>
      </c>
      <c r="D548" s="14">
        <v>0.22310230398490899</v>
      </c>
      <c r="E548" s="14">
        <v>0.17927702909255699</v>
      </c>
      <c r="F548" s="14"/>
      <c r="G548" s="14">
        <v>0.259282541952507</v>
      </c>
      <c r="H548" s="14">
        <v>0.219986374800931</v>
      </c>
      <c r="I548" s="14">
        <v>0.177151731581148</v>
      </c>
      <c r="J548" s="14">
        <v>0.305363644918688</v>
      </c>
      <c r="K548" s="14">
        <v>0.105029286157636</v>
      </c>
      <c r="L548" s="14">
        <v>0.16393163979077199</v>
      </c>
      <c r="M548" s="14"/>
      <c r="N548" s="14">
        <v>0.32708157822390999</v>
      </c>
      <c r="O548" s="14">
        <v>0.20178356635179701</v>
      </c>
      <c r="P548" s="14">
        <v>0.17675911509072001</v>
      </c>
      <c r="Q548" s="14">
        <v>0</v>
      </c>
      <c r="R548" s="14">
        <v>0.337645395069754</v>
      </c>
      <c r="S548" s="14">
        <v>0.19350719417471199</v>
      </c>
      <c r="T548" s="14">
        <v>0.22673391895206599</v>
      </c>
      <c r="U548" s="14">
        <v>0.19439262270438401</v>
      </c>
      <c r="V548" s="14">
        <v>0.170376857787532</v>
      </c>
      <c r="W548" s="14">
        <v>0.12250565284965199</v>
      </c>
      <c r="X548" s="14">
        <v>0.244768466938169</v>
      </c>
      <c r="Y548" s="14">
        <v>0.22044571300902399</v>
      </c>
      <c r="Z548" s="14"/>
      <c r="AA548" s="14">
        <v>0.21050170981660399</v>
      </c>
      <c r="AB548" s="14">
        <v>0.14481032344217201</v>
      </c>
      <c r="AC548" s="14">
        <v>0.198685835525482</v>
      </c>
      <c r="AD548" s="14">
        <v>0.25803784529711299</v>
      </c>
      <c r="AE548" s="14"/>
      <c r="AF548" s="14">
        <v>0.151574725910749</v>
      </c>
      <c r="AG548" s="14">
        <v>0.276459070673514</v>
      </c>
      <c r="AH548" s="14">
        <v>0.203772630865488</v>
      </c>
      <c r="AI548" s="14">
        <v>0</v>
      </c>
      <c r="AJ548" s="14">
        <v>0.316973118276627</v>
      </c>
      <c r="AK548" s="14"/>
      <c r="AL548" s="14">
        <v>0.275319984262057</v>
      </c>
      <c r="AM548" s="14">
        <v>0.244780804038946</v>
      </c>
      <c r="AN548" s="14">
        <v>0.104830041723892</v>
      </c>
    </row>
    <row r="549" spans="2:40" x14ac:dyDescent="0.35">
      <c r="B549" t="s">
        <v>353</v>
      </c>
      <c r="C549" s="14">
        <v>0.105986733190147</v>
      </c>
      <c r="D549" s="14">
        <v>0.11505311552517899</v>
      </c>
      <c r="E549" s="14">
        <v>9.6456702990667206E-2</v>
      </c>
      <c r="F549" s="14"/>
      <c r="G549" s="14">
        <v>0.14736923159304899</v>
      </c>
      <c r="H549" s="14">
        <v>8.8243321386604498E-2</v>
      </c>
      <c r="I549" s="14">
        <v>8.6090902288457297E-2</v>
      </c>
      <c r="J549" s="14">
        <v>0.21054864423847</v>
      </c>
      <c r="K549" s="14">
        <v>2.7376397107516898E-2</v>
      </c>
      <c r="L549" s="14">
        <v>9.2165046986964497E-2</v>
      </c>
      <c r="M549" s="14"/>
      <c r="N549" s="14">
        <v>5.8982832894167198E-2</v>
      </c>
      <c r="O549" s="14">
        <v>8.8309912445399305E-2</v>
      </c>
      <c r="P549" s="14">
        <v>8.4995094465532203E-2</v>
      </c>
      <c r="Q549" s="14">
        <v>0.23958321839768601</v>
      </c>
      <c r="R549" s="14">
        <v>5.2745679638896502E-2</v>
      </c>
      <c r="S549" s="14">
        <v>0.183400678295977</v>
      </c>
      <c r="T549" s="14">
        <v>6.7637813796467203E-2</v>
      </c>
      <c r="U549" s="14">
        <v>0.200456881627911</v>
      </c>
      <c r="V549" s="14">
        <v>7.0919759624860704E-2</v>
      </c>
      <c r="W549" s="14">
        <v>5.9977851570475797E-2</v>
      </c>
      <c r="X549" s="14">
        <v>8.41500290689699E-2</v>
      </c>
      <c r="Y549" s="14">
        <v>0.22044571300902399</v>
      </c>
      <c r="Z549" s="14"/>
      <c r="AA549" s="14">
        <v>0.16890746021157901</v>
      </c>
      <c r="AB549" s="14">
        <v>9.4250176214388207E-2</v>
      </c>
      <c r="AC549" s="14">
        <v>5.3426282138344501E-2</v>
      </c>
      <c r="AD549" s="14">
        <v>5.6209505375299201E-2</v>
      </c>
      <c r="AE549" s="14"/>
      <c r="AF549" s="14">
        <v>7.2932334424149606E-2</v>
      </c>
      <c r="AG549" s="14">
        <v>8.9838274387611702E-2</v>
      </c>
      <c r="AH549" s="14">
        <v>0.107263706166412</v>
      </c>
      <c r="AI549" s="14">
        <v>0</v>
      </c>
      <c r="AJ549" s="14">
        <v>0.23883625058431199</v>
      </c>
      <c r="AK549" s="14"/>
      <c r="AL549" s="14">
        <v>2.10099086417849E-2</v>
      </c>
      <c r="AM549" s="14">
        <v>0.10684139028146999</v>
      </c>
      <c r="AN549" s="14">
        <v>0.16308481532403399</v>
      </c>
    </row>
    <row r="550" spans="2:40" x14ac:dyDescent="0.35">
      <c r="B550" t="s">
        <v>354</v>
      </c>
      <c r="C550" s="14">
        <v>6.5042923346947598E-2</v>
      </c>
      <c r="D550" s="14">
        <v>6.4175240021778199E-2</v>
      </c>
      <c r="E550" s="14">
        <v>6.6589895453049802E-2</v>
      </c>
      <c r="F550" s="14"/>
      <c r="G550" s="14">
        <v>6.3318345216758803E-2</v>
      </c>
      <c r="H550" s="14">
        <v>7.0353157870220506E-2</v>
      </c>
      <c r="I550" s="14">
        <v>1.9600299177823299E-2</v>
      </c>
      <c r="J550" s="14">
        <v>9.0069681634375898E-2</v>
      </c>
      <c r="K550" s="14">
        <v>9.2954987675273396E-2</v>
      </c>
      <c r="L550" s="14">
        <v>7.1048508226272802E-2</v>
      </c>
      <c r="M550" s="14"/>
      <c r="N550" s="14">
        <v>7.5832398887961006E-2</v>
      </c>
      <c r="O550" s="14">
        <v>8.8832443522836105E-2</v>
      </c>
      <c r="P550" s="14">
        <v>0</v>
      </c>
      <c r="Q550" s="14">
        <v>0</v>
      </c>
      <c r="R550" s="14">
        <v>5.9388613308677299E-2</v>
      </c>
      <c r="S550" s="14">
        <v>0.112930641059767</v>
      </c>
      <c r="T550" s="14">
        <v>0</v>
      </c>
      <c r="U550" s="14">
        <v>0</v>
      </c>
      <c r="V550" s="14">
        <v>9.6966810418191995E-2</v>
      </c>
      <c r="W550" s="14">
        <v>5.9946587941491103E-2</v>
      </c>
      <c r="X550" s="14">
        <v>8.1519308863774703E-2</v>
      </c>
      <c r="Y550" s="14">
        <v>0.17135795516118901</v>
      </c>
      <c r="Z550" s="14"/>
      <c r="AA550" s="14">
        <v>6.0239248466655702E-2</v>
      </c>
      <c r="AB550" s="14">
        <v>4.9894621601875903E-2</v>
      </c>
      <c r="AC550" s="14">
        <v>8.7335533678979699E-2</v>
      </c>
      <c r="AD550" s="14">
        <v>6.8413856811368703E-2</v>
      </c>
      <c r="AE550" s="14"/>
      <c r="AF550" s="14">
        <v>2.94027284972792E-2</v>
      </c>
      <c r="AG550" s="14">
        <v>0.113303557809601</v>
      </c>
      <c r="AH550" s="14">
        <v>5.0580632925183798E-2</v>
      </c>
      <c r="AI550" s="14">
        <v>0</v>
      </c>
      <c r="AJ550" s="14">
        <v>4.5462807403905903E-2</v>
      </c>
      <c r="AK550" s="14"/>
      <c r="AL550" s="14">
        <v>1.9437786036939401E-2</v>
      </c>
      <c r="AM550" s="14">
        <v>0.106568641548443</v>
      </c>
      <c r="AN550" s="14">
        <v>0</v>
      </c>
    </row>
    <row r="551" spans="2:40" x14ac:dyDescent="0.35">
      <c r="B551" t="s">
        <v>355</v>
      </c>
      <c r="C551" s="14">
        <v>2.9345689020958798E-2</v>
      </c>
      <c r="D551" s="14">
        <v>4.7225965297695301E-2</v>
      </c>
      <c r="E551" s="14">
        <v>9.0337389518827006E-3</v>
      </c>
      <c r="F551" s="14"/>
      <c r="G551" s="14">
        <v>6.3705834876775003E-2</v>
      </c>
      <c r="H551" s="14">
        <v>6.4149471326376106E-2</v>
      </c>
      <c r="I551" s="14">
        <v>0</v>
      </c>
      <c r="J551" s="14">
        <v>0</v>
      </c>
      <c r="K551" s="14">
        <v>2.70368380950054E-2</v>
      </c>
      <c r="L551" s="14">
        <v>1.97165590240325E-2</v>
      </c>
      <c r="M551" s="14"/>
      <c r="N551" s="14">
        <v>7.6089583043777803E-2</v>
      </c>
      <c r="O551" s="14">
        <v>2.1896977660583999E-2</v>
      </c>
      <c r="P551" s="14">
        <v>3.9855644538555002E-2</v>
      </c>
      <c r="Q551" s="14">
        <v>0</v>
      </c>
      <c r="R551" s="14">
        <v>5.9365819290893997E-2</v>
      </c>
      <c r="S551" s="14">
        <v>3.5865225357582499E-2</v>
      </c>
      <c r="T551" s="14">
        <v>5.7013331879999102E-2</v>
      </c>
      <c r="U551" s="14">
        <v>0</v>
      </c>
      <c r="V551" s="14">
        <v>0</v>
      </c>
      <c r="W551" s="14">
        <v>0</v>
      </c>
      <c r="X551" s="14">
        <v>0</v>
      </c>
      <c r="Y551" s="14">
        <v>0</v>
      </c>
      <c r="Z551" s="14"/>
      <c r="AA551" s="14">
        <v>1.9320220430486201E-2</v>
      </c>
      <c r="AB551" s="14">
        <v>6.3119501827461899E-2</v>
      </c>
      <c r="AC551" s="14">
        <v>3.6502948065189701E-2</v>
      </c>
      <c r="AD551" s="14">
        <v>0</v>
      </c>
      <c r="AE551" s="14"/>
      <c r="AF551" s="14">
        <v>3.0729470754586301E-2</v>
      </c>
      <c r="AG551" s="14">
        <v>2.3416076538570502E-2</v>
      </c>
      <c r="AH551" s="14">
        <v>4.8980537553820098E-2</v>
      </c>
      <c r="AI551" s="14">
        <v>0</v>
      </c>
      <c r="AJ551" s="14">
        <v>0</v>
      </c>
      <c r="AK551" s="14"/>
      <c r="AL551" s="14">
        <v>0</v>
      </c>
      <c r="AM551" s="14">
        <v>3.0241596776154199E-2</v>
      </c>
      <c r="AN551" s="14">
        <v>5.1697355068361102E-2</v>
      </c>
    </row>
    <row r="552" spans="2:40" x14ac:dyDescent="0.35">
      <c r="B552" t="s">
        <v>356</v>
      </c>
      <c r="C552" s="14">
        <v>2.7089341713202601E-2</v>
      </c>
      <c r="D552" s="14">
        <v>3.6591628887115403E-2</v>
      </c>
      <c r="E552" s="14">
        <v>1.6391827762371799E-2</v>
      </c>
      <c r="F552" s="14"/>
      <c r="G552" s="14">
        <v>4.2254696797258302E-2</v>
      </c>
      <c r="H552" s="14">
        <v>0</v>
      </c>
      <c r="I552" s="14">
        <v>2.1197870704067201E-2</v>
      </c>
      <c r="J552" s="14">
        <v>6.7416706130120005E-2</v>
      </c>
      <c r="K552" s="14">
        <v>2.7473428767938301E-2</v>
      </c>
      <c r="L552" s="14">
        <v>1.7165085037276501E-2</v>
      </c>
      <c r="M552" s="14"/>
      <c r="N552" s="14">
        <v>5.7558422299968298E-2</v>
      </c>
      <c r="O552" s="14">
        <v>2.2053599634370199E-2</v>
      </c>
      <c r="P552" s="14">
        <v>0</v>
      </c>
      <c r="Q552" s="14">
        <v>0.11645773976603201</v>
      </c>
      <c r="R552" s="14">
        <v>0</v>
      </c>
      <c r="S552" s="14">
        <v>0</v>
      </c>
      <c r="T552" s="14">
        <v>0</v>
      </c>
      <c r="U552" s="14">
        <v>0</v>
      </c>
      <c r="V552" s="14">
        <v>3.2677881929487299E-2</v>
      </c>
      <c r="W552" s="14">
        <v>0</v>
      </c>
      <c r="X552" s="14">
        <v>0</v>
      </c>
      <c r="Y552" s="14">
        <v>0</v>
      </c>
      <c r="Z552" s="14"/>
      <c r="AA552" s="14">
        <v>1.9663440246081802E-2</v>
      </c>
      <c r="AB552" s="14">
        <v>1.75423964526106E-2</v>
      </c>
      <c r="AC552" s="14">
        <v>2.1692204082322499E-2</v>
      </c>
      <c r="AD552" s="14">
        <v>5.8780635013477203E-2</v>
      </c>
      <c r="AE552" s="14"/>
      <c r="AF552" s="14">
        <v>3.2434660776640298E-2</v>
      </c>
      <c r="AG552" s="14">
        <v>1.31223559210109E-2</v>
      </c>
      <c r="AH552" s="14">
        <v>0</v>
      </c>
      <c r="AI552" s="14">
        <v>0.20086409389266399</v>
      </c>
      <c r="AJ552" s="14">
        <v>0</v>
      </c>
      <c r="AK552" s="14"/>
      <c r="AL552" s="14">
        <v>2.4222850390975201E-2</v>
      </c>
      <c r="AM552" s="14">
        <v>2.1346285569463299E-2</v>
      </c>
      <c r="AN552" s="14">
        <v>0</v>
      </c>
    </row>
    <row r="553" spans="2:40" x14ac:dyDescent="0.35">
      <c r="B553" t="s">
        <v>357</v>
      </c>
      <c r="C553" s="14">
        <v>1.8571091818546201E-2</v>
      </c>
      <c r="D553" s="14">
        <v>1.97681241541631E-2</v>
      </c>
      <c r="E553" s="14">
        <v>1.7351500827784701E-2</v>
      </c>
      <c r="F553" s="14"/>
      <c r="G553" s="14">
        <v>0</v>
      </c>
      <c r="H553" s="14">
        <v>0</v>
      </c>
      <c r="I553" s="14">
        <v>0</v>
      </c>
      <c r="J553" s="14">
        <v>3.5208313764306803E-2</v>
      </c>
      <c r="K553" s="14">
        <v>7.8651079949696098E-2</v>
      </c>
      <c r="L553" s="14">
        <v>1.7163475535675099E-2</v>
      </c>
      <c r="M553" s="14"/>
      <c r="N553" s="14">
        <v>0</v>
      </c>
      <c r="O553" s="14">
        <v>2.13185307055015E-2</v>
      </c>
      <c r="P553" s="14">
        <v>0</v>
      </c>
      <c r="Q553" s="14">
        <v>3.4642306383276297E-2</v>
      </c>
      <c r="R553" s="14">
        <v>5.1584550898826999E-2</v>
      </c>
      <c r="S553" s="14">
        <v>3.7452406950874699E-2</v>
      </c>
      <c r="T553" s="14">
        <v>0</v>
      </c>
      <c r="U553" s="14">
        <v>0</v>
      </c>
      <c r="V553" s="14">
        <v>0</v>
      </c>
      <c r="W553" s="14">
        <v>6.3044688874704699E-2</v>
      </c>
      <c r="X553" s="14">
        <v>0</v>
      </c>
      <c r="Y553" s="14">
        <v>0</v>
      </c>
      <c r="Z553" s="14"/>
      <c r="AA553" s="14">
        <v>9.8857436138005406E-3</v>
      </c>
      <c r="AB553" s="14">
        <v>0</v>
      </c>
      <c r="AC553" s="14">
        <v>3.36696576979321E-2</v>
      </c>
      <c r="AD553" s="14">
        <v>4.13573140945767E-2</v>
      </c>
      <c r="AE553" s="14"/>
      <c r="AF553" s="14">
        <v>3.88402454756211E-2</v>
      </c>
      <c r="AG553" s="14">
        <v>0</v>
      </c>
      <c r="AH553" s="14">
        <v>0</v>
      </c>
      <c r="AI553" s="14">
        <v>0</v>
      </c>
      <c r="AJ553" s="14">
        <v>0</v>
      </c>
      <c r="AK553" s="14"/>
      <c r="AL553" s="14">
        <v>1.9527282793427001E-2</v>
      </c>
      <c r="AM553" s="14">
        <v>1.254826140663E-2</v>
      </c>
      <c r="AN553" s="14">
        <v>0</v>
      </c>
    </row>
    <row r="554" spans="2:40" x14ac:dyDescent="0.35">
      <c r="B554" t="s">
        <v>358</v>
      </c>
      <c r="C554" s="14">
        <v>2.8413459855073601E-2</v>
      </c>
      <c r="D554" s="14">
        <v>3.79564333111699E-2</v>
      </c>
      <c r="E554" s="14">
        <v>1.76803441190777E-2</v>
      </c>
      <c r="F554" s="14"/>
      <c r="G554" s="14">
        <v>2.5546069077399799E-2</v>
      </c>
      <c r="H554" s="14">
        <v>0</v>
      </c>
      <c r="I554" s="14">
        <v>2.54905126885927E-2</v>
      </c>
      <c r="J554" s="14">
        <v>3.1271182676693703E-2</v>
      </c>
      <c r="K554" s="14">
        <v>5.5839988427927402E-2</v>
      </c>
      <c r="L554" s="14">
        <v>3.6477896911962598E-2</v>
      </c>
      <c r="M554" s="14"/>
      <c r="N554" s="14">
        <v>0</v>
      </c>
      <c r="O554" s="14">
        <v>0</v>
      </c>
      <c r="P554" s="14">
        <v>7.9654788817003802E-2</v>
      </c>
      <c r="Q554" s="14">
        <v>0</v>
      </c>
      <c r="R554" s="14">
        <v>6.0728074366146099E-2</v>
      </c>
      <c r="S554" s="14">
        <v>0</v>
      </c>
      <c r="T554" s="14">
        <v>0</v>
      </c>
      <c r="U554" s="14">
        <v>0</v>
      </c>
      <c r="V554" s="14">
        <v>3.4521117805053902E-2</v>
      </c>
      <c r="W554" s="14">
        <v>0.19209288306498301</v>
      </c>
      <c r="X554" s="14">
        <v>0</v>
      </c>
      <c r="Y554" s="14">
        <v>0</v>
      </c>
      <c r="Z554" s="14"/>
      <c r="AA554" s="14">
        <v>3.4154696777942702E-2</v>
      </c>
      <c r="AB554" s="14">
        <v>3.6028894323128502E-2</v>
      </c>
      <c r="AC554" s="14">
        <v>1.6085769315985099E-2</v>
      </c>
      <c r="AD554" s="14">
        <v>2.1537173949711799E-2</v>
      </c>
      <c r="AE554" s="14"/>
      <c r="AF554" s="14">
        <v>2.93806269807502E-2</v>
      </c>
      <c r="AG554" s="14">
        <v>1.3821209346165601E-2</v>
      </c>
      <c r="AH554" s="14">
        <v>5.6111822031803101E-2</v>
      </c>
      <c r="AI554" s="14">
        <v>0</v>
      </c>
      <c r="AJ554" s="14">
        <v>0.10086052895776899</v>
      </c>
      <c r="AK554" s="14"/>
      <c r="AL554" s="14">
        <v>0</v>
      </c>
      <c r="AM554" s="14">
        <v>2.42946525608389E-2</v>
      </c>
      <c r="AN554" s="14">
        <v>5.9224192546342702E-2</v>
      </c>
    </row>
    <row r="555" spans="2:40" x14ac:dyDescent="0.35">
      <c r="B555" t="s">
        <v>359</v>
      </c>
      <c r="C555" s="14">
        <v>1.5497112007165401E-2</v>
      </c>
      <c r="D555" s="14">
        <v>0</v>
      </c>
      <c r="E555" s="14">
        <v>3.34474424934115E-2</v>
      </c>
      <c r="F555" s="14"/>
      <c r="G555" s="14">
        <v>0</v>
      </c>
      <c r="H555" s="14">
        <v>2.1532864767100399E-2</v>
      </c>
      <c r="I555" s="14">
        <v>0</v>
      </c>
      <c r="J555" s="14">
        <v>0</v>
      </c>
      <c r="K555" s="14">
        <v>2.8197779358159699E-2</v>
      </c>
      <c r="L555" s="14">
        <v>3.8499860911521397E-2</v>
      </c>
      <c r="M555" s="14"/>
      <c r="N555" s="14">
        <v>0</v>
      </c>
      <c r="O555" s="14">
        <v>4.7939700071951703E-2</v>
      </c>
      <c r="P555" s="14">
        <v>0</v>
      </c>
      <c r="Q555" s="14">
        <v>0</v>
      </c>
      <c r="R555" s="14">
        <v>0</v>
      </c>
      <c r="S555" s="14">
        <v>0</v>
      </c>
      <c r="T555" s="14">
        <v>5.77923673603951E-2</v>
      </c>
      <c r="U555" s="14">
        <v>0</v>
      </c>
      <c r="V555" s="14">
        <v>0</v>
      </c>
      <c r="W555" s="14">
        <v>0</v>
      </c>
      <c r="X555" s="14">
        <v>9.24615239726405E-2</v>
      </c>
      <c r="Y555" s="14">
        <v>0</v>
      </c>
      <c r="Z555" s="14"/>
      <c r="AA555" s="14">
        <v>1.0237967903813301E-2</v>
      </c>
      <c r="AB555" s="14">
        <v>1.78911160945814E-2</v>
      </c>
      <c r="AC555" s="14">
        <v>1.9354580217073699E-2</v>
      </c>
      <c r="AD555" s="14">
        <v>1.8529609662007E-2</v>
      </c>
      <c r="AE555" s="14"/>
      <c r="AF555" s="14">
        <v>3.2748608803835101E-2</v>
      </c>
      <c r="AG555" s="14">
        <v>0</v>
      </c>
      <c r="AH555" s="14">
        <v>0</v>
      </c>
      <c r="AI555" s="14">
        <v>0.192685186348141</v>
      </c>
      <c r="AJ555" s="14">
        <v>0</v>
      </c>
      <c r="AK555" s="14"/>
      <c r="AL555" s="14">
        <v>0</v>
      </c>
      <c r="AM555" s="14">
        <v>1.07552813489433E-2</v>
      </c>
      <c r="AN555" s="14">
        <v>0</v>
      </c>
    </row>
    <row r="556" spans="2:40" x14ac:dyDescent="0.35">
      <c r="B556" t="s">
        <v>360</v>
      </c>
      <c r="C556" s="14">
        <v>3.1425243648750198E-2</v>
      </c>
      <c r="D556" s="14">
        <v>2.0891316395311599E-2</v>
      </c>
      <c r="E556" s="14">
        <v>4.3803127454146801E-2</v>
      </c>
      <c r="F556" s="14"/>
      <c r="G556" s="14">
        <v>0</v>
      </c>
      <c r="H556" s="14">
        <v>2.2418611527017299E-2</v>
      </c>
      <c r="I556" s="14">
        <v>2.04404321127221E-2</v>
      </c>
      <c r="J556" s="14">
        <v>3.4527258546217902E-2</v>
      </c>
      <c r="K556" s="14">
        <v>0</v>
      </c>
      <c r="L556" s="14">
        <v>9.1807970351309803E-2</v>
      </c>
      <c r="M556" s="14"/>
      <c r="N556" s="14">
        <v>2.67761179986933E-2</v>
      </c>
      <c r="O556" s="14">
        <v>2.6282095847129601E-2</v>
      </c>
      <c r="P556" s="14">
        <v>8.75120108048211E-2</v>
      </c>
      <c r="Q556" s="14">
        <v>0</v>
      </c>
      <c r="R556" s="14">
        <v>5.2432169322868698E-2</v>
      </c>
      <c r="S556" s="14">
        <v>0</v>
      </c>
      <c r="T556" s="14">
        <v>0</v>
      </c>
      <c r="U556" s="14">
        <v>0</v>
      </c>
      <c r="V556" s="14">
        <v>0</v>
      </c>
      <c r="W556" s="14">
        <v>0.123155780613688</v>
      </c>
      <c r="X556" s="14">
        <v>7.7755794575874199E-2</v>
      </c>
      <c r="Y556" s="14">
        <v>0</v>
      </c>
      <c r="Z556" s="14"/>
      <c r="AA556" s="14">
        <v>2.3402263828301E-2</v>
      </c>
      <c r="AB556" s="14">
        <v>3.2261474751706501E-2</v>
      </c>
      <c r="AC556" s="14">
        <v>3.8532959950431198E-2</v>
      </c>
      <c r="AD556" s="14">
        <v>3.81307407386852E-2</v>
      </c>
      <c r="AE556" s="14"/>
      <c r="AF556" s="14">
        <v>4.4528437458203202E-2</v>
      </c>
      <c r="AG556" s="14">
        <v>1.15947889386862E-2</v>
      </c>
      <c r="AH556" s="14">
        <v>5.2643970728429197E-2</v>
      </c>
      <c r="AI556" s="14">
        <v>0</v>
      </c>
      <c r="AJ556" s="14">
        <v>0</v>
      </c>
      <c r="AK556" s="14"/>
      <c r="AL556" s="14">
        <v>6.4219373395605794E-2</v>
      </c>
      <c r="AM556" s="14">
        <v>2.1317783833271899E-2</v>
      </c>
      <c r="AN556" s="14">
        <v>4.6823569060687902E-2</v>
      </c>
    </row>
    <row r="557" spans="2:40" x14ac:dyDescent="0.35">
      <c r="B557" t="s">
        <v>361</v>
      </c>
      <c r="C557" s="14">
        <v>1.09280554592746E-2</v>
      </c>
      <c r="D557" s="14">
        <v>6.4659070387331399E-3</v>
      </c>
      <c r="E557" s="14">
        <v>1.6151171241792401E-2</v>
      </c>
      <c r="F557" s="14"/>
      <c r="G557" s="14">
        <v>2.0015511225380499E-2</v>
      </c>
      <c r="H557" s="14">
        <v>2.2498340432274E-2</v>
      </c>
      <c r="I557" s="14">
        <v>0</v>
      </c>
      <c r="J557" s="14">
        <v>0</v>
      </c>
      <c r="K557" s="14">
        <v>2.8197779358159699E-2</v>
      </c>
      <c r="L557" s="14">
        <v>0</v>
      </c>
      <c r="M557" s="14"/>
      <c r="N557" s="14">
        <v>0</v>
      </c>
      <c r="O557" s="14">
        <v>2.2837217226143101E-2</v>
      </c>
      <c r="P557" s="14">
        <v>0</v>
      </c>
      <c r="Q557" s="14">
        <v>0</v>
      </c>
      <c r="R557" s="14">
        <v>0</v>
      </c>
      <c r="S557" s="14">
        <v>0</v>
      </c>
      <c r="T557" s="14">
        <v>0</v>
      </c>
      <c r="U557" s="14">
        <v>0.18608308200667301</v>
      </c>
      <c r="V557" s="14">
        <v>3.2752811648367797E-2</v>
      </c>
      <c r="W557" s="14">
        <v>0</v>
      </c>
      <c r="X557" s="14">
        <v>0</v>
      </c>
      <c r="Y557" s="14">
        <v>0</v>
      </c>
      <c r="Z557" s="14"/>
      <c r="AA557" s="14">
        <v>1.0237967903813301E-2</v>
      </c>
      <c r="AB557" s="14">
        <v>0</v>
      </c>
      <c r="AC557" s="14">
        <v>3.4400901548970603E-2</v>
      </c>
      <c r="AD557" s="14">
        <v>0</v>
      </c>
      <c r="AE557" s="14"/>
      <c r="AF557" s="14">
        <v>2.05137953574531E-2</v>
      </c>
      <c r="AG557" s="14">
        <v>0</v>
      </c>
      <c r="AH557" s="14">
        <v>0</v>
      </c>
      <c r="AI557" s="14">
        <v>0</v>
      </c>
      <c r="AJ557" s="14">
        <v>0</v>
      </c>
      <c r="AK557" s="14"/>
      <c r="AL557" s="14">
        <v>1.9918735326027701E-2</v>
      </c>
      <c r="AM557" s="14">
        <v>0</v>
      </c>
      <c r="AN557" s="14">
        <v>0</v>
      </c>
    </row>
    <row r="558" spans="2:40" x14ac:dyDescent="0.35">
      <c r="B558" t="s">
        <v>362</v>
      </c>
      <c r="C558" s="14">
        <v>1.6282198258832599E-2</v>
      </c>
      <c r="D558" s="14">
        <v>1.50348886438239E-2</v>
      </c>
      <c r="E558" s="14">
        <v>1.7853922399737099E-2</v>
      </c>
      <c r="F558" s="14"/>
      <c r="G558" s="14">
        <v>0</v>
      </c>
      <c r="H558" s="14">
        <v>0</v>
      </c>
      <c r="I558" s="14">
        <v>0</v>
      </c>
      <c r="J558" s="14">
        <v>0</v>
      </c>
      <c r="K558" s="14">
        <v>0</v>
      </c>
      <c r="L558" s="14">
        <v>7.6698835282002997E-2</v>
      </c>
      <c r="M558" s="14"/>
      <c r="N558" s="14">
        <v>0</v>
      </c>
      <c r="O558" s="14">
        <v>0</v>
      </c>
      <c r="P558" s="14">
        <v>4.2413672336414597E-2</v>
      </c>
      <c r="Q558" s="14">
        <v>8.5146236756315996E-2</v>
      </c>
      <c r="R558" s="14">
        <v>0</v>
      </c>
      <c r="S558" s="14">
        <v>0</v>
      </c>
      <c r="T558" s="14">
        <v>0</v>
      </c>
      <c r="U558" s="14">
        <v>0</v>
      </c>
      <c r="V558" s="14">
        <v>0</v>
      </c>
      <c r="W558" s="14">
        <v>6.2796323907990004E-2</v>
      </c>
      <c r="X558" s="14">
        <v>0</v>
      </c>
      <c r="Y558" s="14">
        <v>0</v>
      </c>
      <c r="Z558" s="14"/>
      <c r="AA558" s="14">
        <v>3.3212251170006798E-2</v>
      </c>
      <c r="AB558" s="14">
        <v>1.74315252758073E-2</v>
      </c>
      <c r="AC558" s="14">
        <v>0</v>
      </c>
      <c r="AD558" s="14">
        <v>0</v>
      </c>
      <c r="AE558" s="14"/>
      <c r="AF558" s="14">
        <v>3.2613280158311699E-2</v>
      </c>
      <c r="AG558" s="14">
        <v>0</v>
      </c>
      <c r="AH558" s="14">
        <v>0</v>
      </c>
      <c r="AI558" s="14">
        <v>0</v>
      </c>
      <c r="AJ558" s="14">
        <v>0</v>
      </c>
      <c r="AK558" s="14"/>
      <c r="AL558" s="14">
        <v>4.1159812615985399E-2</v>
      </c>
      <c r="AM558" s="14">
        <v>0</v>
      </c>
      <c r="AN558" s="14">
        <v>0</v>
      </c>
    </row>
    <row r="559" spans="2:40" x14ac:dyDescent="0.35">
      <c r="B559" t="s">
        <v>94</v>
      </c>
      <c r="C559" s="14">
        <v>1.9397489301757199E-2</v>
      </c>
      <c r="D559" s="14">
        <v>0</v>
      </c>
      <c r="E559" s="14">
        <v>4.1865633263611E-2</v>
      </c>
      <c r="F559" s="14"/>
      <c r="G559" s="14">
        <v>2.11444767808803E-2</v>
      </c>
      <c r="H559" s="14">
        <v>0</v>
      </c>
      <c r="I559" s="14">
        <v>0</v>
      </c>
      <c r="J559" s="14">
        <v>3.04450997038949E-2</v>
      </c>
      <c r="K559" s="14">
        <v>5.6859724063143102E-2</v>
      </c>
      <c r="L559" s="14">
        <v>2.0456270978581801E-2</v>
      </c>
      <c r="M559" s="14"/>
      <c r="N559" s="14">
        <v>0</v>
      </c>
      <c r="O559" s="14">
        <v>4.8306323461064997E-2</v>
      </c>
      <c r="P559" s="14">
        <v>4.0841280685639601E-2</v>
      </c>
      <c r="Q559" s="14">
        <v>0</v>
      </c>
      <c r="R559" s="14">
        <v>0</v>
      </c>
      <c r="S559" s="14">
        <v>0</v>
      </c>
      <c r="T559" s="14">
        <v>0</v>
      </c>
      <c r="U559" s="14">
        <v>0</v>
      </c>
      <c r="V559" s="14">
        <v>3.36091821128362E-2</v>
      </c>
      <c r="W559" s="14">
        <v>5.8977491429676898E-2</v>
      </c>
      <c r="X559" s="14">
        <v>0</v>
      </c>
      <c r="Y559" s="14">
        <v>0</v>
      </c>
      <c r="Z559" s="14"/>
      <c r="AA559" s="14">
        <v>2.1655816654380201E-2</v>
      </c>
      <c r="AB559" s="14">
        <v>1.5056218381334901E-2</v>
      </c>
      <c r="AC559" s="14">
        <v>0</v>
      </c>
      <c r="AD559" s="14">
        <v>4.1359281711165E-2</v>
      </c>
      <c r="AE559" s="14"/>
      <c r="AF559" s="14">
        <v>3.2762579652927698E-2</v>
      </c>
      <c r="AG559" s="14">
        <v>1.27491616432299E-2</v>
      </c>
      <c r="AH559" s="14">
        <v>4.7691102610676703E-2</v>
      </c>
      <c r="AI559" s="14">
        <v>0</v>
      </c>
      <c r="AJ559" s="14">
        <v>0</v>
      </c>
      <c r="AK559" s="14"/>
      <c r="AL559" s="14">
        <v>4.2056839261840701E-2</v>
      </c>
      <c r="AM559" s="14">
        <v>1.08506494287914E-2</v>
      </c>
      <c r="AN559" s="14">
        <v>5.0336398667668397E-2</v>
      </c>
    </row>
    <row r="560" spans="2:40" x14ac:dyDescent="0.35">
      <c r="B560" t="s">
        <v>105</v>
      </c>
      <c r="C560" s="14">
        <v>6.55238253916028E-2</v>
      </c>
      <c r="D560" s="14">
        <v>4.22462994563257E-2</v>
      </c>
      <c r="E560" s="14">
        <v>9.2842974546170201E-2</v>
      </c>
      <c r="F560" s="14"/>
      <c r="G560" s="14">
        <v>0</v>
      </c>
      <c r="H560" s="14">
        <v>4.5475434955746803E-2</v>
      </c>
      <c r="I560" s="14">
        <v>0.14460585819492</v>
      </c>
      <c r="J560" s="14">
        <v>5.9618024447006E-2</v>
      </c>
      <c r="K560" s="14">
        <v>4.9705185571446799E-2</v>
      </c>
      <c r="L560" s="14">
        <v>7.6198663823488902E-2</v>
      </c>
      <c r="M560" s="14"/>
      <c r="N560" s="14">
        <v>8.4680020784409907E-2</v>
      </c>
      <c r="O560" s="14">
        <v>7.0485583134726207E-2</v>
      </c>
      <c r="P560" s="14">
        <v>9.5217417949477995E-2</v>
      </c>
      <c r="Q560" s="14">
        <v>7.0492849066068494E-2</v>
      </c>
      <c r="R560" s="14">
        <v>0.111055194405455</v>
      </c>
      <c r="S560" s="14">
        <v>8.1228199133405093E-2</v>
      </c>
      <c r="T560" s="14">
        <v>5.3483139751021702E-2</v>
      </c>
      <c r="U560" s="14">
        <v>0</v>
      </c>
      <c r="V560" s="14">
        <v>6.5958006103508895E-2</v>
      </c>
      <c r="W560" s="14">
        <v>0</v>
      </c>
      <c r="X560" s="14">
        <v>0</v>
      </c>
      <c r="Y560" s="14">
        <v>0</v>
      </c>
      <c r="Z560" s="14"/>
      <c r="AA560" s="14">
        <v>4.3823519303487199E-2</v>
      </c>
      <c r="AB560" s="14">
        <v>9.6327153046492295E-2</v>
      </c>
      <c r="AC560" s="14">
        <v>7.0524623677898995E-2</v>
      </c>
      <c r="AD560" s="14">
        <v>6.4568219333757004E-2</v>
      </c>
      <c r="AE560" s="14"/>
      <c r="AF560" s="14">
        <v>7.5391678772458504E-2</v>
      </c>
      <c r="AG560" s="14">
        <v>5.1354527940034402E-2</v>
      </c>
      <c r="AH560" s="14">
        <v>0</v>
      </c>
      <c r="AI560" s="14">
        <v>0.17831781635011401</v>
      </c>
      <c r="AJ560" s="14">
        <v>0.166069480018012</v>
      </c>
      <c r="AK560" s="14"/>
      <c r="AL560" s="14">
        <v>5.9936916927630597E-2</v>
      </c>
      <c r="AM560" s="14">
        <v>3.07287136227695E-2</v>
      </c>
      <c r="AN560" s="14">
        <v>0</v>
      </c>
    </row>
    <row r="561" spans="2:40" x14ac:dyDescent="0.35">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row>
    <row r="562" spans="2:40" x14ac:dyDescent="0.35">
      <c r="B562" s="6" t="s">
        <v>369</v>
      </c>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row>
    <row r="563" spans="2:40" x14ac:dyDescent="0.35">
      <c r="B563" s="24" t="s">
        <v>135</v>
      </c>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row>
    <row r="564" spans="2:40" x14ac:dyDescent="0.35">
      <c r="B564" t="s">
        <v>364</v>
      </c>
      <c r="C564" s="14">
        <v>0.45351215229293101</v>
      </c>
      <c r="D564" s="14">
        <v>0.45550428758470701</v>
      </c>
      <c r="E564" s="14">
        <v>0.45506500505679098</v>
      </c>
      <c r="F564" s="14"/>
      <c r="G564" s="14">
        <v>0.42933775405525698</v>
      </c>
      <c r="H564" s="14">
        <v>0.40271856596628902</v>
      </c>
      <c r="I564" s="14">
        <v>0.49272068372246403</v>
      </c>
      <c r="J564" s="14">
        <v>0.37915754654796602</v>
      </c>
      <c r="K564" s="14">
        <v>0.58603217731346102</v>
      </c>
      <c r="L564" s="14">
        <v>0.43996110832065699</v>
      </c>
      <c r="M564" s="14"/>
      <c r="N564" s="14">
        <v>0.44383008714458999</v>
      </c>
      <c r="O564" s="14">
        <v>0.33279177316410102</v>
      </c>
      <c r="P564" s="14">
        <v>0.686976373675795</v>
      </c>
      <c r="Q564" s="14">
        <v>0.346399571429861</v>
      </c>
      <c r="R564" s="14">
        <v>0.61483185994462397</v>
      </c>
      <c r="S564" s="14">
        <v>0.37823867175867798</v>
      </c>
      <c r="T564" s="14">
        <v>0.30554302233258102</v>
      </c>
      <c r="U564" s="14">
        <v>0.41162817452804701</v>
      </c>
      <c r="V564" s="14">
        <v>0.49722336024860098</v>
      </c>
      <c r="W564" s="14">
        <v>0.60892786781645303</v>
      </c>
      <c r="X564" s="14">
        <v>0.40667429058301402</v>
      </c>
      <c r="Y564" s="14">
        <v>0.59747799782080102</v>
      </c>
      <c r="Z564" s="14"/>
      <c r="AA564" s="14">
        <v>0.49882673121744298</v>
      </c>
      <c r="AB564" s="14">
        <v>0.37991343022142698</v>
      </c>
      <c r="AC564" s="14">
        <v>0.50209870301266901</v>
      </c>
      <c r="AD564" s="14">
        <v>0.401544113422377</v>
      </c>
      <c r="AE564" s="14"/>
      <c r="AF564" s="14">
        <v>0.43565256788149498</v>
      </c>
      <c r="AG564" s="14">
        <v>0.37287890847647198</v>
      </c>
      <c r="AH564" s="14">
        <v>0.55229744971408501</v>
      </c>
      <c r="AI564" s="14">
        <v>0.43026185206869</v>
      </c>
      <c r="AJ564" s="14">
        <v>0.39218043574415501</v>
      </c>
      <c r="AK564" s="14"/>
      <c r="AL564" s="14">
        <v>0.375829584283912</v>
      </c>
      <c r="AM564" s="14">
        <v>0.380698341248695</v>
      </c>
      <c r="AN564" s="14">
        <v>0.58129106532862995</v>
      </c>
    </row>
    <row r="565" spans="2:40" x14ac:dyDescent="0.35">
      <c r="B565" t="s">
        <v>365</v>
      </c>
      <c r="C565" s="14">
        <v>0.42031069679739602</v>
      </c>
      <c r="D565" s="14">
        <v>0.43085833084132702</v>
      </c>
      <c r="E565" s="14">
        <v>0.41165483262820002</v>
      </c>
      <c r="F565" s="14"/>
      <c r="G565" s="14">
        <v>0.42096185464002001</v>
      </c>
      <c r="H565" s="14">
        <v>0.38034689557532397</v>
      </c>
      <c r="I565" s="14">
        <v>0.48807127568924902</v>
      </c>
      <c r="J565" s="14">
        <v>0.50297383971137699</v>
      </c>
      <c r="K565" s="14">
        <v>0.30323582991502002</v>
      </c>
      <c r="L565" s="14">
        <v>0.41242630615304199</v>
      </c>
      <c r="M565" s="14"/>
      <c r="N565" s="14">
        <v>0.42925254349613401</v>
      </c>
      <c r="O565" s="14">
        <v>0.41741449673088699</v>
      </c>
      <c r="P565" s="14">
        <v>0.27070866632994001</v>
      </c>
      <c r="Q565" s="14">
        <v>0.34278952691931702</v>
      </c>
      <c r="R565" s="14">
        <v>0.45092928875298999</v>
      </c>
      <c r="S565" s="14">
        <v>0.509415209460368</v>
      </c>
      <c r="T565" s="14">
        <v>0.64696372884863496</v>
      </c>
      <c r="U565" s="14">
        <v>0.39484950433229499</v>
      </c>
      <c r="V565" s="14">
        <v>0.52784118486845599</v>
      </c>
      <c r="W565" s="14">
        <v>0.26595200201894698</v>
      </c>
      <c r="X565" s="14">
        <v>0.434771907692796</v>
      </c>
      <c r="Y565" s="14">
        <v>0.18207628917017399</v>
      </c>
      <c r="Z565" s="14"/>
      <c r="AA565" s="14">
        <v>0.43447564179783499</v>
      </c>
      <c r="AB565" s="14">
        <v>0.39342820767411302</v>
      </c>
      <c r="AC565" s="14">
        <v>0.41387206619227801</v>
      </c>
      <c r="AD565" s="14">
        <v>0.43284647442110402</v>
      </c>
      <c r="AE565" s="14"/>
      <c r="AF565" s="14">
        <v>0.44171189731702198</v>
      </c>
      <c r="AG565" s="14">
        <v>0.50559513649820098</v>
      </c>
      <c r="AH565" s="14">
        <v>0.34913243483332002</v>
      </c>
      <c r="AI565" s="14">
        <v>0.57791705547583405</v>
      </c>
      <c r="AJ565" s="14">
        <v>0.410395491760774</v>
      </c>
      <c r="AK565" s="14"/>
      <c r="AL565" s="14">
        <v>0.50291573582235605</v>
      </c>
      <c r="AM565" s="14">
        <v>0.47136625536606303</v>
      </c>
      <c r="AN565" s="14">
        <v>0.313785050449226</v>
      </c>
    </row>
    <row r="566" spans="2:40" x14ac:dyDescent="0.35">
      <c r="B566" t="s">
        <v>366</v>
      </c>
      <c r="C566" s="14">
        <v>0.15006429361991899</v>
      </c>
      <c r="D566" s="14">
        <v>0.13650350913430601</v>
      </c>
      <c r="E566" s="14">
        <v>0.158555381860221</v>
      </c>
      <c r="F566" s="14"/>
      <c r="G566" s="14">
        <v>0.25187304828709101</v>
      </c>
      <c r="H566" s="14">
        <v>0.221273836222073</v>
      </c>
      <c r="I566" s="14">
        <v>8.5340144424887798E-2</v>
      </c>
      <c r="J566" s="14">
        <v>0.21094536789123999</v>
      </c>
      <c r="K566" s="14">
        <v>5.2490402970091603E-2</v>
      </c>
      <c r="L566" s="14">
        <v>9.4462070842685E-2</v>
      </c>
      <c r="M566" s="14"/>
      <c r="N566" s="14">
        <v>7.7572359709179695E-2</v>
      </c>
      <c r="O566" s="14">
        <v>0.13478094309922001</v>
      </c>
      <c r="P566" s="14">
        <v>0</v>
      </c>
      <c r="Q566" s="14">
        <v>0.23366816901496201</v>
      </c>
      <c r="R566" s="14">
        <v>0.110325705386806</v>
      </c>
      <c r="S566" s="14">
        <v>0.19056130546370501</v>
      </c>
      <c r="T566" s="14">
        <v>0.114823708326227</v>
      </c>
      <c r="U566" s="14">
        <v>0.37960540314633201</v>
      </c>
      <c r="V566" s="14">
        <v>0.26767381033917698</v>
      </c>
      <c r="W566" s="14">
        <v>0.13069961206672301</v>
      </c>
      <c r="X566" s="14">
        <v>0.15855380172419001</v>
      </c>
      <c r="Y566" s="14">
        <v>0.22044571300902399</v>
      </c>
      <c r="Z566" s="14"/>
      <c r="AA566" s="14">
        <v>0.103203493276464</v>
      </c>
      <c r="AB566" s="14">
        <v>0.16184508042552201</v>
      </c>
      <c r="AC566" s="14">
        <v>0.15308100952710299</v>
      </c>
      <c r="AD566" s="14">
        <v>0.22426553736072</v>
      </c>
      <c r="AE566" s="14"/>
      <c r="AF566" s="14">
        <v>9.4297878328899895E-2</v>
      </c>
      <c r="AG566" s="14">
        <v>0.136854097553714</v>
      </c>
      <c r="AH566" s="14">
        <v>0.102949240823189</v>
      </c>
      <c r="AI566" s="14">
        <v>0.39354928024080499</v>
      </c>
      <c r="AJ566" s="14">
        <v>0.23658077818728701</v>
      </c>
      <c r="AK566" s="14"/>
      <c r="AL566" s="14">
        <v>5.7540660909996301E-2</v>
      </c>
      <c r="AM566" s="14">
        <v>0.16979420579597601</v>
      </c>
      <c r="AN566" s="14">
        <v>0.15941739022017201</v>
      </c>
    </row>
    <row r="567" spans="2:40" x14ac:dyDescent="0.35">
      <c r="B567" t="s">
        <v>367</v>
      </c>
      <c r="C567" s="14">
        <v>3.8740255388443501E-2</v>
      </c>
      <c r="D567" s="14">
        <v>2.9022490824517602E-2</v>
      </c>
      <c r="E567" s="14">
        <v>5.0344590175231602E-2</v>
      </c>
      <c r="F567" s="14"/>
      <c r="G567" s="14">
        <v>8.5445910712389897E-2</v>
      </c>
      <c r="H567" s="14">
        <v>4.5051000694552597E-2</v>
      </c>
      <c r="I567" s="14">
        <v>4.3682254788882997E-2</v>
      </c>
      <c r="J567" s="14">
        <v>3.2186554742792202E-2</v>
      </c>
      <c r="K567" s="14">
        <v>0</v>
      </c>
      <c r="L567" s="14">
        <v>1.90362372306704E-2</v>
      </c>
      <c r="M567" s="14"/>
      <c r="N567" s="14">
        <v>0.13555976968304101</v>
      </c>
      <c r="O567" s="14">
        <v>0</v>
      </c>
      <c r="P567" s="14">
        <v>0</v>
      </c>
      <c r="Q567" s="14">
        <v>4.1595786166372099E-2</v>
      </c>
      <c r="R567" s="14">
        <v>5.2745679638896502E-2</v>
      </c>
      <c r="S567" s="14">
        <v>3.7550599923396599E-2</v>
      </c>
      <c r="T567" s="14">
        <v>0</v>
      </c>
      <c r="U567" s="14">
        <v>0</v>
      </c>
      <c r="V567" s="14">
        <v>6.4571693153674295E-2</v>
      </c>
      <c r="W567" s="14">
        <v>0</v>
      </c>
      <c r="X567" s="14">
        <v>0</v>
      </c>
      <c r="Y567" s="14">
        <v>0</v>
      </c>
      <c r="Z567" s="14"/>
      <c r="AA567" s="14">
        <v>4.1849659663301897E-2</v>
      </c>
      <c r="AB567" s="14">
        <v>6.8335440943923395E-2</v>
      </c>
      <c r="AC567" s="14">
        <v>3.5166875370888001E-2</v>
      </c>
      <c r="AD567" s="14">
        <v>0</v>
      </c>
      <c r="AE567" s="14"/>
      <c r="AF567" s="14">
        <v>2.1490381866874499E-2</v>
      </c>
      <c r="AG567" s="14">
        <v>7.6154760832616894E-2</v>
      </c>
      <c r="AH567" s="14">
        <v>0</v>
      </c>
      <c r="AI567" s="14">
        <v>0</v>
      </c>
      <c r="AJ567" s="14">
        <v>4.7270716143338998E-2</v>
      </c>
      <c r="AK567" s="14"/>
      <c r="AL567" s="14">
        <v>4.1616181155598397E-2</v>
      </c>
      <c r="AM567" s="14">
        <v>4.2733863895028999E-2</v>
      </c>
      <c r="AN567" s="14">
        <v>6.02057973903685E-2</v>
      </c>
    </row>
    <row r="568" spans="2:40" x14ac:dyDescent="0.35">
      <c r="B568" t="s">
        <v>368</v>
      </c>
      <c r="C568" s="14">
        <v>2.9601797148428401E-2</v>
      </c>
      <c r="D568" s="14">
        <v>4.1912266877609301E-2</v>
      </c>
      <c r="E568" s="14">
        <v>1.5571780528150799E-2</v>
      </c>
      <c r="F568" s="14"/>
      <c r="G568" s="14">
        <v>2.0682872018445299E-2</v>
      </c>
      <c r="H568" s="14">
        <v>6.5595706108794796E-2</v>
      </c>
      <c r="I568" s="14">
        <v>2.1197870704067201E-2</v>
      </c>
      <c r="J568" s="14">
        <v>0</v>
      </c>
      <c r="K568" s="14">
        <v>5.8241589801428198E-2</v>
      </c>
      <c r="L568" s="14">
        <v>1.64069368139419E-2</v>
      </c>
      <c r="M568" s="14"/>
      <c r="N568" s="14">
        <v>2.50510152768035E-2</v>
      </c>
      <c r="O568" s="14">
        <v>0</v>
      </c>
      <c r="P568" s="14">
        <v>0</v>
      </c>
      <c r="Q568" s="14">
        <v>0.114350373033431</v>
      </c>
      <c r="R568" s="14">
        <v>0</v>
      </c>
      <c r="S568" s="14">
        <v>3.51935999954857E-2</v>
      </c>
      <c r="T568" s="14">
        <v>5.5779665091811398E-2</v>
      </c>
      <c r="U568" s="14">
        <v>0</v>
      </c>
      <c r="V568" s="14">
        <v>0</v>
      </c>
      <c r="W568" s="14">
        <v>6.2803679229851098E-2</v>
      </c>
      <c r="X568" s="14">
        <v>8.5532751488370307E-2</v>
      </c>
      <c r="Y568" s="14">
        <v>0</v>
      </c>
      <c r="Z568" s="14"/>
      <c r="AA568" s="14">
        <v>1.0103069028830999E-2</v>
      </c>
      <c r="AB568" s="14">
        <v>6.3174433119967399E-2</v>
      </c>
      <c r="AC568" s="14">
        <v>1.6462475228707901E-2</v>
      </c>
      <c r="AD568" s="14">
        <v>4.09946661042093E-2</v>
      </c>
      <c r="AE568" s="14"/>
      <c r="AF568" s="14">
        <v>2.9482814815768699E-2</v>
      </c>
      <c r="AG568" s="14">
        <v>3.7574679025534199E-2</v>
      </c>
      <c r="AH568" s="14">
        <v>4.66499588491638E-2</v>
      </c>
      <c r="AI568" s="14">
        <v>0</v>
      </c>
      <c r="AJ568" s="14">
        <v>0</v>
      </c>
      <c r="AK568" s="14"/>
      <c r="AL568" s="14">
        <v>1.8700577138014401E-2</v>
      </c>
      <c r="AM568" s="14">
        <v>3.2833987869580299E-2</v>
      </c>
      <c r="AN568" s="14">
        <v>4.9237505486739198E-2</v>
      </c>
    </row>
    <row r="569" spans="2:40" x14ac:dyDescent="0.35">
      <c r="B569" t="s">
        <v>124</v>
      </c>
      <c r="C569" s="14">
        <v>2.2713621597178501E-2</v>
      </c>
      <c r="D569" s="14">
        <v>1.34438603120417E-2</v>
      </c>
      <c r="E569" s="14">
        <v>3.3661644564231701E-2</v>
      </c>
      <c r="F569" s="14"/>
      <c r="G569" s="14">
        <v>0</v>
      </c>
      <c r="H569" s="14">
        <v>8.8744457032462198E-2</v>
      </c>
      <c r="I569" s="14">
        <v>0</v>
      </c>
      <c r="J569" s="14">
        <v>0</v>
      </c>
      <c r="K569" s="14">
        <v>0</v>
      </c>
      <c r="L569" s="14">
        <v>3.7621356015858302E-2</v>
      </c>
      <c r="M569" s="14"/>
      <c r="N569" s="14">
        <v>0</v>
      </c>
      <c r="O569" s="14">
        <v>0.115012787005792</v>
      </c>
      <c r="P569" s="14">
        <v>4.2314959994264899E-2</v>
      </c>
      <c r="Q569" s="14">
        <v>0</v>
      </c>
      <c r="R569" s="14">
        <v>0</v>
      </c>
      <c r="S569" s="14">
        <v>0</v>
      </c>
      <c r="T569" s="14">
        <v>0</v>
      </c>
      <c r="U569" s="14">
        <v>0</v>
      </c>
      <c r="V569" s="14">
        <v>0</v>
      </c>
      <c r="W569" s="14">
        <v>0</v>
      </c>
      <c r="X569" s="14">
        <v>0</v>
      </c>
      <c r="Y569" s="14">
        <v>0</v>
      </c>
      <c r="Z569" s="14"/>
      <c r="AA569" s="14">
        <v>2.2188507977581699E-2</v>
      </c>
      <c r="AB569" s="14">
        <v>3.0978234080825302E-2</v>
      </c>
      <c r="AC569" s="14">
        <v>0</v>
      </c>
      <c r="AD569" s="14">
        <v>3.8721376304562599E-2</v>
      </c>
      <c r="AE569" s="14"/>
      <c r="AF569" s="14">
        <v>3.2300107534984003E-2</v>
      </c>
      <c r="AG569" s="14">
        <v>2.46279096932134E-2</v>
      </c>
      <c r="AH569" s="14">
        <v>0</v>
      </c>
      <c r="AI569" s="14">
        <v>0</v>
      </c>
      <c r="AJ569" s="14">
        <v>0</v>
      </c>
      <c r="AK569" s="14"/>
      <c r="AL569" s="14">
        <v>2.331599601615E-2</v>
      </c>
      <c r="AM569" s="14">
        <v>1.03078555934815E-2</v>
      </c>
      <c r="AN569" s="14">
        <v>0</v>
      </c>
    </row>
    <row r="570" spans="2:40" x14ac:dyDescent="0.35">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row>
    <row r="571" spans="2:40" x14ac:dyDescent="0.35">
      <c r="B571" s="6" t="s">
        <v>377</v>
      </c>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row>
    <row r="572" spans="2:40" x14ac:dyDescent="0.35">
      <c r="B572" s="24" t="s">
        <v>107</v>
      </c>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row>
    <row r="573" spans="2:40" x14ac:dyDescent="0.35">
      <c r="B573" t="s">
        <v>370</v>
      </c>
      <c r="C573" s="14">
        <v>0.39441996229180798</v>
      </c>
      <c r="D573" s="14">
        <v>0.39138729293874902</v>
      </c>
      <c r="E573" s="14">
        <v>0.39673314131265702</v>
      </c>
      <c r="F573" s="14"/>
      <c r="G573" s="14">
        <v>0.18204206594253999</v>
      </c>
      <c r="H573" s="14">
        <v>0.222010668900294</v>
      </c>
      <c r="I573" s="14">
        <v>0.315879302216453</v>
      </c>
      <c r="J573" s="14">
        <v>0.47405058400380001</v>
      </c>
      <c r="K573" s="14">
        <v>0.46170821645120502</v>
      </c>
      <c r="L573" s="14">
        <v>0.64872438869637905</v>
      </c>
      <c r="M573" s="14"/>
      <c r="N573" s="14">
        <v>0.21532253630430701</v>
      </c>
      <c r="O573" s="14">
        <v>0.38805427187755498</v>
      </c>
      <c r="P573" s="14">
        <v>0.46479606230571102</v>
      </c>
      <c r="Q573" s="14">
        <v>0.40316310043826598</v>
      </c>
      <c r="R573" s="14">
        <v>0.48323028297067799</v>
      </c>
      <c r="S573" s="14">
        <v>0.42600737358540902</v>
      </c>
      <c r="T573" s="14">
        <v>0.410801095369558</v>
      </c>
      <c r="U573" s="14">
        <v>0.68950463109742199</v>
      </c>
      <c r="V573" s="14">
        <v>0.405713687190212</v>
      </c>
      <c r="W573" s="14">
        <v>0.36597786282553002</v>
      </c>
      <c r="X573" s="14">
        <v>0.46221595578222502</v>
      </c>
      <c r="Y573" s="14">
        <v>0.38468659107463898</v>
      </c>
      <c r="Z573" s="14"/>
      <c r="AA573" s="14">
        <v>0.32796608169551</v>
      </c>
      <c r="AB573" s="14">
        <v>0.402610631548183</v>
      </c>
      <c r="AC573" s="14">
        <v>0.43321433126996201</v>
      </c>
      <c r="AD573" s="14">
        <v>0.49755196788789702</v>
      </c>
      <c r="AE573" s="14"/>
      <c r="AF573" s="14">
        <v>0.43691377611960902</v>
      </c>
      <c r="AG573" s="14">
        <v>0.295371022988554</v>
      </c>
      <c r="AH573" s="14">
        <v>0.326771512829091</v>
      </c>
      <c r="AI573" s="14">
        <v>0.60779133195815205</v>
      </c>
      <c r="AJ573" s="14">
        <v>0.42702910258384102</v>
      </c>
      <c r="AK573" s="14"/>
      <c r="AL573" s="14">
        <v>0.37778725827839799</v>
      </c>
      <c r="AM573" s="14">
        <v>0.28801793341178</v>
      </c>
      <c r="AN573" s="14">
        <v>0.28646630369521098</v>
      </c>
    </row>
    <row r="574" spans="2:40" x14ac:dyDescent="0.35">
      <c r="B574" t="s">
        <v>327</v>
      </c>
      <c r="C574" s="14">
        <v>4.83713215310307E-2</v>
      </c>
      <c r="D574" s="14">
        <v>6.5692710634460097E-2</v>
      </c>
      <c r="E574" s="14">
        <v>2.7498916763384701E-2</v>
      </c>
      <c r="F574" s="14"/>
      <c r="G574" s="14">
        <v>7.0942703754150502E-2</v>
      </c>
      <c r="H574" s="14">
        <v>4.2404447092770699E-2</v>
      </c>
      <c r="I574" s="14">
        <v>8.0997972823660409E-3</v>
      </c>
      <c r="J574" s="14">
        <v>9.5594324905145397E-2</v>
      </c>
      <c r="K574" s="14">
        <v>6.2197520339135497E-2</v>
      </c>
      <c r="L574" s="14">
        <v>3.4365197474954999E-2</v>
      </c>
      <c r="M574" s="14"/>
      <c r="N574" s="14">
        <v>7.8123034757084098E-2</v>
      </c>
      <c r="O574" s="14">
        <v>3.7666146480635897E-2</v>
      </c>
      <c r="P574" s="14">
        <v>1.7807952754979199E-2</v>
      </c>
      <c r="Q574" s="14">
        <v>3.5348034089444202E-2</v>
      </c>
      <c r="R574" s="14">
        <v>0.12618094682576</v>
      </c>
      <c r="S574" s="14">
        <v>1.7230983109696799E-2</v>
      </c>
      <c r="T574" s="14">
        <v>7.4522757458440794E-2</v>
      </c>
      <c r="U574" s="14">
        <v>0</v>
      </c>
      <c r="V574" s="14">
        <v>2.7073794580283299E-2</v>
      </c>
      <c r="W574" s="14">
        <v>5.0607014038692E-2</v>
      </c>
      <c r="X574" s="14">
        <v>0</v>
      </c>
      <c r="Y574" s="14">
        <v>0.103486938848609</v>
      </c>
      <c r="Z574" s="14"/>
      <c r="AA574" s="14">
        <v>4.8654906606714197E-2</v>
      </c>
      <c r="AB574" s="14">
        <v>5.5168535670541502E-2</v>
      </c>
      <c r="AC574" s="14">
        <v>4.81728611814978E-2</v>
      </c>
      <c r="AD574" s="14">
        <v>3.7493268884562697E-2</v>
      </c>
      <c r="AE574" s="14"/>
      <c r="AF574" s="14">
        <v>5.4244532169342503E-2</v>
      </c>
      <c r="AG574" s="14">
        <v>5.7729272209656103E-2</v>
      </c>
      <c r="AH574" s="14">
        <v>4.1525693421183202E-2</v>
      </c>
      <c r="AI574" s="14">
        <v>0</v>
      </c>
      <c r="AJ574" s="14">
        <v>4.81627316481016E-2</v>
      </c>
      <c r="AK574" s="14"/>
      <c r="AL574" s="14">
        <v>6.2284199494835803E-2</v>
      </c>
      <c r="AM574" s="14">
        <v>6.5393341220934306E-2</v>
      </c>
      <c r="AN574" s="14">
        <v>2.1985641763250099E-2</v>
      </c>
    </row>
    <row r="575" spans="2:40" x14ac:dyDescent="0.35">
      <c r="B575" t="s">
        <v>371</v>
      </c>
      <c r="C575" s="14">
        <v>0.20644615016255399</v>
      </c>
      <c r="D575" s="14">
        <v>0.193439568360013</v>
      </c>
      <c r="E575" s="14">
        <v>0.22198665017744401</v>
      </c>
      <c r="F575" s="14"/>
      <c r="G575" s="14">
        <v>0.30741413536612699</v>
      </c>
      <c r="H575" s="14">
        <v>0.238263958559505</v>
      </c>
      <c r="I575" s="14">
        <v>0.27742731444100699</v>
      </c>
      <c r="J575" s="14">
        <v>0.15497349604534</v>
      </c>
      <c r="K575" s="14">
        <v>0.233154523928577</v>
      </c>
      <c r="L575" s="14">
        <v>7.7239236071126094E-2</v>
      </c>
      <c r="M575" s="14"/>
      <c r="N575" s="14">
        <v>0.25183824448381897</v>
      </c>
      <c r="O575" s="14">
        <v>0.22682909705211299</v>
      </c>
      <c r="P575" s="14">
        <v>0.18169523719116301</v>
      </c>
      <c r="Q575" s="14">
        <v>0.13089611497011699</v>
      </c>
      <c r="R575" s="14">
        <v>0.20173519286254901</v>
      </c>
      <c r="S575" s="14">
        <v>0.114380470247057</v>
      </c>
      <c r="T575" s="14">
        <v>0.22528637446097399</v>
      </c>
      <c r="U575" s="14">
        <v>0.13433707181197199</v>
      </c>
      <c r="V575" s="14">
        <v>0.24441737845266601</v>
      </c>
      <c r="W575" s="14">
        <v>0.22099738229431501</v>
      </c>
      <c r="X575" s="14">
        <v>0.20041226016276001</v>
      </c>
      <c r="Y575" s="14">
        <v>0.26344356663702001</v>
      </c>
      <c r="Z575" s="14"/>
      <c r="AA575" s="14">
        <v>0.17907649116899799</v>
      </c>
      <c r="AB575" s="14">
        <v>0.222175067216592</v>
      </c>
      <c r="AC575" s="14">
        <v>0.241155258615396</v>
      </c>
      <c r="AD575" s="14">
        <v>0.20764870756884601</v>
      </c>
      <c r="AE575" s="14"/>
      <c r="AF575" s="14">
        <v>0.166919446502175</v>
      </c>
      <c r="AG575" s="14">
        <v>0.263432496622799</v>
      </c>
      <c r="AH575" s="14">
        <v>0.217645362837115</v>
      </c>
      <c r="AI575" s="14">
        <v>7.6347332861568806E-2</v>
      </c>
      <c r="AJ575" s="14">
        <v>0.253497837736262</v>
      </c>
      <c r="AK575" s="14"/>
      <c r="AL575" s="14">
        <v>0.195672860597737</v>
      </c>
      <c r="AM575" s="14">
        <v>0.22697293755081899</v>
      </c>
      <c r="AN575" s="14">
        <v>0.272798541940655</v>
      </c>
    </row>
    <row r="576" spans="2:40" x14ac:dyDescent="0.35">
      <c r="B576" t="s">
        <v>372</v>
      </c>
      <c r="C576" s="14">
        <v>0.122293512746387</v>
      </c>
      <c r="D576" s="14">
        <v>0.13460434759457701</v>
      </c>
      <c r="E576" s="14">
        <v>0.105104289592571</v>
      </c>
      <c r="F576" s="14"/>
      <c r="G576" s="14">
        <v>0.202985036398458</v>
      </c>
      <c r="H576" s="14">
        <v>0.203170278885526</v>
      </c>
      <c r="I576" s="14">
        <v>0.118215229281766</v>
      </c>
      <c r="J576" s="14">
        <v>8.0644106698660803E-2</v>
      </c>
      <c r="K576" s="14">
        <v>8.35333980675034E-2</v>
      </c>
      <c r="L576" s="14">
        <v>5.5186083774488102E-2</v>
      </c>
      <c r="M576" s="14"/>
      <c r="N576" s="14">
        <v>0.187366673905561</v>
      </c>
      <c r="O576" s="14">
        <v>8.1242104454582798E-2</v>
      </c>
      <c r="P576" s="14">
        <v>9.8447773764568897E-2</v>
      </c>
      <c r="Q576" s="14">
        <v>0.15119467086242599</v>
      </c>
      <c r="R576" s="14">
        <v>4.1603950901016699E-2</v>
      </c>
      <c r="S576" s="14">
        <v>0.17837604430404799</v>
      </c>
      <c r="T576" s="14">
        <v>0.15666017939759899</v>
      </c>
      <c r="U576" s="14">
        <v>4.3501106615408403E-2</v>
      </c>
      <c r="V576" s="14">
        <v>0.142044934603095</v>
      </c>
      <c r="W576" s="14">
        <v>9.4104383690783902E-2</v>
      </c>
      <c r="X576" s="14">
        <v>9.5118487417684097E-2</v>
      </c>
      <c r="Y576" s="14">
        <v>8.0442980654664403E-2</v>
      </c>
      <c r="Z576" s="14"/>
      <c r="AA576" s="14">
        <v>0.14523041845722101</v>
      </c>
      <c r="AB576" s="14">
        <v>0.123853155070924</v>
      </c>
      <c r="AC576" s="14">
        <v>7.9196214099500395E-2</v>
      </c>
      <c r="AD576" s="14">
        <v>0.11537838317328999</v>
      </c>
      <c r="AE576" s="14"/>
      <c r="AF576" s="14">
        <v>0.10227020924435599</v>
      </c>
      <c r="AG576" s="14">
        <v>0.12420542053035399</v>
      </c>
      <c r="AH576" s="14">
        <v>9.2544065927191804E-2</v>
      </c>
      <c r="AI576" s="14">
        <v>0.1639104728421</v>
      </c>
      <c r="AJ576" s="14">
        <v>0.13404215256685001</v>
      </c>
      <c r="AK576" s="14"/>
      <c r="AL576" s="14">
        <v>0.10920498340925699</v>
      </c>
      <c r="AM576" s="14">
        <v>0.142821972228383</v>
      </c>
      <c r="AN576" s="14">
        <v>0.165139203884765</v>
      </c>
    </row>
    <row r="577" spans="2:40" x14ac:dyDescent="0.35">
      <c r="B577" t="s">
        <v>373</v>
      </c>
      <c r="C577" s="14">
        <v>8.8169191897009197E-2</v>
      </c>
      <c r="D577" s="14">
        <v>8.7707865853990402E-2</v>
      </c>
      <c r="E577" s="14">
        <v>9.0010508834244898E-2</v>
      </c>
      <c r="F577" s="14"/>
      <c r="G577" s="14">
        <v>9.2913984174222503E-2</v>
      </c>
      <c r="H577" s="14">
        <v>0.10257840672488799</v>
      </c>
      <c r="I577" s="14">
        <v>0.147474179619241</v>
      </c>
      <c r="J577" s="14">
        <v>9.2248770084454201E-2</v>
      </c>
      <c r="K577" s="14">
        <v>6.6399244558521198E-2</v>
      </c>
      <c r="L577" s="14">
        <v>3.32138304778309E-2</v>
      </c>
      <c r="M577" s="14"/>
      <c r="N577" s="14">
        <v>0.134532592059805</v>
      </c>
      <c r="O577" s="14">
        <v>0.117624215997093</v>
      </c>
      <c r="P577" s="14">
        <v>5.5599733495708903E-2</v>
      </c>
      <c r="Q577" s="14">
        <v>0.111881727600013</v>
      </c>
      <c r="R577" s="14">
        <v>0</v>
      </c>
      <c r="S577" s="14">
        <v>0.16861702987134</v>
      </c>
      <c r="T577" s="14">
        <v>5.5546499637308198E-2</v>
      </c>
      <c r="U577" s="14">
        <v>8.6242710258631894E-2</v>
      </c>
      <c r="V577" s="14">
        <v>5.53427180664132E-2</v>
      </c>
      <c r="W577" s="14">
        <v>7.4772586954169204E-2</v>
      </c>
      <c r="X577" s="14">
        <v>0</v>
      </c>
      <c r="Y577" s="14">
        <v>8.0350383836056902E-2</v>
      </c>
      <c r="Z577" s="14"/>
      <c r="AA577" s="14">
        <v>0.12227217650302399</v>
      </c>
      <c r="AB577" s="14">
        <v>6.1669191929871803E-2</v>
      </c>
      <c r="AC577" s="14">
        <v>8.67126572627262E-2</v>
      </c>
      <c r="AD577" s="14">
        <v>4.7442470790112601E-2</v>
      </c>
      <c r="AE577" s="14"/>
      <c r="AF577" s="14">
        <v>8.1031886983883694E-2</v>
      </c>
      <c r="AG577" s="14">
        <v>0.113561894112276</v>
      </c>
      <c r="AH577" s="14">
        <v>0.12957917094010599</v>
      </c>
      <c r="AI577" s="14">
        <v>0</v>
      </c>
      <c r="AJ577" s="14">
        <v>6.9106843305958093E-2</v>
      </c>
      <c r="AK577" s="14"/>
      <c r="AL577" s="14">
        <v>0.114156516832238</v>
      </c>
      <c r="AM577" s="14">
        <v>0.113964149033222</v>
      </c>
      <c r="AN577" s="14">
        <v>0.13052250897947801</v>
      </c>
    </row>
    <row r="578" spans="2:40" x14ac:dyDescent="0.35">
      <c r="B578" t="s">
        <v>331</v>
      </c>
      <c r="C578" s="14">
        <v>3.6600681151948297E-2</v>
      </c>
      <c r="D578" s="14">
        <v>4.3207345128222503E-2</v>
      </c>
      <c r="E578" s="14">
        <v>2.8900413923459999E-2</v>
      </c>
      <c r="F578" s="14"/>
      <c r="G578" s="14">
        <v>4.0998890548994797E-2</v>
      </c>
      <c r="H578" s="14">
        <v>5.8274755064445301E-2</v>
      </c>
      <c r="I578" s="14">
        <v>4.6713753098846303E-2</v>
      </c>
      <c r="J578" s="14">
        <v>2.2830518049327501E-2</v>
      </c>
      <c r="K578" s="14">
        <v>1.36719923207996E-2</v>
      </c>
      <c r="L578" s="14">
        <v>2.8497226730018699E-2</v>
      </c>
      <c r="M578" s="14"/>
      <c r="N578" s="14">
        <v>7.6301879685283E-2</v>
      </c>
      <c r="O578" s="14">
        <v>3.61570557944106E-2</v>
      </c>
      <c r="P578" s="14">
        <v>5.9898569106291502E-2</v>
      </c>
      <c r="Q578" s="14">
        <v>0</v>
      </c>
      <c r="R578" s="14">
        <v>4.4783827585852601E-2</v>
      </c>
      <c r="S578" s="14">
        <v>0</v>
      </c>
      <c r="T578" s="14">
        <v>1.8616833141864499E-2</v>
      </c>
      <c r="U578" s="14">
        <v>0</v>
      </c>
      <c r="V578" s="14">
        <v>4.0450371147166299E-2</v>
      </c>
      <c r="W578" s="14">
        <v>2.79908592741566E-2</v>
      </c>
      <c r="X578" s="14">
        <v>7.0532074702627096E-2</v>
      </c>
      <c r="Y578" s="14">
        <v>0</v>
      </c>
      <c r="Z578" s="14"/>
      <c r="AA578" s="14">
        <v>4.60681536838018E-2</v>
      </c>
      <c r="AB578" s="14">
        <v>4.9575624984683903E-2</v>
      </c>
      <c r="AC578" s="14">
        <v>1.51178264980636E-2</v>
      </c>
      <c r="AD578" s="14">
        <v>1.92392986976904E-2</v>
      </c>
      <c r="AE578" s="14"/>
      <c r="AF578" s="14">
        <v>3.6968669716432E-2</v>
      </c>
      <c r="AG578" s="14">
        <v>2.7191746162389101E-2</v>
      </c>
      <c r="AH578" s="14">
        <v>7.2338548333054198E-2</v>
      </c>
      <c r="AI578" s="14">
        <v>7.7165203056444198E-2</v>
      </c>
      <c r="AJ578" s="14">
        <v>1.7480452428244399E-2</v>
      </c>
      <c r="AK578" s="14"/>
      <c r="AL578" s="14">
        <v>1.46616580359942E-2</v>
      </c>
      <c r="AM578" s="14">
        <v>4.3777239538384999E-2</v>
      </c>
      <c r="AN578" s="14">
        <v>6.4316037318946306E-2</v>
      </c>
    </row>
    <row r="579" spans="2:40" x14ac:dyDescent="0.35">
      <c r="B579" t="s">
        <v>374</v>
      </c>
      <c r="C579" s="14">
        <v>2.1497152226834501E-2</v>
      </c>
      <c r="D579" s="14">
        <v>1.9175893453288E-2</v>
      </c>
      <c r="E579" s="14">
        <v>2.46963235905369E-2</v>
      </c>
      <c r="F579" s="14"/>
      <c r="G579" s="14">
        <v>3.9760249576267802E-2</v>
      </c>
      <c r="H579" s="14">
        <v>1.69445793719155E-2</v>
      </c>
      <c r="I579" s="14">
        <v>1.71004517114971E-2</v>
      </c>
      <c r="J579" s="14">
        <v>0</v>
      </c>
      <c r="K579" s="14">
        <v>1.36719923207996E-2</v>
      </c>
      <c r="L579" s="14">
        <v>3.4553598364755703E-2</v>
      </c>
      <c r="M579" s="14"/>
      <c r="N579" s="14">
        <v>0</v>
      </c>
      <c r="O579" s="14">
        <v>4.6937742258832398E-2</v>
      </c>
      <c r="P579" s="14">
        <v>5.9176115943497302E-2</v>
      </c>
      <c r="Q579" s="14">
        <v>0</v>
      </c>
      <c r="R579" s="14">
        <v>2.0179042256320001E-2</v>
      </c>
      <c r="S579" s="14">
        <v>1.8087998723499098E-2</v>
      </c>
      <c r="T579" s="14">
        <v>0</v>
      </c>
      <c r="U579" s="14">
        <v>4.6414480216566398E-2</v>
      </c>
      <c r="V579" s="14">
        <v>1.3643368235306499E-2</v>
      </c>
      <c r="W579" s="14">
        <v>0</v>
      </c>
      <c r="X579" s="14">
        <v>6.8925345690451098E-2</v>
      </c>
      <c r="Y579" s="14">
        <v>0</v>
      </c>
      <c r="Z579" s="14"/>
      <c r="AA579" s="14">
        <v>2.7975419944732599E-2</v>
      </c>
      <c r="AB579" s="14">
        <v>1.7995930794202902E-2</v>
      </c>
      <c r="AC579" s="14">
        <v>2.3081025528808599E-2</v>
      </c>
      <c r="AD579" s="14">
        <v>9.1924891501281095E-3</v>
      </c>
      <c r="AE579" s="14"/>
      <c r="AF579" s="14">
        <v>3.2182222408159197E-2</v>
      </c>
      <c r="AG579" s="14">
        <v>2.5829731201463601E-2</v>
      </c>
      <c r="AH579" s="14">
        <v>1.9241384137236001E-2</v>
      </c>
      <c r="AI579" s="14">
        <v>0</v>
      </c>
      <c r="AJ579" s="14">
        <v>0</v>
      </c>
      <c r="AK579" s="14"/>
      <c r="AL579" s="14">
        <v>2.90922285685591E-2</v>
      </c>
      <c r="AM579" s="14">
        <v>2.9688630666198802E-2</v>
      </c>
      <c r="AN579" s="14">
        <v>1.9972448454548299E-2</v>
      </c>
    </row>
    <row r="580" spans="2:40" x14ac:dyDescent="0.35">
      <c r="B580" t="s">
        <v>375</v>
      </c>
      <c r="C580" s="14">
        <v>1.1233856036779399E-2</v>
      </c>
      <c r="D580" s="14">
        <v>6.0475798967046896E-3</v>
      </c>
      <c r="E580" s="14">
        <v>1.7852884900676099E-2</v>
      </c>
      <c r="F580" s="14"/>
      <c r="G580" s="14">
        <v>0</v>
      </c>
      <c r="H580" s="14">
        <v>1.69277595324374E-2</v>
      </c>
      <c r="I580" s="14">
        <v>8.6400019871411601E-3</v>
      </c>
      <c r="J580" s="14">
        <v>0</v>
      </c>
      <c r="K580" s="14">
        <v>1.30583555701621E-2</v>
      </c>
      <c r="L580" s="14">
        <v>2.2423614388934501E-2</v>
      </c>
      <c r="M580" s="14"/>
      <c r="N580" s="14">
        <v>2.1052778841409402E-2</v>
      </c>
      <c r="O580" s="14">
        <v>8.8164508286932095E-3</v>
      </c>
      <c r="P580" s="14">
        <v>2.13659936589366E-2</v>
      </c>
      <c r="Q580" s="14">
        <v>2.0428566111121298E-2</v>
      </c>
      <c r="R580" s="14">
        <v>2.0678332453733302E-2</v>
      </c>
      <c r="S580" s="14">
        <v>0</v>
      </c>
      <c r="T580" s="14">
        <v>0</v>
      </c>
      <c r="U580" s="14">
        <v>0</v>
      </c>
      <c r="V580" s="14">
        <v>0</v>
      </c>
      <c r="W580" s="14">
        <v>2.39722664536537E-2</v>
      </c>
      <c r="X580" s="14">
        <v>0</v>
      </c>
      <c r="Y580" s="14">
        <v>0</v>
      </c>
      <c r="Z580" s="14"/>
      <c r="AA580" s="14">
        <v>1.2502227086214301E-2</v>
      </c>
      <c r="AB580" s="14">
        <v>1.25826203559425E-2</v>
      </c>
      <c r="AC580" s="14">
        <v>1.6330536263090601E-2</v>
      </c>
      <c r="AD580" s="14">
        <v>0</v>
      </c>
      <c r="AE580" s="14"/>
      <c r="AF580" s="14">
        <v>1.6627712164916202E-2</v>
      </c>
      <c r="AG580" s="14">
        <v>1.05472006206622E-2</v>
      </c>
      <c r="AH580" s="14">
        <v>0</v>
      </c>
      <c r="AI580" s="14">
        <v>0</v>
      </c>
      <c r="AJ580" s="14">
        <v>0</v>
      </c>
      <c r="AK580" s="14"/>
      <c r="AL580" s="14">
        <v>2.92842290773094E-2</v>
      </c>
      <c r="AM580" s="14">
        <v>8.5680241732079693E-3</v>
      </c>
      <c r="AN580" s="14">
        <v>0</v>
      </c>
    </row>
    <row r="581" spans="2:40" x14ac:dyDescent="0.35">
      <c r="B581" t="s">
        <v>376</v>
      </c>
      <c r="C581" s="14">
        <v>5.3039676777998698E-3</v>
      </c>
      <c r="D581" s="14">
        <v>2.5498205856521001E-3</v>
      </c>
      <c r="E581" s="14">
        <v>8.8094630085334795E-3</v>
      </c>
      <c r="F581" s="14"/>
      <c r="G581" s="14">
        <v>0</v>
      </c>
      <c r="H581" s="14">
        <v>1.32805910193999E-2</v>
      </c>
      <c r="I581" s="14">
        <v>8.0728177921877194E-3</v>
      </c>
      <c r="J581" s="14">
        <v>0</v>
      </c>
      <c r="K581" s="14">
        <v>1.2430173532979E-2</v>
      </c>
      <c r="L581" s="14">
        <v>0</v>
      </c>
      <c r="M581" s="14"/>
      <c r="N581" s="14">
        <v>0</v>
      </c>
      <c r="O581" s="14">
        <v>0</v>
      </c>
      <c r="P581" s="14">
        <v>0</v>
      </c>
      <c r="Q581" s="14">
        <v>1.8581059470884301E-2</v>
      </c>
      <c r="R581" s="14">
        <v>0</v>
      </c>
      <c r="S581" s="14">
        <v>0</v>
      </c>
      <c r="T581" s="14">
        <v>0</v>
      </c>
      <c r="U581" s="14">
        <v>0</v>
      </c>
      <c r="V581" s="14">
        <v>0</v>
      </c>
      <c r="W581" s="14">
        <v>0</v>
      </c>
      <c r="X581" s="14">
        <v>3.1117126248919599E-2</v>
      </c>
      <c r="Y581" s="14">
        <v>8.7589538949010698E-2</v>
      </c>
      <c r="Z581" s="14"/>
      <c r="AA581" s="14">
        <v>1.3412902935837001E-2</v>
      </c>
      <c r="AB581" s="14">
        <v>0</v>
      </c>
      <c r="AC581" s="14">
        <v>0</v>
      </c>
      <c r="AD581" s="14">
        <v>0</v>
      </c>
      <c r="AE581" s="14"/>
      <c r="AF581" s="14">
        <v>3.9418427453158404E-3</v>
      </c>
      <c r="AG581" s="14">
        <v>0</v>
      </c>
      <c r="AH581" s="14">
        <v>4.4423443783417199E-2</v>
      </c>
      <c r="AI581" s="14">
        <v>0</v>
      </c>
      <c r="AJ581" s="14">
        <v>0</v>
      </c>
      <c r="AK581" s="14"/>
      <c r="AL581" s="14">
        <v>6.9422554826345699E-3</v>
      </c>
      <c r="AM581" s="14">
        <v>1.05415481905827E-2</v>
      </c>
      <c r="AN581" s="14">
        <v>0</v>
      </c>
    </row>
    <row r="582" spans="2:40" x14ac:dyDescent="0.35">
      <c r="B582" t="s">
        <v>94</v>
      </c>
      <c r="C582" s="14">
        <v>1.36027507871048E-2</v>
      </c>
      <c r="D582" s="14">
        <v>9.4807510141421501E-3</v>
      </c>
      <c r="E582" s="14">
        <v>1.89306514928489E-2</v>
      </c>
      <c r="F582" s="14"/>
      <c r="G582" s="14">
        <v>1.0158895449471E-2</v>
      </c>
      <c r="H582" s="14">
        <v>0</v>
      </c>
      <c r="I582" s="14">
        <v>0</v>
      </c>
      <c r="J582" s="14">
        <v>4.6574714268848703E-2</v>
      </c>
      <c r="K582" s="14">
        <v>1.4922149195568999E-2</v>
      </c>
      <c r="L582" s="14">
        <v>1.59879860958233E-2</v>
      </c>
      <c r="M582" s="14"/>
      <c r="N582" s="14">
        <v>2.4762469649502902E-2</v>
      </c>
      <c r="O582" s="14">
        <v>1.95605515782174E-2</v>
      </c>
      <c r="P582" s="14">
        <v>0</v>
      </c>
      <c r="Q582" s="14">
        <v>0</v>
      </c>
      <c r="R582" s="14">
        <v>0</v>
      </c>
      <c r="S582" s="14">
        <v>0</v>
      </c>
      <c r="T582" s="14">
        <v>0</v>
      </c>
      <c r="U582" s="14">
        <v>0</v>
      </c>
      <c r="V582" s="14">
        <v>3.08836895793408E-2</v>
      </c>
      <c r="W582" s="14">
        <v>2.2514441154100801E-2</v>
      </c>
      <c r="X582" s="14">
        <v>3.3194252206440497E-2</v>
      </c>
      <c r="Y582" s="14">
        <v>0</v>
      </c>
      <c r="Z582" s="14"/>
      <c r="AA582" s="14">
        <v>1.7733665946693102E-2</v>
      </c>
      <c r="AB582" s="14">
        <v>0</v>
      </c>
      <c r="AC582" s="14">
        <v>9.5531116119745105E-3</v>
      </c>
      <c r="AD582" s="14">
        <v>2.9223440288493802E-2</v>
      </c>
      <c r="AE582" s="14"/>
      <c r="AF582" s="14">
        <v>2.3691528018062201E-2</v>
      </c>
      <c r="AG582" s="14">
        <v>1.04385875262851E-2</v>
      </c>
      <c r="AH582" s="14">
        <v>0</v>
      </c>
      <c r="AI582" s="14">
        <v>0</v>
      </c>
      <c r="AJ582" s="14">
        <v>1.7092211304149101E-2</v>
      </c>
      <c r="AK582" s="14"/>
      <c r="AL582" s="14">
        <v>1.6722762783360701E-2</v>
      </c>
      <c r="AM582" s="14">
        <v>1.36980754300305E-2</v>
      </c>
      <c r="AN582" s="14">
        <v>0</v>
      </c>
    </row>
    <row r="583" spans="2:40" x14ac:dyDescent="0.35">
      <c r="B583" t="s">
        <v>241</v>
      </c>
      <c r="C583" s="14">
        <v>5.2061453490744397E-2</v>
      </c>
      <c r="D583" s="14">
        <v>4.6706824540201801E-2</v>
      </c>
      <c r="E583" s="14">
        <v>5.9476756403642903E-2</v>
      </c>
      <c r="F583" s="14"/>
      <c r="G583" s="14">
        <v>5.2784038789767902E-2</v>
      </c>
      <c r="H583" s="14">
        <v>8.6144554848817695E-2</v>
      </c>
      <c r="I583" s="14">
        <v>5.2377152569493997E-2</v>
      </c>
      <c r="J583" s="14">
        <v>3.3083485944423299E-2</v>
      </c>
      <c r="K583" s="14">
        <v>2.52524337147489E-2</v>
      </c>
      <c r="L583" s="14">
        <v>4.9808837925688902E-2</v>
      </c>
      <c r="M583" s="14"/>
      <c r="N583" s="14">
        <v>1.06997903132278E-2</v>
      </c>
      <c r="O583" s="14">
        <v>3.71123636778663E-2</v>
      </c>
      <c r="P583" s="14">
        <v>4.12125617791438E-2</v>
      </c>
      <c r="Q583" s="14">
        <v>0.12850672645772901</v>
      </c>
      <c r="R583" s="14">
        <v>6.1608424144090103E-2</v>
      </c>
      <c r="S583" s="14">
        <v>7.7300100158949503E-2</v>
      </c>
      <c r="T583" s="14">
        <v>5.8566260534255898E-2</v>
      </c>
      <c r="U583" s="14">
        <v>0</v>
      </c>
      <c r="V583" s="14">
        <v>4.0430058145516902E-2</v>
      </c>
      <c r="W583" s="14">
        <v>0.11906320331459801</v>
      </c>
      <c r="X583" s="14">
        <v>3.8484497788891701E-2</v>
      </c>
      <c r="Y583" s="14">
        <v>0</v>
      </c>
      <c r="Z583" s="14"/>
      <c r="AA583" s="14">
        <v>5.9107555971254798E-2</v>
      </c>
      <c r="AB583" s="14">
        <v>5.4369242429058703E-2</v>
      </c>
      <c r="AC583" s="14">
        <v>4.74661776689803E-2</v>
      </c>
      <c r="AD583" s="14">
        <v>3.6829973558979899E-2</v>
      </c>
      <c r="AE583" s="14"/>
      <c r="AF583" s="14">
        <v>4.5208173927747397E-2</v>
      </c>
      <c r="AG583" s="14">
        <v>7.1692628025559604E-2</v>
      </c>
      <c r="AH583" s="14">
        <v>5.5930817791604998E-2</v>
      </c>
      <c r="AI583" s="14">
        <v>7.4785659281735001E-2</v>
      </c>
      <c r="AJ583" s="14">
        <v>3.3588668426594401E-2</v>
      </c>
      <c r="AK583" s="14"/>
      <c r="AL583" s="14">
        <v>4.4191047439676397E-2</v>
      </c>
      <c r="AM583" s="14">
        <v>5.6556148556456499E-2</v>
      </c>
      <c r="AN583" s="14">
        <v>3.8799313963146502E-2</v>
      </c>
    </row>
    <row r="584" spans="2:40" x14ac:dyDescent="0.35">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row>
    <row r="585" spans="2:40" x14ac:dyDescent="0.35">
      <c r="B585" s="6" t="s">
        <v>383</v>
      </c>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row>
    <row r="586" spans="2:40" x14ac:dyDescent="0.35">
      <c r="B586" s="24" t="s">
        <v>71</v>
      </c>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row>
    <row r="587" spans="2:40" x14ac:dyDescent="0.35">
      <c r="B587" t="s">
        <v>378</v>
      </c>
      <c r="C587" s="14">
        <v>0.106192317324181</v>
      </c>
      <c r="D587" s="14">
        <v>9.93319317575143E-2</v>
      </c>
      <c r="E587" s="14">
        <v>0.11151341605575101</v>
      </c>
      <c r="F587" s="14"/>
      <c r="G587" s="14">
        <v>0.13136465191340299</v>
      </c>
      <c r="H587" s="14">
        <v>0.14738334988118601</v>
      </c>
      <c r="I587" s="14">
        <v>0.122991149862618</v>
      </c>
      <c r="J587" s="14">
        <v>9.7678578893858906E-2</v>
      </c>
      <c r="K587" s="14">
        <v>9.1337441511722198E-2</v>
      </c>
      <c r="L587" s="14">
        <v>5.9325677269313398E-2</v>
      </c>
      <c r="M587" s="14"/>
      <c r="N587" s="14">
        <v>0.11473322295458301</v>
      </c>
      <c r="O587" s="14">
        <v>0.111000117214352</v>
      </c>
      <c r="P587" s="14">
        <v>0.100478489001966</v>
      </c>
      <c r="Q587" s="14">
        <v>9.4013960172034797E-2</v>
      </c>
      <c r="R587" s="14">
        <v>0.12553228931278301</v>
      </c>
      <c r="S587" s="14">
        <v>8.3398809858354794E-2</v>
      </c>
      <c r="T587" s="14">
        <v>0.15982387335336101</v>
      </c>
      <c r="U587" s="14">
        <v>6.10194775259571E-2</v>
      </c>
      <c r="V587" s="14">
        <v>0.12173273585224</v>
      </c>
      <c r="W587" s="14">
        <v>5.12039950522283E-2</v>
      </c>
      <c r="X587" s="14">
        <v>9.7821722014966098E-2</v>
      </c>
      <c r="Y587" s="14">
        <v>0.16014638659427699</v>
      </c>
      <c r="Z587" s="14"/>
      <c r="AA587" s="14">
        <v>0.130156268245845</v>
      </c>
      <c r="AB587" s="14">
        <v>9.5745183973689696E-2</v>
      </c>
      <c r="AC587" s="14">
        <v>0.10044124911474001</v>
      </c>
      <c r="AD587" s="14">
        <v>9.5187149535423898E-2</v>
      </c>
      <c r="AE587" s="14"/>
      <c r="AF587" s="14">
        <v>0.10709741591977</v>
      </c>
      <c r="AG587" s="14">
        <v>0.115045825882374</v>
      </c>
      <c r="AH587" s="14">
        <v>6.3309595260051699E-2</v>
      </c>
      <c r="AI587" s="14">
        <v>0.164804723068424</v>
      </c>
      <c r="AJ587" s="14">
        <v>0.10407633235397699</v>
      </c>
      <c r="AK587" s="14"/>
      <c r="AL587" s="14">
        <v>0.136042300023408</v>
      </c>
      <c r="AM587" s="14">
        <v>0.116565790596579</v>
      </c>
      <c r="AN587" s="14">
        <v>6.7573495519880206E-2</v>
      </c>
    </row>
    <row r="588" spans="2:40" x14ac:dyDescent="0.35">
      <c r="B588" t="s">
        <v>379</v>
      </c>
      <c r="C588" s="14">
        <v>0.31448533176485299</v>
      </c>
      <c r="D588" s="14">
        <v>0.319606878810964</v>
      </c>
      <c r="E588" s="14">
        <v>0.30840032232285902</v>
      </c>
      <c r="F588" s="14"/>
      <c r="G588" s="14">
        <v>0.346077526837135</v>
      </c>
      <c r="H588" s="14">
        <v>0.35138473330519898</v>
      </c>
      <c r="I588" s="14">
        <v>0.36302053263329298</v>
      </c>
      <c r="J588" s="14">
        <v>0.329919345531417</v>
      </c>
      <c r="K588" s="14">
        <v>0.28643133348278499</v>
      </c>
      <c r="L588" s="14">
        <v>0.230402534961132</v>
      </c>
      <c r="M588" s="14"/>
      <c r="N588" s="14">
        <v>0.34749685325230201</v>
      </c>
      <c r="O588" s="14">
        <v>0.24999145065705999</v>
      </c>
      <c r="P588" s="14">
        <v>0.341425239841187</v>
      </c>
      <c r="Q588" s="14">
        <v>0.30009432899599198</v>
      </c>
      <c r="R588" s="14">
        <v>0.399000844732257</v>
      </c>
      <c r="S588" s="14">
        <v>0.31909542652788198</v>
      </c>
      <c r="T588" s="14">
        <v>0.27884831600561499</v>
      </c>
      <c r="U588" s="14">
        <v>0.32028628198131198</v>
      </c>
      <c r="V588" s="14">
        <v>0.30572727944608702</v>
      </c>
      <c r="W588" s="14">
        <v>0.373107151726632</v>
      </c>
      <c r="X588" s="14">
        <v>0.25778124384533602</v>
      </c>
      <c r="Y588" s="14">
        <v>0.23786174123296</v>
      </c>
      <c r="Z588" s="14"/>
      <c r="AA588" s="14">
        <v>0.31497224215147501</v>
      </c>
      <c r="AB588" s="14">
        <v>0.32125226367902698</v>
      </c>
      <c r="AC588" s="14">
        <v>0.35408566691576898</v>
      </c>
      <c r="AD588" s="14">
        <v>0.27259046289843902</v>
      </c>
      <c r="AE588" s="14"/>
      <c r="AF588" s="14">
        <v>0.31390301599409998</v>
      </c>
      <c r="AG588" s="14">
        <v>0.334442003249528</v>
      </c>
      <c r="AH588" s="14">
        <v>0.28707326750667</v>
      </c>
      <c r="AI588" s="14">
        <v>0.38456330147280998</v>
      </c>
      <c r="AJ588" s="14">
        <v>0.327991063017395</v>
      </c>
      <c r="AK588" s="14"/>
      <c r="AL588" s="14">
        <v>0.32505545443251599</v>
      </c>
      <c r="AM588" s="14">
        <v>0.34445912291373099</v>
      </c>
      <c r="AN588" s="14">
        <v>0.309622369566738</v>
      </c>
    </row>
    <row r="589" spans="2:40" x14ac:dyDescent="0.35">
      <c r="B589" t="s">
        <v>380</v>
      </c>
      <c r="C589" s="14">
        <v>0.43264077416107299</v>
      </c>
      <c r="D589" s="14">
        <v>0.448907772562186</v>
      </c>
      <c r="E589" s="14">
        <v>0.41932510931109901</v>
      </c>
      <c r="F589" s="14"/>
      <c r="G589" s="14">
        <v>0.35014643195043399</v>
      </c>
      <c r="H589" s="14">
        <v>0.35601434087189698</v>
      </c>
      <c r="I589" s="14">
        <v>0.39082410728697797</v>
      </c>
      <c r="J589" s="14">
        <v>0.43011398273701001</v>
      </c>
      <c r="K589" s="14">
        <v>0.46207801062659998</v>
      </c>
      <c r="L589" s="14">
        <v>0.56582357936850003</v>
      </c>
      <c r="M589" s="14"/>
      <c r="N589" s="14">
        <v>0.41077380702596</v>
      </c>
      <c r="O589" s="14">
        <v>0.49862231106904698</v>
      </c>
      <c r="P589" s="14">
        <v>0.42388442351912398</v>
      </c>
      <c r="Q589" s="14">
        <v>0.467003683307948</v>
      </c>
      <c r="R589" s="14">
        <v>0.35878499123566898</v>
      </c>
      <c r="S589" s="14">
        <v>0.41655124049374598</v>
      </c>
      <c r="T589" s="14">
        <v>0.41733955700449299</v>
      </c>
      <c r="U589" s="14">
        <v>0.456628479206038</v>
      </c>
      <c r="V589" s="14">
        <v>0.42956672486790698</v>
      </c>
      <c r="W589" s="14">
        <v>0.43823818582332602</v>
      </c>
      <c r="X589" s="14">
        <v>0.386749700972289</v>
      </c>
      <c r="Y589" s="14">
        <v>0.46862644834693301</v>
      </c>
      <c r="Z589" s="14"/>
      <c r="AA589" s="14">
        <v>0.44034664092083903</v>
      </c>
      <c r="AB589" s="14">
        <v>0.42822640851468502</v>
      </c>
      <c r="AC589" s="14">
        <v>0.41827470314604398</v>
      </c>
      <c r="AD589" s="14">
        <v>0.445012647019283</v>
      </c>
      <c r="AE589" s="14"/>
      <c r="AF589" s="14">
        <v>0.450922456338054</v>
      </c>
      <c r="AG589" s="14">
        <v>0.41708421127590201</v>
      </c>
      <c r="AH589" s="14">
        <v>0.47277890884569401</v>
      </c>
      <c r="AI589" s="14">
        <v>0.33656532566828501</v>
      </c>
      <c r="AJ589" s="14">
        <v>0.38771694234378701</v>
      </c>
      <c r="AK589" s="14"/>
      <c r="AL589" s="14">
        <v>0.42584673417053398</v>
      </c>
      <c r="AM589" s="14">
        <v>0.40462237019382202</v>
      </c>
      <c r="AN589" s="14">
        <v>0.43081506276359299</v>
      </c>
    </row>
    <row r="590" spans="2:40" x14ac:dyDescent="0.35">
      <c r="B590" t="s">
        <v>381</v>
      </c>
      <c r="C590" s="14">
        <v>3.6988556505049099E-2</v>
      </c>
      <c r="D590" s="14">
        <v>3.9114178366807799E-2</v>
      </c>
      <c r="E590" s="14">
        <v>3.5132567876597701E-2</v>
      </c>
      <c r="F590" s="14"/>
      <c r="G590" s="14">
        <v>6.4349441860298895E-2</v>
      </c>
      <c r="H590" s="14">
        <v>6.3012681824442404E-2</v>
      </c>
      <c r="I590" s="14">
        <v>3.8627082692983698E-2</v>
      </c>
      <c r="J590" s="14">
        <v>3.1274697416914798E-2</v>
      </c>
      <c r="K590" s="14">
        <v>1.6361660578904001E-2</v>
      </c>
      <c r="L590" s="14">
        <v>1.4893949168046801E-2</v>
      </c>
      <c r="M590" s="14"/>
      <c r="N590" s="14">
        <v>5.0997878065506499E-2</v>
      </c>
      <c r="O590" s="14">
        <v>2.5044137735379099E-2</v>
      </c>
      <c r="P590" s="14">
        <v>2.4546164687661999E-2</v>
      </c>
      <c r="Q590" s="14">
        <v>4.68863347667344E-2</v>
      </c>
      <c r="R590" s="14">
        <v>2.0828897661486701E-2</v>
      </c>
      <c r="S590" s="14">
        <v>4.2786842718374803E-2</v>
      </c>
      <c r="T590" s="14">
        <v>5.0124370059892301E-2</v>
      </c>
      <c r="U590" s="14">
        <v>3.4631434553681097E-2</v>
      </c>
      <c r="V590" s="14">
        <v>2.6661488482729701E-2</v>
      </c>
      <c r="W590" s="14">
        <v>3.3455351013954603E-2</v>
      </c>
      <c r="X590" s="14">
        <v>5.8241526041920497E-2</v>
      </c>
      <c r="Y590" s="14">
        <v>2.8521572646775298E-2</v>
      </c>
      <c r="Z590" s="14"/>
      <c r="AA590" s="14">
        <v>3.1045756974434499E-2</v>
      </c>
      <c r="AB590" s="14">
        <v>4.2643721060295701E-2</v>
      </c>
      <c r="AC590" s="14">
        <v>3.07802224298372E-2</v>
      </c>
      <c r="AD590" s="14">
        <v>4.3284651298883099E-2</v>
      </c>
      <c r="AE590" s="14"/>
      <c r="AF590" s="14">
        <v>2.3455061845628698E-2</v>
      </c>
      <c r="AG590" s="14">
        <v>4.5099306375314098E-2</v>
      </c>
      <c r="AH590" s="14">
        <v>5.8124408540135501E-2</v>
      </c>
      <c r="AI590" s="14">
        <v>3.8619760879951302E-2</v>
      </c>
      <c r="AJ590" s="14">
        <v>2.8637656071959401E-2</v>
      </c>
      <c r="AK590" s="14"/>
      <c r="AL590" s="14">
        <v>1.7323087533583002E-2</v>
      </c>
      <c r="AM590" s="14">
        <v>4.9057824760234701E-2</v>
      </c>
      <c r="AN590" s="14">
        <v>5.3549644151906599E-2</v>
      </c>
    </row>
    <row r="591" spans="2:40" x14ac:dyDescent="0.35">
      <c r="B591" t="s">
        <v>382</v>
      </c>
      <c r="C591" s="14">
        <v>4.2160270198871197E-2</v>
      </c>
      <c r="D591" s="14">
        <v>3.2032366314374998E-2</v>
      </c>
      <c r="E591" s="14">
        <v>5.1322790276452798E-2</v>
      </c>
      <c r="F591" s="14"/>
      <c r="G591" s="14">
        <v>3.3713311306563701E-2</v>
      </c>
      <c r="H591" s="14">
        <v>4.3152264756630698E-2</v>
      </c>
      <c r="I591" s="14">
        <v>2.7839801539437499E-2</v>
      </c>
      <c r="J591" s="14">
        <v>3.9452316761046602E-2</v>
      </c>
      <c r="K591" s="14">
        <v>4.5997299203292097E-2</v>
      </c>
      <c r="L591" s="14">
        <v>5.8252064229438003E-2</v>
      </c>
      <c r="M591" s="14"/>
      <c r="N591" s="14">
        <v>3.8777818636364203E-2</v>
      </c>
      <c r="O591" s="14">
        <v>3.3420717574250601E-2</v>
      </c>
      <c r="P591" s="14">
        <v>3.7297149149641502E-2</v>
      </c>
      <c r="Q591" s="14">
        <v>2.151905829264E-2</v>
      </c>
      <c r="R591" s="14">
        <v>4.8169802176917097E-2</v>
      </c>
      <c r="S591" s="14">
        <v>5.7665060698802201E-2</v>
      </c>
      <c r="T591" s="14">
        <v>4.6922386625833902E-2</v>
      </c>
      <c r="U591" s="14">
        <v>6.95710299527941E-2</v>
      </c>
      <c r="V591" s="14">
        <v>4.0071926225981699E-2</v>
      </c>
      <c r="W591" s="14">
        <v>3.9448618277084298E-2</v>
      </c>
      <c r="X591" s="14">
        <v>5.7100991645827499E-2</v>
      </c>
      <c r="Y591" s="14">
        <v>5.2113191863726198E-2</v>
      </c>
      <c r="Z591" s="14"/>
      <c r="AA591" s="14">
        <v>2.23344200922766E-2</v>
      </c>
      <c r="AB591" s="14">
        <v>4.0849635174416803E-2</v>
      </c>
      <c r="AC591" s="14">
        <v>3.9825448985199498E-2</v>
      </c>
      <c r="AD591" s="14">
        <v>6.5167744213228906E-2</v>
      </c>
      <c r="AE591" s="14"/>
      <c r="AF591" s="14">
        <v>4.17118680627626E-2</v>
      </c>
      <c r="AG591" s="14">
        <v>3.7839611966351501E-2</v>
      </c>
      <c r="AH591" s="14">
        <v>4.8278659307816101E-2</v>
      </c>
      <c r="AI591" s="14">
        <v>3.5498502896768099E-2</v>
      </c>
      <c r="AJ591" s="14">
        <v>3.9690813550764301E-2</v>
      </c>
      <c r="AK591" s="14"/>
      <c r="AL591" s="14">
        <v>4.3342918136962297E-2</v>
      </c>
      <c r="AM591" s="14">
        <v>3.4527574165202302E-2</v>
      </c>
      <c r="AN591" s="14">
        <v>4.3909436508974997E-2</v>
      </c>
    </row>
    <row r="592" spans="2:40" x14ac:dyDescent="0.35">
      <c r="B592" t="s">
        <v>81</v>
      </c>
      <c r="C592" s="14">
        <v>6.75327500459737E-2</v>
      </c>
      <c r="D592" s="14">
        <v>6.1006872188153601E-2</v>
      </c>
      <c r="E592" s="14">
        <v>7.4305794157239799E-2</v>
      </c>
      <c r="F592" s="14"/>
      <c r="G592" s="14">
        <v>7.4348636132164803E-2</v>
      </c>
      <c r="H592" s="14">
        <v>3.9052629360645401E-2</v>
      </c>
      <c r="I592" s="14">
        <v>5.6697325984688803E-2</v>
      </c>
      <c r="J592" s="14">
        <v>7.1561078659753002E-2</v>
      </c>
      <c r="K592" s="14">
        <v>9.77942545966968E-2</v>
      </c>
      <c r="L592" s="14">
        <v>7.1302195003570004E-2</v>
      </c>
      <c r="M592" s="14"/>
      <c r="N592" s="14">
        <v>3.72204200652856E-2</v>
      </c>
      <c r="O592" s="14">
        <v>8.1921265749911598E-2</v>
      </c>
      <c r="P592" s="14">
        <v>7.2368533800419702E-2</v>
      </c>
      <c r="Q592" s="14">
        <v>7.0482634464651001E-2</v>
      </c>
      <c r="R592" s="14">
        <v>4.7683174880887302E-2</v>
      </c>
      <c r="S592" s="14">
        <v>8.0502619702840797E-2</v>
      </c>
      <c r="T592" s="14">
        <v>4.6941496950804198E-2</v>
      </c>
      <c r="U592" s="14">
        <v>5.7863296780218003E-2</v>
      </c>
      <c r="V592" s="14">
        <v>7.6239845125054106E-2</v>
      </c>
      <c r="W592" s="14">
        <v>6.4546698106775005E-2</v>
      </c>
      <c r="X592" s="14">
        <v>0.14230481547966101</v>
      </c>
      <c r="Y592" s="14">
        <v>5.2730659315328603E-2</v>
      </c>
      <c r="Z592" s="14"/>
      <c r="AA592" s="14">
        <v>6.1144671615128897E-2</v>
      </c>
      <c r="AB592" s="14">
        <v>7.12827875978857E-2</v>
      </c>
      <c r="AC592" s="14">
        <v>5.6592709408409998E-2</v>
      </c>
      <c r="AD592" s="14">
        <v>7.8757345034742507E-2</v>
      </c>
      <c r="AE592" s="14"/>
      <c r="AF592" s="14">
        <v>6.2910181839684803E-2</v>
      </c>
      <c r="AG592" s="14">
        <v>5.0489041250530199E-2</v>
      </c>
      <c r="AH592" s="14">
        <v>7.0435160539633099E-2</v>
      </c>
      <c r="AI592" s="14">
        <v>3.9948386013761598E-2</v>
      </c>
      <c r="AJ592" s="14">
        <v>0.111887192662118</v>
      </c>
      <c r="AK592" s="14"/>
      <c r="AL592" s="14">
        <v>5.2389505702996698E-2</v>
      </c>
      <c r="AM592" s="14">
        <v>5.0767317370430699E-2</v>
      </c>
      <c r="AN592" s="14">
        <v>9.4529991488907505E-2</v>
      </c>
    </row>
    <row r="593" spans="2:40" x14ac:dyDescent="0.35">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row>
    <row r="594" spans="2:40" x14ac:dyDescent="0.35">
      <c r="B594" s="6" t="s">
        <v>389</v>
      </c>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row>
    <row r="595" spans="2:40" x14ac:dyDescent="0.35">
      <c r="B595" s="24" t="s">
        <v>390</v>
      </c>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row>
    <row r="596" spans="2:40" x14ac:dyDescent="0.35">
      <c r="B596" t="s">
        <v>384</v>
      </c>
      <c r="C596" s="14">
        <v>0.39204275565338698</v>
      </c>
      <c r="D596" s="14">
        <v>0.40721148896882597</v>
      </c>
      <c r="E596" s="14">
        <v>0.38460503881899799</v>
      </c>
      <c r="F596" s="14"/>
      <c r="G596" s="14">
        <v>0.75267486849946696</v>
      </c>
      <c r="H596" s="14">
        <v>0.55787013060988799</v>
      </c>
      <c r="I596" s="14">
        <v>0.40214204921554503</v>
      </c>
      <c r="J596" s="14">
        <v>0.45507227210184498</v>
      </c>
      <c r="K596" s="14">
        <v>0.29642497923328398</v>
      </c>
      <c r="L596" s="14">
        <v>0.29467981390465697</v>
      </c>
      <c r="M596" s="14"/>
      <c r="N596" s="14">
        <v>0.189610642068026</v>
      </c>
      <c r="O596" s="14">
        <v>0.44497039181250198</v>
      </c>
      <c r="P596" s="14" t="s">
        <v>89</v>
      </c>
      <c r="Q596" s="14">
        <v>0.326005366403612</v>
      </c>
      <c r="R596" s="14">
        <v>0</v>
      </c>
      <c r="S596" s="14">
        <v>0.15850680158465699</v>
      </c>
      <c r="T596" s="14">
        <v>0.63860962983915603</v>
      </c>
      <c r="U596" s="14">
        <v>0.79965732549903801</v>
      </c>
      <c r="V596" s="14">
        <v>0.43975980441057699</v>
      </c>
      <c r="W596" s="14">
        <v>0.165540543259176</v>
      </c>
      <c r="X596" s="14">
        <v>0.50239142084406896</v>
      </c>
      <c r="Y596" s="14">
        <v>1</v>
      </c>
      <c r="Z596" s="14"/>
      <c r="AA596" s="14">
        <v>0.30688360357310102</v>
      </c>
      <c r="AB596" s="14">
        <v>0.47913373915157997</v>
      </c>
      <c r="AC596" s="14">
        <v>0.39302655548995402</v>
      </c>
      <c r="AD596" s="14">
        <v>0.36354667382648498</v>
      </c>
      <c r="AE596" s="14"/>
      <c r="AF596" s="14">
        <v>0.38596547776501899</v>
      </c>
      <c r="AG596" s="14">
        <v>0.29997650737996501</v>
      </c>
      <c r="AH596" s="14">
        <v>0.59803996069018095</v>
      </c>
      <c r="AI596" s="14" t="s">
        <v>89</v>
      </c>
      <c r="AJ596" s="14">
        <v>0.39554078948445498</v>
      </c>
      <c r="AK596" s="14"/>
      <c r="AL596" s="14">
        <v>0.298970561534948</v>
      </c>
      <c r="AM596" s="14">
        <v>0.52254833818729896</v>
      </c>
      <c r="AN596" s="14">
        <v>0</v>
      </c>
    </row>
    <row r="597" spans="2:40" x14ac:dyDescent="0.35">
      <c r="B597" t="s">
        <v>385</v>
      </c>
      <c r="C597" s="14">
        <v>0.360410125779069</v>
      </c>
      <c r="D597" s="14">
        <v>0.31484139000917899</v>
      </c>
      <c r="E597" s="14">
        <v>0.402007399107281</v>
      </c>
      <c r="F597" s="14"/>
      <c r="G597" s="14">
        <v>0.50470047083023994</v>
      </c>
      <c r="H597" s="14">
        <v>0.34152152705295102</v>
      </c>
      <c r="I597" s="14">
        <v>0.88155197977868804</v>
      </c>
      <c r="J597" s="14">
        <v>0.38210274957267398</v>
      </c>
      <c r="K597" s="14">
        <v>0.22977351814233701</v>
      </c>
      <c r="L597" s="14">
        <v>0.19359705308479999</v>
      </c>
      <c r="M597" s="14"/>
      <c r="N597" s="14">
        <v>0.427921417398957</v>
      </c>
      <c r="O597" s="14">
        <v>0.28583908544917602</v>
      </c>
      <c r="P597" s="14" t="s">
        <v>89</v>
      </c>
      <c r="Q597" s="14">
        <v>0</v>
      </c>
      <c r="R597" s="14">
        <v>0</v>
      </c>
      <c r="S597" s="14">
        <v>0.51450077212035505</v>
      </c>
      <c r="T597" s="14">
        <v>0.82537072103407805</v>
      </c>
      <c r="U597" s="14">
        <v>0</v>
      </c>
      <c r="V597" s="14">
        <v>0.33838046618255702</v>
      </c>
      <c r="W597" s="14">
        <v>0.35981843828163002</v>
      </c>
      <c r="X597" s="14">
        <v>0.172136444229572</v>
      </c>
      <c r="Y597" s="14">
        <v>1</v>
      </c>
      <c r="Z597" s="14"/>
      <c r="AA597" s="14">
        <v>0.212952047653789</v>
      </c>
      <c r="AB597" s="14">
        <v>0.26011062375381599</v>
      </c>
      <c r="AC597" s="14">
        <v>0.34675754860617602</v>
      </c>
      <c r="AD597" s="14">
        <v>0.45750408683314803</v>
      </c>
      <c r="AE597" s="14"/>
      <c r="AF597" s="14">
        <v>0.38263191051780299</v>
      </c>
      <c r="AG597" s="14">
        <v>0.23519417851392799</v>
      </c>
      <c r="AH597" s="14">
        <v>0</v>
      </c>
      <c r="AI597" s="14" t="s">
        <v>89</v>
      </c>
      <c r="AJ597" s="14">
        <v>0.48865971729468899</v>
      </c>
      <c r="AK597" s="14"/>
      <c r="AL597" s="14">
        <v>0.37450137014698998</v>
      </c>
      <c r="AM597" s="14">
        <v>0.24303465799794099</v>
      </c>
      <c r="AN597" s="14">
        <v>0.45703527291993201</v>
      </c>
    </row>
    <row r="598" spans="2:40" x14ac:dyDescent="0.35">
      <c r="B598" t="s">
        <v>298</v>
      </c>
      <c r="C598" s="14">
        <v>0.36024537232926401</v>
      </c>
      <c r="D598" s="14">
        <v>0.42759134183571201</v>
      </c>
      <c r="E598" s="14">
        <v>0.27783925650678498</v>
      </c>
      <c r="F598" s="14"/>
      <c r="G598" s="14">
        <v>0.24756345350701001</v>
      </c>
      <c r="H598" s="14">
        <v>0.21449416186542999</v>
      </c>
      <c r="I598" s="14">
        <v>0.174334724214775</v>
      </c>
      <c r="J598" s="14">
        <v>0.27559318304849001</v>
      </c>
      <c r="K598" s="14">
        <v>0.39521600799815298</v>
      </c>
      <c r="L598" s="14">
        <v>0.52360638884215305</v>
      </c>
      <c r="M598" s="14"/>
      <c r="N598" s="14">
        <v>0.17704755577999901</v>
      </c>
      <c r="O598" s="14">
        <v>0.28735023338684701</v>
      </c>
      <c r="P598" s="14" t="s">
        <v>89</v>
      </c>
      <c r="Q598" s="14">
        <v>0.64706034931745904</v>
      </c>
      <c r="R598" s="14">
        <v>1</v>
      </c>
      <c r="S598" s="14">
        <v>0</v>
      </c>
      <c r="T598" s="14">
        <v>0.33122235416859203</v>
      </c>
      <c r="U598" s="14">
        <v>0</v>
      </c>
      <c r="V598" s="14">
        <v>0.32682701719464102</v>
      </c>
      <c r="W598" s="14">
        <v>0.47931695208908898</v>
      </c>
      <c r="X598" s="14">
        <v>0.157317147764305</v>
      </c>
      <c r="Y598" s="14">
        <v>1</v>
      </c>
      <c r="Z598" s="14"/>
      <c r="AA598" s="14">
        <v>0.30937154998772198</v>
      </c>
      <c r="AB598" s="14">
        <v>0.42633507710956597</v>
      </c>
      <c r="AC598" s="14">
        <v>0.39217819509812801</v>
      </c>
      <c r="AD598" s="14">
        <v>0.31399618189919698</v>
      </c>
      <c r="AE598" s="14"/>
      <c r="AF598" s="14">
        <v>0.16574771838851399</v>
      </c>
      <c r="AG598" s="14">
        <v>0.50984180109486499</v>
      </c>
      <c r="AH598" s="14">
        <v>0.32241913028125402</v>
      </c>
      <c r="AI598" s="14" t="s">
        <v>89</v>
      </c>
      <c r="AJ598" s="14">
        <v>7.2142831914716002E-2</v>
      </c>
      <c r="AK598" s="14"/>
      <c r="AL598" s="14">
        <v>0</v>
      </c>
      <c r="AM598" s="14">
        <v>0.30804346719342401</v>
      </c>
      <c r="AN598" s="14">
        <v>0</v>
      </c>
    </row>
    <row r="599" spans="2:40" x14ac:dyDescent="0.35">
      <c r="B599" t="s">
        <v>303</v>
      </c>
      <c r="C599" s="14">
        <v>0.16991227349018001</v>
      </c>
      <c r="D599" s="14">
        <v>0.21624350661269201</v>
      </c>
      <c r="E599" s="14">
        <v>0.110432497927649</v>
      </c>
      <c r="F599" s="14"/>
      <c r="G599" s="14">
        <v>0.24732513150053301</v>
      </c>
      <c r="H599" s="14">
        <v>0.324498524520555</v>
      </c>
      <c r="I599" s="14">
        <v>0.39093604371606699</v>
      </c>
      <c r="J599" s="14">
        <v>0.12904401683716599</v>
      </c>
      <c r="K599" s="14">
        <v>7.5410787769844403E-2</v>
      </c>
      <c r="L599" s="14">
        <v>8.0550747731432601E-2</v>
      </c>
      <c r="M599" s="14"/>
      <c r="N599" s="14">
        <v>0</v>
      </c>
      <c r="O599" s="14">
        <v>0</v>
      </c>
      <c r="P599" s="14" t="s">
        <v>89</v>
      </c>
      <c r="Q599" s="14">
        <v>0.15793438543789501</v>
      </c>
      <c r="R599" s="14">
        <v>0</v>
      </c>
      <c r="S599" s="14">
        <v>0.32699242629498898</v>
      </c>
      <c r="T599" s="14">
        <v>0.17462927896592201</v>
      </c>
      <c r="U599" s="14">
        <v>0.20034267450096199</v>
      </c>
      <c r="V599" s="14">
        <v>0.10555439546928599</v>
      </c>
      <c r="W599" s="14">
        <v>0.17310318621385801</v>
      </c>
      <c r="X599" s="14">
        <v>0.33635932840795302</v>
      </c>
      <c r="Y599" s="14">
        <v>0.48615490735422001</v>
      </c>
      <c r="Z599" s="14"/>
      <c r="AA599" s="14">
        <v>0.30170505591188801</v>
      </c>
      <c r="AB599" s="14">
        <v>0.29096937303724102</v>
      </c>
      <c r="AC599" s="14">
        <v>0.15480624689089201</v>
      </c>
      <c r="AD599" s="14">
        <v>8.4972963059677303E-2</v>
      </c>
      <c r="AE599" s="14"/>
      <c r="AF599" s="14">
        <v>0.16354040085226901</v>
      </c>
      <c r="AG599" s="14">
        <v>0.20790762648248701</v>
      </c>
      <c r="AH599" s="14">
        <v>0.40196003930981899</v>
      </c>
      <c r="AI599" s="14" t="s">
        <v>89</v>
      </c>
      <c r="AJ599" s="14">
        <v>6.0834098321019797E-2</v>
      </c>
      <c r="AK599" s="14"/>
      <c r="AL599" s="14">
        <v>0.30591778160970901</v>
      </c>
      <c r="AM599" s="14">
        <v>0.19668693472136101</v>
      </c>
      <c r="AN599" s="14">
        <v>0.54296472708006804</v>
      </c>
    </row>
    <row r="600" spans="2:40" x14ac:dyDescent="0.35">
      <c r="B600" t="s">
        <v>301</v>
      </c>
      <c r="C600" s="14">
        <v>0.118696958555114</v>
      </c>
      <c r="D600" s="14">
        <v>7.5359339339113304E-2</v>
      </c>
      <c r="E600" s="14">
        <v>0.184266289403894</v>
      </c>
      <c r="F600" s="14"/>
      <c r="G600" s="14">
        <v>0</v>
      </c>
      <c r="H600" s="14">
        <v>0.119485786561063</v>
      </c>
      <c r="I600" s="14">
        <v>0</v>
      </c>
      <c r="J600" s="14">
        <v>0.111586086885578</v>
      </c>
      <c r="K600" s="14">
        <v>7.4887867552630896E-2</v>
      </c>
      <c r="L600" s="14">
        <v>0.20982741585084</v>
      </c>
      <c r="M600" s="14"/>
      <c r="N600" s="14">
        <v>0.39503102682104402</v>
      </c>
      <c r="O600" s="14">
        <v>0.15535922354996901</v>
      </c>
      <c r="P600" s="14" t="s">
        <v>89</v>
      </c>
      <c r="Q600" s="14">
        <v>0</v>
      </c>
      <c r="R600" s="14">
        <v>0</v>
      </c>
      <c r="S600" s="14">
        <v>0.32102024878280999</v>
      </c>
      <c r="T600" s="14">
        <v>0.17462927896592201</v>
      </c>
      <c r="U600" s="14">
        <v>0</v>
      </c>
      <c r="V600" s="14">
        <v>0.12641647782823701</v>
      </c>
      <c r="W600" s="14">
        <v>0</v>
      </c>
      <c r="X600" s="14">
        <v>0.16815498716205399</v>
      </c>
      <c r="Y600" s="14">
        <v>0</v>
      </c>
      <c r="Z600" s="14"/>
      <c r="AA600" s="14">
        <v>0</v>
      </c>
      <c r="AB600" s="14">
        <v>6.0628112059407699E-2</v>
      </c>
      <c r="AC600" s="14">
        <v>0.104457884567419</v>
      </c>
      <c r="AD600" s="14">
        <v>0.18683106569298699</v>
      </c>
      <c r="AE600" s="14"/>
      <c r="AF600" s="14">
        <v>0.118360142148214</v>
      </c>
      <c r="AG600" s="14">
        <v>9.2105107845075099E-2</v>
      </c>
      <c r="AH600" s="14">
        <v>0.32241913028125402</v>
      </c>
      <c r="AI600" s="14" t="s">
        <v>89</v>
      </c>
      <c r="AJ600" s="14">
        <v>0.19004340771456901</v>
      </c>
      <c r="AK600" s="14"/>
      <c r="AL600" s="14">
        <v>0.122687070763581</v>
      </c>
      <c r="AM600" s="14">
        <v>0.126561325486164</v>
      </c>
      <c r="AN600" s="14">
        <v>0</v>
      </c>
    </row>
    <row r="601" spans="2:40" x14ac:dyDescent="0.35">
      <c r="B601" t="s">
        <v>386</v>
      </c>
      <c r="C601" s="14">
        <v>0.118012332748871</v>
      </c>
      <c r="D601" s="14">
        <v>9.1514590468881996E-2</v>
      </c>
      <c r="E601" s="14">
        <v>0.15972874378056101</v>
      </c>
      <c r="F601" s="14"/>
      <c r="G601" s="14">
        <v>0</v>
      </c>
      <c r="H601" s="14">
        <v>0</v>
      </c>
      <c r="I601" s="14">
        <v>0.140360565497085</v>
      </c>
      <c r="J601" s="14">
        <v>0.222853450110297</v>
      </c>
      <c r="K601" s="14">
        <v>0</v>
      </c>
      <c r="L601" s="14">
        <v>0.18383636189976099</v>
      </c>
      <c r="M601" s="14"/>
      <c r="N601" s="14">
        <v>0</v>
      </c>
      <c r="O601" s="14">
        <v>0.42681068116397702</v>
      </c>
      <c r="P601" s="14" t="s">
        <v>89</v>
      </c>
      <c r="Q601" s="14">
        <v>0.19500526524464601</v>
      </c>
      <c r="R601" s="14">
        <v>0</v>
      </c>
      <c r="S601" s="14">
        <v>0</v>
      </c>
      <c r="T601" s="14">
        <v>0</v>
      </c>
      <c r="U601" s="14">
        <v>0</v>
      </c>
      <c r="V601" s="14">
        <v>0</v>
      </c>
      <c r="W601" s="14">
        <v>0.276291814837897</v>
      </c>
      <c r="X601" s="14">
        <v>0</v>
      </c>
      <c r="Y601" s="14">
        <v>0</v>
      </c>
      <c r="Z601" s="14"/>
      <c r="AA601" s="14">
        <v>0.38892339410039001</v>
      </c>
      <c r="AB601" s="14">
        <v>0</v>
      </c>
      <c r="AC601" s="14">
        <v>0.123041992637447</v>
      </c>
      <c r="AD601" s="14">
        <v>0.116995133548115</v>
      </c>
      <c r="AE601" s="14"/>
      <c r="AF601" s="14">
        <v>0.13381762441401801</v>
      </c>
      <c r="AG601" s="14">
        <v>0.100658498884845</v>
      </c>
      <c r="AH601" s="14">
        <v>0.72437916959107396</v>
      </c>
      <c r="AI601" s="14" t="s">
        <v>89</v>
      </c>
      <c r="AJ601" s="14">
        <v>6.5685922862773694E-2</v>
      </c>
      <c r="AK601" s="14"/>
      <c r="AL601" s="14">
        <v>0.10140480787063</v>
      </c>
      <c r="AM601" s="14">
        <v>0</v>
      </c>
      <c r="AN601" s="14">
        <v>0.54296472708006804</v>
      </c>
    </row>
    <row r="602" spans="2:40" x14ac:dyDescent="0.35">
      <c r="B602" t="s">
        <v>387</v>
      </c>
      <c r="C602" s="14">
        <v>8.5768418734465807E-2</v>
      </c>
      <c r="D602" s="14">
        <v>4.6493465879714098E-2</v>
      </c>
      <c r="E602" s="14">
        <v>0.14441099836238999</v>
      </c>
      <c r="F602" s="14"/>
      <c r="G602" s="14">
        <v>0.50470047083023994</v>
      </c>
      <c r="H602" s="14">
        <v>0.104822280506683</v>
      </c>
      <c r="I602" s="14">
        <v>0</v>
      </c>
      <c r="J602" s="14">
        <v>0</v>
      </c>
      <c r="K602" s="14">
        <v>7.9687402684211595E-2</v>
      </c>
      <c r="L602" s="14">
        <v>9.0058099908630701E-2</v>
      </c>
      <c r="M602" s="14"/>
      <c r="N602" s="14">
        <v>0</v>
      </c>
      <c r="O602" s="14">
        <v>0.44119830899914497</v>
      </c>
      <c r="P602" s="14" t="s">
        <v>89</v>
      </c>
      <c r="Q602" s="14">
        <v>0</v>
      </c>
      <c r="R602" s="14">
        <v>0</v>
      </c>
      <c r="S602" s="14">
        <v>0</v>
      </c>
      <c r="T602" s="14">
        <v>0.15659307520266999</v>
      </c>
      <c r="U602" s="14">
        <v>0</v>
      </c>
      <c r="V602" s="14">
        <v>0.10526699195667701</v>
      </c>
      <c r="W602" s="14">
        <v>0</v>
      </c>
      <c r="X602" s="14">
        <v>0.16422288417838099</v>
      </c>
      <c r="Y602" s="14">
        <v>0</v>
      </c>
      <c r="Z602" s="14"/>
      <c r="AA602" s="14">
        <v>0</v>
      </c>
      <c r="AB602" s="14">
        <v>5.9510973315422197E-2</v>
      </c>
      <c r="AC602" s="14">
        <v>0.105620721374777</v>
      </c>
      <c r="AD602" s="14">
        <v>0.10571816068516</v>
      </c>
      <c r="AE602" s="14"/>
      <c r="AF602" s="14">
        <v>0.17171184686937799</v>
      </c>
      <c r="AG602" s="14">
        <v>0</v>
      </c>
      <c r="AH602" s="14">
        <v>0.32241913028125402</v>
      </c>
      <c r="AI602" s="14" t="s">
        <v>89</v>
      </c>
      <c r="AJ602" s="14">
        <v>6.5061544472077598E-2</v>
      </c>
      <c r="AK602" s="14"/>
      <c r="AL602" s="14">
        <v>9.9347129932260095E-2</v>
      </c>
      <c r="AM602" s="14">
        <v>3.8286444563382302E-2</v>
      </c>
      <c r="AN602" s="14">
        <v>0</v>
      </c>
    </row>
    <row r="603" spans="2:40" x14ac:dyDescent="0.35">
      <c r="B603" t="s">
        <v>388</v>
      </c>
      <c r="C603" s="14">
        <v>2.6360860295367598E-2</v>
      </c>
      <c r="D603" s="14">
        <v>4.5656950510162497E-2</v>
      </c>
      <c r="E603" s="14">
        <v>0</v>
      </c>
      <c r="F603" s="14"/>
      <c r="G603" s="14">
        <v>0.24732513150053301</v>
      </c>
      <c r="H603" s="14">
        <v>0.10515343327749101</v>
      </c>
      <c r="I603" s="14">
        <v>0</v>
      </c>
      <c r="J603" s="14">
        <v>0</v>
      </c>
      <c r="K603" s="14">
        <v>0</v>
      </c>
      <c r="L603" s="14">
        <v>0</v>
      </c>
      <c r="M603" s="14"/>
      <c r="N603" s="14">
        <v>0</v>
      </c>
      <c r="O603" s="14">
        <v>0</v>
      </c>
      <c r="P603" s="14" t="s">
        <v>89</v>
      </c>
      <c r="Q603" s="14">
        <v>0.15793438543789501</v>
      </c>
      <c r="R603" s="14">
        <v>0</v>
      </c>
      <c r="S603" s="14">
        <v>0</v>
      </c>
      <c r="T603" s="14">
        <v>0</v>
      </c>
      <c r="U603" s="14">
        <v>0.20034267450096199</v>
      </c>
      <c r="V603" s="14">
        <v>0</v>
      </c>
      <c r="W603" s="14">
        <v>0</v>
      </c>
      <c r="X603" s="14">
        <v>0</v>
      </c>
      <c r="Y603" s="14">
        <v>0</v>
      </c>
      <c r="Z603" s="14"/>
      <c r="AA603" s="14">
        <v>0</v>
      </c>
      <c r="AB603" s="14">
        <v>6.0036552865785998E-2</v>
      </c>
      <c r="AC603" s="14">
        <v>4.6828388640268302E-2</v>
      </c>
      <c r="AD603" s="14">
        <v>0</v>
      </c>
      <c r="AE603" s="14"/>
      <c r="AF603" s="14">
        <v>5.3277705744943497E-2</v>
      </c>
      <c r="AG603" s="14">
        <v>3.81660294777348E-2</v>
      </c>
      <c r="AH603" s="14">
        <v>0</v>
      </c>
      <c r="AI603" s="14" t="s">
        <v>89</v>
      </c>
      <c r="AJ603" s="14">
        <v>0</v>
      </c>
      <c r="AK603" s="14"/>
      <c r="AL603" s="14">
        <v>9.9660985700230506E-2</v>
      </c>
      <c r="AM603" s="14">
        <v>3.6825502741300503E-2</v>
      </c>
      <c r="AN603" s="14">
        <v>0</v>
      </c>
    </row>
    <row r="604" spans="2:40" x14ac:dyDescent="0.35">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row>
    <row r="605" spans="2:40" x14ac:dyDescent="0.35">
      <c r="B605" s="6" t="s">
        <v>395</v>
      </c>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row>
    <row r="606" spans="2:40" ht="58" x14ac:dyDescent="0.35">
      <c r="B606" s="31" t="s">
        <v>437</v>
      </c>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row>
    <row r="607" spans="2:40" x14ac:dyDescent="0.35">
      <c r="B607" t="s">
        <v>391</v>
      </c>
      <c r="C607" s="14">
        <v>0.55377442518671305</v>
      </c>
      <c r="D607" s="14">
        <v>0.52311308561962699</v>
      </c>
      <c r="E607" s="14">
        <v>0.58623446361624199</v>
      </c>
      <c r="F607" s="14"/>
      <c r="G607" s="14">
        <v>0.448853960028606</v>
      </c>
      <c r="H607" s="14">
        <v>0.504639586584408</v>
      </c>
      <c r="I607" s="14">
        <v>0.52746368024804102</v>
      </c>
      <c r="J607" s="14">
        <v>0.55500251357264396</v>
      </c>
      <c r="K607" s="14">
        <v>0.619066569595627</v>
      </c>
      <c r="L607" s="14">
        <v>0.67619013642308701</v>
      </c>
      <c r="M607" s="14"/>
      <c r="N607" s="14">
        <v>0.45322541959042101</v>
      </c>
      <c r="O607" s="14">
        <v>0.58910949172910898</v>
      </c>
      <c r="P607" s="14">
        <v>0.61566331915939299</v>
      </c>
      <c r="Q607" s="14">
        <v>0.51889606595417104</v>
      </c>
      <c r="R607" s="14">
        <v>0.60037061484391996</v>
      </c>
      <c r="S607" s="14">
        <v>0.62620730273575598</v>
      </c>
      <c r="T607" s="14">
        <v>0.586913326468679</v>
      </c>
      <c r="U607" s="14">
        <v>0.59311272706853102</v>
      </c>
      <c r="V607" s="14">
        <v>0.50033127956749701</v>
      </c>
      <c r="W607" s="14">
        <v>0.59741286221942103</v>
      </c>
      <c r="X607" s="14">
        <v>0.59355885690606003</v>
      </c>
      <c r="Y607" s="14">
        <v>0.422395913893579</v>
      </c>
      <c r="Z607" s="14"/>
      <c r="AA607" s="14">
        <v>0.488398431668984</v>
      </c>
      <c r="AB607" s="14">
        <v>0.54849097266117597</v>
      </c>
      <c r="AC607" s="14">
        <v>0.59613279788574602</v>
      </c>
      <c r="AD607" s="14">
        <v>0.61901211908062304</v>
      </c>
      <c r="AE607" s="14"/>
      <c r="AF607" s="14">
        <v>0.57753172555756105</v>
      </c>
      <c r="AG607" s="14">
        <v>0.51963437401747803</v>
      </c>
      <c r="AH607" s="14">
        <v>0.53018812907571999</v>
      </c>
      <c r="AI607" s="14">
        <v>0.48699619458792598</v>
      </c>
      <c r="AJ607" s="14">
        <v>0.55112169771291497</v>
      </c>
      <c r="AK607" s="14"/>
      <c r="AL607" s="14">
        <v>0.55338393576301304</v>
      </c>
      <c r="AM607" s="14">
        <v>0.54217457989946305</v>
      </c>
      <c r="AN607" s="14">
        <v>0.49384077070856802</v>
      </c>
    </row>
    <row r="608" spans="2:40" x14ac:dyDescent="0.35">
      <c r="B608" t="s">
        <v>392</v>
      </c>
      <c r="C608" s="14">
        <v>0.30822195106877898</v>
      </c>
      <c r="D608" s="14">
        <v>0.30365069938462802</v>
      </c>
      <c r="E608" s="14">
        <v>0.31220514326570598</v>
      </c>
      <c r="F608" s="14"/>
      <c r="G608" s="14">
        <v>0.36093391466347902</v>
      </c>
      <c r="H608" s="14">
        <v>0.33312846068879298</v>
      </c>
      <c r="I608" s="14">
        <v>0.29359542054129101</v>
      </c>
      <c r="J608" s="14">
        <v>0.30831628825615098</v>
      </c>
      <c r="K608" s="14">
        <v>0.29364851925672297</v>
      </c>
      <c r="L608" s="14">
        <v>0.26136823855383201</v>
      </c>
      <c r="M608" s="14"/>
      <c r="N608" s="14">
        <v>0.308440719736923</v>
      </c>
      <c r="O608" s="14">
        <v>0.31752822894036697</v>
      </c>
      <c r="P608" s="14">
        <v>0.28526215593706</v>
      </c>
      <c r="Q608" s="14">
        <v>0.344595905845622</v>
      </c>
      <c r="R608" s="14">
        <v>0.27572553715961201</v>
      </c>
      <c r="S608" s="14">
        <v>0.26729463521510599</v>
      </c>
      <c r="T608" s="14">
        <v>0.256992226279526</v>
      </c>
      <c r="U608" s="14">
        <v>0.241443452202492</v>
      </c>
      <c r="V608" s="14">
        <v>0.36310986249570498</v>
      </c>
      <c r="W608" s="14">
        <v>0.32111480526695302</v>
      </c>
      <c r="X608" s="14">
        <v>0.22168558406365799</v>
      </c>
      <c r="Y608" s="14">
        <v>0.48091819995516899</v>
      </c>
      <c r="Z608" s="14"/>
      <c r="AA608" s="14">
        <v>0.36709737055839498</v>
      </c>
      <c r="AB608" s="14">
        <v>0.31642716394370801</v>
      </c>
      <c r="AC608" s="14">
        <v>0.26597807092645798</v>
      </c>
      <c r="AD608" s="14">
        <v>0.25533025504185503</v>
      </c>
      <c r="AE608" s="14"/>
      <c r="AF608" s="14">
        <v>0.28895277705643102</v>
      </c>
      <c r="AG608" s="14">
        <v>0.33621412620017799</v>
      </c>
      <c r="AH608" s="14">
        <v>0.31637127130071302</v>
      </c>
      <c r="AI608" s="14">
        <v>0.41051743012961101</v>
      </c>
      <c r="AJ608" s="14">
        <v>0.30354471601256999</v>
      </c>
      <c r="AK608" s="14"/>
      <c r="AL608" s="14">
        <v>0.28944203601949298</v>
      </c>
      <c r="AM608" s="14">
        <v>0.31890823091263598</v>
      </c>
      <c r="AN608" s="14">
        <v>0.344649023802238</v>
      </c>
    </row>
    <row r="609" spans="2:40" x14ac:dyDescent="0.35">
      <c r="B609" t="s">
        <v>393</v>
      </c>
      <c r="C609" s="14">
        <v>9.8069269524831401E-2</v>
      </c>
      <c r="D609" s="14">
        <v>0.11857701162979099</v>
      </c>
      <c r="E609" s="14">
        <v>7.78801486183478E-2</v>
      </c>
      <c r="F609" s="14"/>
      <c r="G609" s="14">
        <v>0.13280915657890199</v>
      </c>
      <c r="H609" s="14">
        <v>0.114802541705673</v>
      </c>
      <c r="I609" s="14">
        <v>0.108723693291168</v>
      </c>
      <c r="J609" s="14">
        <v>0.122990539262072</v>
      </c>
      <c r="K609" s="14">
        <v>4.3939171933882998E-2</v>
      </c>
      <c r="L609" s="14">
        <v>5.4420090178867703E-2</v>
      </c>
      <c r="M609" s="14"/>
      <c r="N609" s="14">
        <v>0.17249532501991</v>
      </c>
      <c r="O609" s="14">
        <v>6.6679489038266204E-2</v>
      </c>
      <c r="P609" s="14">
        <v>8.1657927505618094E-2</v>
      </c>
      <c r="Q609" s="14">
        <v>0.12787596566023099</v>
      </c>
      <c r="R609" s="14">
        <v>6.0414379615074697E-2</v>
      </c>
      <c r="S609" s="14">
        <v>8.3807599778600403E-2</v>
      </c>
      <c r="T609" s="14">
        <v>0.13104549496569301</v>
      </c>
      <c r="U609" s="14">
        <v>0.115779685675145</v>
      </c>
      <c r="V609" s="14">
        <v>8.3287213400028301E-2</v>
      </c>
      <c r="W609" s="14">
        <v>6.09870261901648E-2</v>
      </c>
      <c r="X609" s="14">
        <v>5.7847642513759498E-2</v>
      </c>
      <c r="Y609" s="14">
        <v>6.4324026199540002E-2</v>
      </c>
      <c r="Z609" s="14"/>
      <c r="AA609" s="14">
        <v>0.1054407495703</v>
      </c>
      <c r="AB609" s="14">
        <v>8.3289287621081301E-2</v>
      </c>
      <c r="AC609" s="14">
        <v>0.114609319430062</v>
      </c>
      <c r="AD609" s="14">
        <v>8.1187128068024E-2</v>
      </c>
      <c r="AE609" s="14"/>
      <c r="AF609" s="14">
        <v>9.2898957815889804E-2</v>
      </c>
      <c r="AG609" s="14">
        <v>0.12036175611854801</v>
      </c>
      <c r="AH609" s="14">
        <v>0.123708739720865</v>
      </c>
      <c r="AI609" s="14">
        <v>4.90090521260741E-2</v>
      </c>
      <c r="AJ609" s="14">
        <v>7.3659132871430097E-2</v>
      </c>
      <c r="AK609" s="14"/>
      <c r="AL609" s="14">
        <v>0.120737908460659</v>
      </c>
      <c r="AM609" s="14">
        <v>0.105231631583266</v>
      </c>
      <c r="AN609" s="14">
        <v>0.10812197873330801</v>
      </c>
    </row>
    <row r="610" spans="2:40" x14ac:dyDescent="0.35">
      <c r="B610" t="s">
        <v>394</v>
      </c>
      <c r="C610" s="14">
        <v>2.37879007694035E-2</v>
      </c>
      <c r="D610" s="14">
        <v>3.7248742619153799E-2</v>
      </c>
      <c r="E610" s="14">
        <v>8.7017153872708392E-3</v>
      </c>
      <c r="F610" s="14"/>
      <c r="G610" s="14">
        <v>3.2375821198241402E-2</v>
      </c>
      <c r="H610" s="14">
        <v>2.58494812605519E-2</v>
      </c>
      <c r="I610" s="14">
        <v>4.8484470394770503E-2</v>
      </c>
      <c r="J610" s="14">
        <v>9.2942922179900401E-3</v>
      </c>
      <c r="K610" s="14">
        <v>1.58394836353336E-2</v>
      </c>
      <c r="L610" s="14">
        <v>8.0215348442139404E-3</v>
      </c>
      <c r="M610" s="14"/>
      <c r="N610" s="14">
        <v>4.1653218929281699E-2</v>
      </c>
      <c r="O610" s="14">
        <v>1.6550478012681401E-2</v>
      </c>
      <c r="P610" s="14">
        <v>1.7416597397929699E-2</v>
      </c>
      <c r="Q610" s="14">
        <v>0</v>
      </c>
      <c r="R610" s="14">
        <v>2.74045355661745E-2</v>
      </c>
      <c r="S610" s="14">
        <v>2.26904622705375E-2</v>
      </c>
      <c r="T610" s="14">
        <v>8.6248370019457194E-3</v>
      </c>
      <c r="U610" s="14">
        <v>4.9664135053831403E-2</v>
      </c>
      <c r="V610" s="14">
        <v>2.75256295970286E-2</v>
      </c>
      <c r="W610" s="14">
        <v>9.6980489062208092E-3</v>
      </c>
      <c r="X610" s="14">
        <v>9.2429348028285799E-2</v>
      </c>
      <c r="Y610" s="14">
        <v>0</v>
      </c>
      <c r="Z610" s="14"/>
      <c r="AA610" s="14">
        <v>3.46316496275684E-2</v>
      </c>
      <c r="AB610" s="14">
        <v>2.9782387297296702E-2</v>
      </c>
      <c r="AC610" s="14">
        <v>9.9079326410955893E-3</v>
      </c>
      <c r="AD610" s="14">
        <v>1.4492874063869499E-2</v>
      </c>
      <c r="AE610" s="14"/>
      <c r="AF610" s="14">
        <v>2.56888644901738E-2</v>
      </c>
      <c r="AG610" s="14">
        <v>1.0492177235922899E-2</v>
      </c>
      <c r="AH610" s="14">
        <v>2.9731859902701802E-2</v>
      </c>
      <c r="AI610" s="14">
        <v>5.3477323156388701E-2</v>
      </c>
      <c r="AJ610" s="14">
        <v>3.0678236492091001E-2</v>
      </c>
      <c r="AK610" s="14"/>
      <c r="AL610" s="14">
        <v>2.27534303361707E-2</v>
      </c>
      <c r="AM610" s="14">
        <v>2.4493243777613999E-2</v>
      </c>
      <c r="AN610" s="14">
        <v>5.3388226755886302E-2</v>
      </c>
    </row>
    <row r="611" spans="2:40" x14ac:dyDescent="0.35">
      <c r="B611" t="s">
        <v>105</v>
      </c>
      <c r="C611" s="14">
        <v>1.61464534502728E-2</v>
      </c>
      <c r="D611" s="14">
        <v>1.7410460746800499E-2</v>
      </c>
      <c r="E611" s="14">
        <v>1.4978529112434099E-2</v>
      </c>
      <c r="F611" s="14"/>
      <c r="G611" s="14">
        <v>2.5027147530772401E-2</v>
      </c>
      <c r="H611" s="14">
        <v>2.1579929760573401E-2</v>
      </c>
      <c r="I611" s="14">
        <v>2.1732735524729999E-2</v>
      </c>
      <c r="J611" s="14">
        <v>4.3963666911427902E-3</v>
      </c>
      <c r="K611" s="14">
        <v>2.7506255578433701E-2</v>
      </c>
      <c r="L611" s="14">
        <v>0</v>
      </c>
      <c r="M611" s="14"/>
      <c r="N611" s="14">
        <v>2.4185316723464301E-2</v>
      </c>
      <c r="O611" s="14">
        <v>1.01323122795756E-2</v>
      </c>
      <c r="P611" s="14">
        <v>0</v>
      </c>
      <c r="Q611" s="14">
        <v>8.6320625399758204E-3</v>
      </c>
      <c r="R611" s="14">
        <v>3.6084932815219101E-2</v>
      </c>
      <c r="S611" s="14">
        <v>0</v>
      </c>
      <c r="T611" s="14">
        <v>1.6424115284156701E-2</v>
      </c>
      <c r="U611" s="14">
        <v>0</v>
      </c>
      <c r="V611" s="14">
        <v>2.5746014939740901E-2</v>
      </c>
      <c r="W611" s="14">
        <v>1.07872574172398E-2</v>
      </c>
      <c r="X611" s="14">
        <v>3.4478568488236397E-2</v>
      </c>
      <c r="Y611" s="14">
        <v>3.2361859951712202E-2</v>
      </c>
      <c r="Z611" s="14"/>
      <c r="AA611" s="14">
        <v>4.4317985747520904E-3</v>
      </c>
      <c r="AB611" s="14">
        <v>2.2010188476738499E-2</v>
      </c>
      <c r="AC611" s="14">
        <v>1.3371879116637401E-2</v>
      </c>
      <c r="AD611" s="14">
        <v>2.9977623745629199E-2</v>
      </c>
      <c r="AE611" s="14"/>
      <c r="AF611" s="14">
        <v>1.4927675079944599E-2</v>
      </c>
      <c r="AG611" s="14">
        <v>1.32975664278737E-2</v>
      </c>
      <c r="AH611" s="14">
        <v>0</v>
      </c>
      <c r="AI611" s="14">
        <v>0</v>
      </c>
      <c r="AJ611" s="14">
        <v>4.0996216910993401E-2</v>
      </c>
      <c r="AK611" s="14"/>
      <c r="AL611" s="14">
        <v>1.36826894206641E-2</v>
      </c>
      <c r="AM611" s="14">
        <v>9.1923138270203295E-3</v>
      </c>
      <c r="AN611" s="14">
        <v>0</v>
      </c>
    </row>
    <row r="612" spans="2:40" x14ac:dyDescent="0.35">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row>
    <row r="613" spans="2:40" x14ac:dyDescent="0.35">
      <c r="B613" s="6" t="s">
        <v>406</v>
      </c>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row>
    <row r="614" spans="2:40" x14ac:dyDescent="0.35">
      <c r="B614" s="24" t="s">
        <v>607</v>
      </c>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row>
    <row r="615" spans="2:40" x14ac:dyDescent="0.35">
      <c r="B615" t="s">
        <v>403</v>
      </c>
      <c r="C615" s="14">
        <v>0.86503724457088604</v>
      </c>
      <c r="D615" s="14">
        <v>0.83595305592994895</v>
      </c>
      <c r="E615" s="14">
        <v>0.89370073740626399</v>
      </c>
      <c r="F615" s="14"/>
      <c r="G615" s="14">
        <v>0.79472603473779702</v>
      </c>
      <c r="H615" s="14">
        <v>0.80279379901102299</v>
      </c>
      <c r="I615" s="14">
        <v>0.84450193763092196</v>
      </c>
      <c r="J615" s="14">
        <v>0.89092035210171605</v>
      </c>
      <c r="K615" s="14">
        <v>0.90185123942339995</v>
      </c>
      <c r="L615" s="14">
        <v>0.96328405597290401</v>
      </c>
      <c r="M615" s="14"/>
      <c r="N615" s="14">
        <v>0.80842612693356797</v>
      </c>
      <c r="O615" s="14">
        <v>0.87030894337099995</v>
      </c>
      <c r="P615" s="14">
        <v>0.89021632405124096</v>
      </c>
      <c r="Q615" s="14">
        <v>0.87988349136184196</v>
      </c>
      <c r="R615" s="14">
        <v>0.859645745658702</v>
      </c>
      <c r="S615" s="14">
        <v>0.90606990568345103</v>
      </c>
      <c r="T615" s="14">
        <v>0.91575188528057505</v>
      </c>
      <c r="U615" s="14">
        <v>0.88139897875993101</v>
      </c>
      <c r="V615" s="14">
        <v>0.83091364143008095</v>
      </c>
      <c r="W615" s="14">
        <v>0.90026204524102704</v>
      </c>
      <c r="X615" s="14">
        <v>0.83293132937379499</v>
      </c>
      <c r="Y615" s="14">
        <v>0.83264638111346601</v>
      </c>
      <c r="Z615" s="14"/>
      <c r="AA615" s="14">
        <v>0.86605567158445496</v>
      </c>
      <c r="AB615" s="14">
        <v>0.84474893509559101</v>
      </c>
      <c r="AC615" s="14">
        <v>0.86785298439522196</v>
      </c>
      <c r="AD615" s="14">
        <v>0.88906317948269398</v>
      </c>
      <c r="AE615" s="14"/>
      <c r="AF615" s="14">
        <v>0.86507284116610395</v>
      </c>
      <c r="AG615" s="14">
        <v>0.85368529342118804</v>
      </c>
      <c r="AH615" s="14">
        <v>0.86178679344280096</v>
      </c>
      <c r="AI615" s="14">
        <v>0.95019331370504101</v>
      </c>
      <c r="AJ615" s="14">
        <v>0.85834024975288103</v>
      </c>
      <c r="AK615" s="14"/>
      <c r="AL615" s="14">
        <v>0.85179744635451404</v>
      </c>
      <c r="AM615" s="14">
        <v>0.84263329303885703</v>
      </c>
      <c r="AN615" s="14">
        <v>0.83505098664447197</v>
      </c>
    </row>
    <row r="616" spans="2:40" x14ac:dyDescent="0.35">
      <c r="B616" t="s">
        <v>404</v>
      </c>
      <c r="C616" s="14">
        <v>0.122862853485321</v>
      </c>
      <c r="D616" s="14">
        <v>0.15212698022311899</v>
      </c>
      <c r="E616" s="14">
        <v>9.3924142502769495E-2</v>
      </c>
      <c r="F616" s="14"/>
      <c r="G616" s="14">
        <v>0.20527396526220301</v>
      </c>
      <c r="H616" s="14">
        <v>0.17919574954385301</v>
      </c>
      <c r="I616" s="14">
        <v>0.146121524064072</v>
      </c>
      <c r="J616" s="14">
        <v>9.0571772736524295E-2</v>
      </c>
      <c r="K616" s="14">
        <v>8.4193863951702003E-2</v>
      </c>
      <c r="L616" s="14">
        <v>2.4980740890065498E-2</v>
      </c>
      <c r="M616" s="14"/>
      <c r="N616" s="14">
        <v>0.18086477921361099</v>
      </c>
      <c r="O616" s="14">
        <v>0.119619228738958</v>
      </c>
      <c r="P616" s="14">
        <v>0.101067291831335</v>
      </c>
      <c r="Q616" s="14">
        <v>9.4877023629034593E-2</v>
      </c>
      <c r="R616" s="14">
        <v>0.13123913530675901</v>
      </c>
      <c r="S616" s="14">
        <v>8.6249550547068607E-2</v>
      </c>
      <c r="T616" s="14">
        <v>7.6161543252371094E-2</v>
      </c>
      <c r="U616" s="14">
        <v>0.11860102124006899</v>
      </c>
      <c r="V616" s="14">
        <v>0.14949183781897199</v>
      </c>
      <c r="W616" s="14">
        <v>8.8950697341733401E-2</v>
      </c>
      <c r="X616" s="14">
        <v>0.16706867062620501</v>
      </c>
      <c r="Y616" s="14">
        <v>0.135202020377863</v>
      </c>
      <c r="Z616" s="14"/>
      <c r="AA616" s="14">
        <v>0.13103539000102199</v>
      </c>
      <c r="AB616" s="14">
        <v>0.12622364606160999</v>
      </c>
      <c r="AC616" s="14">
        <v>0.12571941890865099</v>
      </c>
      <c r="AD616" s="14">
        <v>0.10027406287288</v>
      </c>
      <c r="AE616" s="14"/>
      <c r="AF616" s="14">
        <v>0.121067326362077</v>
      </c>
      <c r="AG616" s="14">
        <v>0.14123115065449099</v>
      </c>
      <c r="AH616" s="14">
        <v>0.123217677826267</v>
      </c>
      <c r="AI616" s="14">
        <v>4.9806686294959199E-2</v>
      </c>
      <c r="AJ616" s="14">
        <v>0.106128875900803</v>
      </c>
      <c r="AK616" s="14"/>
      <c r="AL616" s="14">
        <v>0.13484116674359101</v>
      </c>
      <c r="AM616" s="14">
        <v>0.151859809195137</v>
      </c>
      <c r="AN616" s="14">
        <v>0.15263512644542299</v>
      </c>
    </row>
    <row r="617" spans="2:40" x14ac:dyDescent="0.35">
      <c r="B617" t="s">
        <v>105</v>
      </c>
      <c r="C617" s="14">
        <v>1.2099901943793E-2</v>
      </c>
      <c r="D617" s="14">
        <v>1.1919963846932301E-2</v>
      </c>
      <c r="E617" s="14">
        <v>1.23751200909662E-2</v>
      </c>
      <c r="F617" s="14"/>
      <c r="G617" s="14">
        <v>0</v>
      </c>
      <c r="H617" s="14">
        <v>1.8010451445123199E-2</v>
      </c>
      <c r="I617" s="14">
        <v>9.3765383050066001E-3</v>
      </c>
      <c r="J617" s="14">
        <v>1.8507875161759401E-2</v>
      </c>
      <c r="K617" s="14">
        <v>1.3954896624897999E-2</v>
      </c>
      <c r="L617" s="14">
        <v>1.17352031370309E-2</v>
      </c>
      <c r="M617" s="14"/>
      <c r="N617" s="14">
        <v>1.07090938528204E-2</v>
      </c>
      <c r="O617" s="14">
        <v>1.0071827890042E-2</v>
      </c>
      <c r="P617" s="14">
        <v>8.7163841174240902E-3</v>
      </c>
      <c r="Q617" s="14">
        <v>2.5239485009123701E-2</v>
      </c>
      <c r="R617" s="14">
        <v>9.1151190345392305E-3</v>
      </c>
      <c r="S617" s="14">
        <v>7.6805437694804799E-3</v>
      </c>
      <c r="T617" s="14">
        <v>8.0865714670541392E-3</v>
      </c>
      <c r="U617" s="14">
        <v>0</v>
      </c>
      <c r="V617" s="14">
        <v>1.9594520750946601E-2</v>
      </c>
      <c r="W617" s="14">
        <v>1.07872574172398E-2</v>
      </c>
      <c r="X617" s="14">
        <v>0</v>
      </c>
      <c r="Y617" s="14">
        <v>3.2151598508671199E-2</v>
      </c>
      <c r="Z617" s="14"/>
      <c r="AA617" s="14">
        <v>2.9089384145228798E-3</v>
      </c>
      <c r="AB617" s="14">
        <v>2.9027418842799201E-2</v>
      </c>
      <c r="AC617" s="14">
        <v>6.4275966961262797E-3</v>
      </c>
      <c r="AD617" s="14">
        <v>1.06627576444264E-2</v>
      </c>
      <c r="AE617" s="14"/>
      <c r="AF617" s="14">
        <v>1.38598324718199E-2</v>
      </c>
      <c r="AG617" s="14">
        <v>5.0835559243208803E-3</v>
      </c>
      <c r="AH617" s="14">
        <v>1.4995528730931899E-2</v>
      </c>
      <c r="AI617" s="14">
        <v>0</v>
      </c>
      <c r="AJ617" s="14">
        <v>3.5530874346316098E-2</v>
      </c>
      <c r="AK617" s="14"/>
      <c r="AL617" s="14">
        <v>1.33613869018954E-2</v>
      </c>
      <c r="AM617" s="14">
        <v>5.5068977660068302E-3</v>
      </c>
      <c r="AN617" s="14">
        <v>1.2313886910105499E-2</v>
      </c>
    </row>
    <row r="618" spans="2:40" x14ac:dyDescent="0.35">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row>
    <row r="619" spans="2:40" x14ac:dyDescent="0.35">
      <c r="B619" s="6" t="s">
        <v>407</v>
      </c>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row>
    <row r="620" spans="2:40" ht="58" x14ac:dyDescent="0.35">
      <c r="B620" s="31" t="s">
        <v>606</v>
      </c>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row>
    <row r="621" spans="2:40" x14ac:dyDescent="0.35">
      <c r="B621" t="s">
        <v>403</v>
      </c>
      <c r="C621" s="14">
        <v>0.83289965558470302</v>
      </c>
      <c r="D621" s="14">
        <v>0.80686792012350195</v>
      </c>
      <c r="E621" s="14">
        <v>0.85820446305088005</v>
      </c>
      <c r="F621" s="14"/>
      <c r="G621" s="14">
        <v>0.77832430507211303</v>
      </c>
      <c r="H621" s="14">
        <v>0.802343889542803</v>
      </c>
      <c r="I621" s="14">
        <v>0.79034788534982803</v>
      </c>
      <c r="J621" s="14">
        <v>0.85327340348321301</v>
      </c>
      <c r="K621" s="14">
        <v>0.83778485161991301</v>
      </c>
      <c r="L621" s="14">
        <v>0.93311775622340998</v>
      </c>
      <c r="M621" s="14"/>
      <c r="N621" s="14">
        <v>0.76292279877161695</v>
      </c>
      <c r="O621" s="14">
        <v>0.86929581872910699</v>
      </c>
      <c r="P621" s="14">
        <v>0.841771527616343</v>
      </c>
      <c r="Q621" s="14">
        <v>0.88769181490833804</v>
      </c>
      <c r="R621" s="14">
        <v>0.79685715304152305</v>
      </c>
      <c r="S621" s="14">
        <v>0.85427656804595598</v>
      </c>
      <c r="T621" s="14">
        <v>0.81102935130554499</v>
      </c>
      <c r="U621" s="14">
        <v>0.92738995099791899</v>
      </c>
      <c r="V621" s="14">
        <v>0.81962833084190001</v>
      </c>
      <c r="W621" s="14">
        <v>0.83853463107131099</v>
      </c>
      <c r="X621" s="14">
        <v>0.79971456665627705</v>
      </c>
      <c r="Y621" s="14">
        <v>0.90356182112053596</v>
      </c>
      <c r="Z621" s="14"/>
      <c r="AA621" s="14">
        <v>0.80786557983820195</v>
      </c>
      <c r="AB621" s="14">
        <v>0.83869214922646396</v>
      </c>
      <c r="AC621" s="14">
        <v>0.83663672533633704</v>
      </c>
      <c r="AD621" s="14">
        <v>0.86212272124242995</v>
      </c>
      <c r="AE621" s="14"/>
      <c r="AF621" s="14">
        <v>0.84412335444612097</v>
      </c>
      <c r="AG621" s="14">
        <v>0.80926498161638605</v>
      </c>
      <c r="AH621" s="14">
        <v>0.83784609415503597</v>
      </c>
      <c r="AI621" s="14">
        <v>0.89942367668737999</v>
      </c>
      <c r="AJ621" s="14">
        <v>0.80834790857480598</v>
      </c>
      <c r="AK621" s="14"/>
      <c r="AL621" s="14">
        <v>0.84960244425199305</v>
      </c>
      <c r="AM621" s="14">
        <v>0.81236993082454001</v>
      </c>
      <c r="AN621" s="14">
        <v>0.82390018107188001</v>
      </c>
    </row>
    <row r="622" spans="2:40" x14ac:dyDescent="0.35">
      <c r="B622" t="s">
        <v>404</v>
      </c>
      <c r="C622" s="14">
        <v>0.14418298867871401</v>
      </c>
      <c r="D622" s="14">
        <v>0.17038501973077599</v>
      </c>
      <c r="E622" s="14">
        <v>0.11853094526036</v>
      </c>
      <c r="F622" s="14"/>
      <c r="G622" s="14">
        <v>0.19946157544613399</v>
      </c>
      <c r="H622" s="14">
        <v>0.17620159553274001</v>
      </c>
      <c r="I622" s="14">
        <v>0.18795001835953001</v>
      </c>
      <c r="J622" s="14">
        <v>0.11261200477283</v>
      </c>
      <c r="K622" s="14">
        <v>0.121335493590719</v>
      </c>
      <c r="L622" s="14">
        <v>6.3163976636590194E-2</v>
      </c>
      <c r="M622" s="14"/>
      <c r="N622" s="14">
        <v>0.20629607024909399</v>
      </c>
      <c r="O622" s="14">
        <v>0.115749062911501</v>
      </c>
      <c r="P622" s="14">
        <v>0.13083687021257301</v>
      </c>
      <c r="Q622" s="14">
        <v>8.8370761833315603E-2</v>
      </c>
      <c r="R622" s="14">
        <v>0.17464381225418599</v>
      </c>
      <c r="S622" s="14">
        <v>0.13017230466165</v>
      </c>
      <c r="T622" s="14">
        <v>0.15609007374573999</v>
      </c>
      <c r="U622" s="14">
        <v>4.9567545019194602E-2</v>
      </c>
      <c r="V622" s="14">
        <v>0.174040741511825</v>
      </c>
      <c r="W622" s="14">
        <v>0.139496987797634</v>
      </c>
      <c r="X622" s="14">
        <v>0.16602117050359599</v>
      </c>
      <c r="Y622" s="14">
        <v>6.4286580370792906E-2</v>
      </c>
      <c r="Z622" s="14"/>
      <c r="AA622" s="14">
        <v>0.17971374072916299</v>
      </c>
      <c r="AB622" s="14">
        <v>0.12716401962686599</v>
      </c>
      <c r="AC622" s="14">
        <v>0.13361052004476201</v>
      </c>
      <c r="AD622" s="14">
        <v>0.120476199004536</v>
      </c>
      <c r="AE622" s="14"/>
      <c r="AF622" s="14">
        <v>0.124867999737041</v>
      </c>
      <c r="AG622" s="14">
        <v>0.17468293360832299</v>
      </c>
      <c r="AH622" s="14">
        <v>0.14715837711403201</v>
      </c>
      <c r="AI622" s="14">
        <v>0.10057632331261999</v>
      </c>
      <c r="AJ622" s="14">
        <v>0.15007461720345</v>
      </c>
      <c r="AK622" s="14"/>
      <c r="AL622" s="14">
        <v>0.123903005440943</v>
      </c>
      <c r="AM622" s="14">
        <v>0.174128050662229</v>
      </c>
      <c r="AN622" s="14">
        <v>0.163785932018014</v>
      </c>
    </row>
    <row r="623" spans="2:40" x14ac:dyDescent="0.35">
      <c r="B623" t="s">
        <v>105</v>
      </c>
      <c r="C623" s="14">
        <v>2.29173557365836E-2</v>
      </c>
      <c r="D623" s="14">
        <v>2.2747060145722899E-2</v>
      </c>
      <c r="E623" s="14">
        <v>2.3264591688760598E-2</v>
      </c>
      <c r="F623" s="14"/>
      <c r="G623" s="14">
        <v>2.2214119481752899E-2</v>
      </c>
      <c r="H623" s="14">
        <v>2.1454514924456901E-2</v>
      </c>
      <c r="I623" s="14">
        <v>2.1702096290642001E-2</v>
      </c>
      <c r="J623" s="14">
        <v>3.4114591743957097E-2</v>
      </c>
      <c r="K623" s="14">
        <v>4.0879654789368697E-2</v>
      </c>
      <c r="L623" s="14">
        <v>3.7182671400001199E-3</v>
      </c>
      <c r="M623" s="14"/>
      <c r="N623" s="14">
        <v>3.0781130979288401E-2</v>
      </c>
      <c r="O623" s="14">
        <v>1.4955118359392399E-2</v>
      </c>
      <c r="P623" s="14">
        <v>2.73916021710836E-2</v>
      </c>
      <c r="Q623" s="14">
        <v>2.3937423258346299E-2</v>
      </c>
      <c r="R623" s="14">
        <v>2.8499034704291E-2</v>
      </c>
      <c r="S623" s="14">
        <v>1.5551127292393999E-2</v>
      </c>
      <c r="T623" s="14">
        <v>3.2880574948715401E-2</v>
      </c>
      <c r="U623" s="14">
        <v>2.3042503982886701E-2</v>
      </c>
      <c r="V623" s="14">
        <v>6.3309276462745001E-3</v>
      </c>
      <c r="W623" s="14">
        <v>2.1968381131054801E-2</v>
      </c>
      <c r="X623" s="14">
        <v>3.4264262840126403E-2</v>
      </c>
      <c r="Y623" s="14">
        <v>3.2151598508671199E-2</v>
      </c>
      <c r="Z623" s="14"/>
      <c r="AA623" s="14">
        <v>1.24206794326353E-2</v>
      </c>
      <c r="AB623" s="14">
        <v>3.4143831146669197E-2</v>
      </c>
      <c r="AC623" s="14">
        <v>2.9752754618900399E-2</v>
      </c>
      <c r="AD623" s="14">
        <v>1.7401079753033899E-2</v>
      </c>
      <c r="AE623" s="14"/>
      <c r="AF623" s="14">
        <v>3.10086458168384E-2</v>
      </c>
      <c r="AG623" s="14">
        <v>1.6052084775291402E-2</v>
      </c>
      <c r="AH623" s="14">
        <v>1.4995528730931899E-2</v>
      </c>
      <c r="AI623" s="14">
        <v>0</v>
      </c>
      <c r="AJ623" s="14">
        <v>4.1577474221743203E-2</v>
      </c>
      <c r="AK623" s="14"/>
      <c r="AL623" s="14">
        <v>2.64945503070643E-2</v>
      </c>
      <c r="AM623" s="14">
        <v>1.3502018513231399E-2</v>
      </c>
      <c r="AN623" s="14">
        <v>1.2313886910105499E-2</v>
      </c>
    </row>
    <row r="624" spans="2:40" x14ac:dyDescent="0.35">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row>
    <row r="625" spans="2:40" x14ac:dyDescent="0.35">
      <c r="B625" s="6" t="s">
        <v>408</v>
      </c>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row>
    <row r="626" spans="2:40" ht="58" x14ac:dyDescent="0.35">
      <c r="B626" s="31" t="s">
        <v>437</v>
      </c>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row>
    <row r="627" spans="2:40" x14ac:dyDescent="0.35">
      <c r="B627" t="s">
        <v>403</v>
      </c>
      <c r="C627" s="14">
        <v>0.73234226000658098</v>
      </c>
      <c r="D627" s="14">
        <v>0.70558293861235699</v>
      </c>
      <c r="E627" s="14">
        <v>0.75916022622430901</v>
      </c>
      <c r="F627" s="14"/>
      <c r="G627" s="14">
        <v>0.63467556930339297</v>
      </c>
      <c r="H627" s="14">
        <v>0.71187448208584303</v>
      </c>
      <c r="I627" s="14">
        <v>0.68339307833956997</v>
      </c>
      <c r="J627" s="14">
        <v>0.754247724737383</v>
      </c>
      <c r="K627" s="14">
        <v>0.76349134531259299</v>
      </c>
      <c r="L627" s="14">
        <v>0.84548627852622105</v>
      </c>
      <c r="M627" s="14"/>
      <c r="N627" s="14">
        <v>0.66918560385915205</v>
      </c>
      <c r="O627" s="14">
        <v>0.73430737715066696</v>
      </c>
      <c r="P627" s="14">
        <v>0.78788144990173703</v>
      </c>
      <c r="Q627" s="14">
        <v>0.73095586721394501</v>
      </c>
      <c r="R627" s="14">
        <v>0.736047354980498</v>
      </c>
      <c r="S627" s="14">
        <v>0.78555521266544504</v>
      </c>
      <c r="T627" s="14">
        <v>0.68525567213431204</v>
      </c>
      <c r="U627" s="14">
        <v>0.79170805633971597</v>
      </c>
      <c r="V627" s="14">
        <v>0.74745100159595301</v>
      </c>
      <c r="W627" s="14">
        <v>0.78936924533930397</v>
      </c>
      <c r="X627" s="14">
        <v>0.71025076691159095</v>
      </c>
      <c r="Y627" s="14">
        <v>0.629946192837052</v>
      </c>
      <c r="Z627" s="14"/>
      <c r="AA627" s="14">
        <v>0.69079086912159005</v>
      </c>
      <c r="AB627" s="14">
        <v>0.70881942370961704</v>
      </c>
      <c r="AC627" s="14">
        <v>0.76544399821485198</v>
      </c>
      <c r="AD627" s="14">
        <v>0.79237923257609</v>
      </c>
      <c r="AE627" s="14"/>
      <c r="AF627" s="14">
        <v>0.752930632760764</v>
      </c>
      <c r="AG627" s="14">
        <v>0.715408925287495</v>
      </c>
      <c r="AH627" s="14">
        <v>0.64973945023575697</v>
      </c>
      <c r="AI627" s="14">
        <v>0.84071114486260601</v>
      </c>
      <c r="AJ627" s="14">
        <v>0.67632778529411797</v>
      </c>
      <c r="AK627" s="14"/>
      <c r="AL627" s="14">
        <v>0.71025515439090603</v>
      </c>
      <c r="AM627" s="14">
        <v>0.70524333028854602</v>
      </c>
      <c r="AN627" s="14">
        <v>0.68161934117033196</v>
      </c>
    </row>
    <row r="628" spans="2:40" x14ac:dyDescent="0.35">
      <c r="B628" t="s">
        <v>404</v>
      </c>
      <c r="C628" s="14">
        <v>0.230910467214615</v>
      </c>
      <c r="D628" s="14">
        <v>0.26541501290378999</v>
      </c>
      <c r="E628" s="14">
        <v>0.19590925153879399</v>
      </c>
      <c r="F628" s="14"/>
      <c r="G628" s="14">
        <v>0.32907822722506702</v>
      </c>
      <c r="H628" s="14">
        <v>0.25129372933451599</v>
      </c>
      <c r="I628" s="14">
        <v>0.28649279744364903</v>
      </c>
      <c r="J628" s="14">
        <v>0.197394306653423</v>
      </c>
      <c r="K628" s="14">
        <v>0.195327187165971</v>
      </c>
      <c r="L628" s="14">
        <v>0.124371857757412</v>
      </c>
      <c r="M628" s="14"/>
      <c r="N628" s="14">
        <v>0.29860507401210901</v>
      </c>
      <c r="O628" s="14">
        <v>0.223927998744787</v>
      </c>
      <c r="P628" s="14">
        <v>0.18204158688609601</v>
      </c>
      <c r="Q628" s="14">
        <v>0.21227263640302499</v>
      </c>
      <c r="R628" s="14">
        <v>0.19597903150647</v>
      </c>
      <c r="S628" s="14">
        <v>0.20657420381164099</v>
      </c>
      <c r="T628" s="14">
        <v>0.281832142508745</v>
      </c>
      <c r="U628" s="14">
        <v>0.16331884296149601</v>
      </c>
      <c r="V628" s="14">
        <v>0.23278265055191</v>
      </c>
      <c r="W628" s="14">
        <v>0.18993147684049999</v>
      </c>
      <c r="X628" s="14">
        <v>0.25623603154191898</v>
      </c>
      <c r="Y628" s="14">
        <v>0.26307267338544899</v>
      </c>
      <c r="Z628" s="14"/>
      <c r="AA628" s="14">
        <v>0.26987435828412798</v>
      </c>
      <c r="AB628" s="14">
        <v>0.24659046810285401</v>
      </c>
      <c r="AC628" s="14">
        <v>0.20461799087954</v>
      </c>
      <c r="AD628" s="14">
        <v>0.17729512876655101</v>
      </c>
      <c r="AE628" s="14"/>
      <c r="AF628" s="14">
        <v>0.208428951269471</v>
      </c>
      <c r="AG628" s="14">
        <v>0.25832094613406698</v>
      </c>
      <c r="AH628" s="14">
        <v>0.31556634922885402</v>
      </c>
      <c r="AI628" s="14">
        <v>0.15928885513739399</v>
      </c>
      <c r="AJ628" s="14">
        <v>0.25950384100377399</v>
      </c>
      <c r="AK628" s="14"/>
      <c r="AL628" s="14">
        <v>0.26073841164123102</v>
      </c>
      <c r="AM628" s="14">
        <v>0.268979229486001</v>
      </c>
      <c r="AN628" s="14">
        <v>0.31838065882966798</v>
      </c>
    </row>
    <row r="629" spans="2:40" x14ac:dyDescent="0.35">
      <c r="B629" t="s">
        <v>105</v>
      </c>
      <c r="C629" s="14">
        <v>3.67472727788044E-2</v>
      </c>
      <c r="D629" s="14">
        <v>2.9002048483853099E-2</v>
      </c>
      <c r="E629" s="14">
        <v>4.4930522236897301E-2</v>
      </c>
      <c r="F629" s="14"/>
      <c r="G629" s="14">
        <v>3.6246203471539999E-2</v>
      </c>
      <c r="H629" s="14">
        <v>3.6831788579641603E-2</v>
      </c>
      <c r="I629" s="14">
        <v>3.0114124216781401E-2</v>
      </c>
      <c r="J629" s="14">
        <v>4.8357968609194897E-2</v>
      </c>
      <c r="K629" s="14">
        <v>4.1181467521436199E-2</v>
      </c>
      <c r="L629" s="14">
        <v>3.01418637163662E-2</v>
      </c>
      <c r="M629" s="14"/>
      <c r="N629" s="14">
        <v>3.2209322128739601E-2</v>
      </c>
      <c r="O629" s="14">
        <v>4.17646241045459E-2</v>
      </c>
      <c r="P629" s="14">
        <v>3.00769632121674E-2</v>
      </c>
      <c r="Q629" s="14">
        <v>5.6771496383030001E-2</v>
      </c>
      <c r="R629" s="14">
        <v>6.7973613513031106E-2</v>
      </c>
      <c r="S629" s="14">
        <v>7.8705835229134907E-3</v>
      </c>
      <c r="T629" s="14">
        <v>3.2912185356942798E-2</v>
      </c>
      <c r="U629" s="14">
        <v>4.4973100698787002E-2</v>
      </c>
      <c r="V629" s="14">
        <v>1.9766347852137E-2</v>
      </c>
      <c r="W629" s="14">
        <v>2.0699277820195299E-2</v>
      </c>
      <c r="X629" s="14">
        <v>3.3513201546489998E-2</v>
      </c>
      <c r="Y629" s="14">
        <v>0.106981133777499</v>
      </c>
      <c r="Z629" s="14"/>
      <c r="AA629" s="14">
        <v>3.9334772594282502E-2</v>
      </c>
      <c r="AB629" s="14">
        <v>4.4590108187528697E-2</v>
      </c>
      <c r="AC629" s="14">
        <v>2.99380109056075E-2</v>
      </c>
      <c r="AD629" s="14">
        <v>3.0325638657359599E-2</v>
      </c>
      <c r="AE629" s="14"/>
      <c r="AF629" s="14">
        <v>3.8640415969764898E-2</v>
      </c>
      <c r="AG629" s="14">
        <v>2.6270128578437899E-2</v>
      </c>
      <c r="AH629" s="14">
        <v>3.4694200535388901E-2</v>
      </c>
      <c r="AI629" s="14">
        <v>0</v>
      </c>
      <c r="AJ629" s="14">
        <v>6.4168373702108206E-2</v>
      </c>
      <c r="AK629" s="14"/>
      <c r="AL629" s="14">
        <v>2.9006433967863E-2</v>
      </c>
      <c r="AM629" s="14">
        <v>2.57774402254527E-2</v>
      </c>
      <c r="AN629" s="14">
        <v>0</v>
      </c>
    </row>
    <row r="630" spans="2:40" x14ac:dyDescent="0.35">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row>
    <row r="631" spans="2:40" x14ac:dyDescent="0.35">
      <c r="B631" s="6" t="s">
        <v>409</v>
      </c>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row>
    <row r="632" spans="2:40" ht="58" x14ac:dyDescent="0.35">
      <c r="B632" s="31" t="s">
        <v>437</v>
      </c>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row>
    <row r="633" spans="2:40" x14ac:dyDescent="0.35">
      <c r="B633" t="s">
        <v>403</v>
      </c>
      <c r="C633" s="14">
        <v>0.76627129838197505</v>
      </c>
      <c r="D633" s="14">
        <v>0.725269778953749</v>
      </c>
      <c r="E633" s="14">
        <v>0.80940970602936702</v>
      </c>
      <c r="F633" s="14"/>
      <c r="G633" s="14">
        <v>0.67676171364006699</v>
      </c>
      <c r="H633" s="14">
        <v>0.71038648762715395</v>
      </c>
      <c r="I633" s="14">
        <v>0.71247918341107797</v>
      </c>
      <c r="J633" s="14">
        <v>0.80164973268891904</v>
      </c>
      <c r="K633" s="14">
        <v>0.79803661320136798</v>
      </c>
      <c r="L633" s="14">
        <v>0.90249268536140503</v>
      </c>
      <c r="M633" s="14"/>
      <c r="N633" s="14">
        <v>0.70300083422224502</v>
      </c>
      <c r="O633" s="14">
        <v>0.77088590713523597</v>
      </c>
      <c r="P633" s="14">
        <v>0.74718140877502903</v>
      </c>
      <c r="Q633" s="14">
        <v>0.81576821354485796</v>
      </c>
      <c r="R633" s="14">
        <v>0.73889444198810705</v>
      </c>
      <c r="S633" s="14">
        <v>0.79314474995809903</v>
      </c>
      <c r="T633" s="14">
        <v>0.76718470992997201</v>
      </c>
      <c r="U633" s="14">
        <v>0.83686448285989201</v>
      </c>
      <c r="V633" s="14">
        <v>0.75505960718898402</v>
      </c>
      <c r="W633" s="14">
        <v>0.83842580752904405</v>
      </c>
      <c r="X633" s="14">
        <v>0.81924495240800999</v>
      </c>
      <c r="Y633" s="14">
        <v>0.66233864326236702</v>
      </c>
      <c r="Z633" s="14"/>
      <c r="AA633" s="14">
        <v>0.72036235949205796</v>
      </c>
      <c r="AB633" s="14">
        <v>0.76162769903176297</v>
      </c>
      <c r="AC633" s="14">
        <v>0.79110589274043597</v>
      </c>
      <c r="AD633" s="14">
        <v>0.81416564118948298</v>
      </c>
      <c r="AE633" s="14"/>
      <c r="AF633" s="14">
        <v>0.81236861169574004</v>
      </c>
      <c r="AG633" s="14">
        <v>0.73540220347339003</v>
      </c>
      <c r="AH633" s="14">
        <v>0.72522865380305901</v>
      </c>
      <c r="AI633" s="14">
        <v>0.68126086506521299</v>
      </c>
      <c r="AJ633" s="14">
        <v>0.75575639582809095</v>
      </c>
      <c r="AK633" s="14"/>
      <c r="AL633" s="14">
        <v>0.78218801317748698</v>
      </c>
      <c r="AM633" s="14">
        <v>0.75965410592795102</v>
      </c>
      <c r="AN633" s="14">
        <v>0.71603436574533696</v>
      </c>
    </row>
    <row r="634" spans="2:40" x14ac:dyDescent="0.35">
      <c r="B634" t="s">
        <v>404</v>
      </c>
      <c r="C634" s="14">
        <v>0.19901235143312901</v>
      </c>
      <c r="D634" s="14">
        <v>0.23712129656887501</v>
      </c>
      <c r="E634" s="14">
        <v>0.15856354160379199</v>
      </c>
      <c r="F634" s="14"/>
      <c r="G634" s="14">
        <v>0.27288593352108997</v>
      </c>
      <c r="H634" s="14">
        <v>0.23115084253631499</v>
      </c>
      <c r="I634" s="14">
        <v>0.26653168344702699</v>
      </c>
      <c r="J634" s="14">
        <v>0.16191370187774601</v>
      </c>
      <c r="K634" s="14">
        <v>0.17192780891342899</v>
      </c>
      <c r="L634" s="14">
        <v>8.5990390985767398E-2</v>
      </c>
      <c r="M634" s="14"/>
      <c r="N634" s="14">
        <v>0.258059727403746</v>
      </c>
      <c r="O634" s="14">
        <v>0.18323334319714199</v>
      </c>
      <c r="P634" s="14">
        <v>0.225939093930693</v>
      </c>
      <c r="Q634" s="14">
        <v>0.12898732630943499</v>
      </c>
      <c r="R634" s="14">
        <v>0.22488157740994399</v>
      </c>
      <c r="S634" s="14">
        <v>0.15839404934440399</v>
      </c>
      <c r="T634" s="14">
        <v>0.18333797218443901</v>
      </c>
      <c r="U634" s="14">
        <v>0.140630845491378</v>
      </c>
      <c r="V634" s="14">
        <v>0.23849112366699499</v>
      </c>
      <c r="W634" s="14">
        <v>0.15078693505371599</v>
      </c>
      <c r="X634" s="14">
        <v>0.18075504759198999</v>
      </c>
      <c r="Y634" s="14">
        <v>0.27264706977018099</v>
      </c>
      <c r="Z634" s="14"/>
      <c r="AA634" s="14">
        <v>0.25517153377725699</v>
      </c>
      <c r="AB634" s="14">
        <v>0.19936968711466499</v>
      </c>
      <c r="AC634" s="14">
        <v>0.16749220930421399</v>
      </c>
      <c r="AD634" s="14">
        <v>0.147653981497229</v>
      </c>
      <c r="AE634" s="14"/>
      <c r="AF634" s="14">
        <v>0.160655872031645</v>
      </c>
      <c r="AG634" s="14">
        <v>0.22680103086533299</v>
      </c>
      <c r="AH634" s="14">
        <v>0.22990901784797299</v>
      </c>
      <c r="AI634" s="14">
        <v>0.31873913493478701</v>
      </c>
      <c r="AJ634" s="14">
        <v>0.18700620855120101</v>
      </c>
      <c r="AK634" s="14"/>
      <c r="AL634" s="14">
        <v>0.185522276567119</v>
      </c>
      <c r="AM634" s="14">
        <v>0.210462206347275</v>
      </c>
      <c r="AN634" s="14">
        <v>0.24565407225829999</v>
      </c>
    </row>
    <row r="635" spans="2:40" x14ac:dyDescent="0.35">
      <c r="B635" t="s">
        <v>105</v>
      </c>
      <c r="C635" s="14">
        <v>3.47163501848958E-2</v>
      </c>
      <c r="D635" s="14">
        <v>3.7608924477376397E-2</v>
      </c>
      <c r="E635" s="14">
        <v>3.2026752366841001E-2</v>
      </c>
      <c r="F635" s="14"/>
      <c r="G635" s="14">
        <v>5.0352352838842297E-2</v>
      </c>
      <c r="H635" s="14">
        <v>5.8462669836530499E-2</v>
      </c>
      <c r="I635" s="14">
        <v>2.0989133141895398E-2</v>
      </c>
      <c r="J635" s="14">
        <v>3.6436565433334997E-2</v>
      </c>
      <c r="K635" s="14">
        <v>3.0035577885203599E-2</v>
      </c>
      <c r="L635" s="14">
        <v>1.1516923652828101E-2</v>
      </c>
      <c r="M635" s="14"/>
      <c r="N635" s="14">
        <v>3.8939438374008997E-2</v>
      </c>
      <c r="O635" s="14">
        <v>4.5880749667622102E-2</v>
      </c>
      <c r="P635" s="14">
        <v>2.6879497294278201E-2</v>
      </c>
      <c r="Q635" s="14">
        <v>5.5244460145706498E-2</v>
      </c>
      <c r="R635" s="14">
        <v>3.6223980601949299E-2</v>
      </c>
      <c r="S635" s="14">
        <v>4.8461200697496702E-2</v>
      </c>
      <c r="T635" s="14">
        <v>4.9477317885589199E-2</v>
      </c>
      <c r="U635" s="14">
        <v>2.2504671648730799E-2</v>
      </c>
      <c r="V635" s="14">
        <v>6.4492691440213501E-3</v>
      </c>
      <c r="W635" s="14">
        <v>1.07872574172398E-2</v>
      </c>
      <c r="X635" s="14">
        <v>0</v>
      </c>
      <c r="Y635" s="14">
        <v>6.5014286967452498E-2</v>
      </c>
      <c r="Z635" s="14"/>
      <c r="AA635" s="14">
        <v>2.4466106730684702E-2</v>
      </c>
      <c r="AB635" s="14">
        <v>3.90026138535721E-2</v>
      </c>
      <c r="AC635" s="14">
        <v>4.1401897955350202E-2</v>
      </c>
      <c r="AD635" s="14">
        <v>3.8180377313287397E-2</v>
      </c>
      <c r="AE635" s="14"/>
      <c r="AF635" s="14">
        <v>2.6975516272614599E-2</v>
      </c>
      <c r="AG635" s="14">
        <v>3.7796765661276398E-2</v>
      </c>
      <c r="AH635" s="14">
        <v>4.4862328348967501E-2</v>
      </c>
      <c r="AI635" s="14">
        <v>0</v>
      </c>
      <c r="AJ635" s="14">
        <v>5.7237395620708197E-2</v>
      </c>
      <c r="AK635" s="14"/>
      <c r="AL635" s="14">
        <v>3.2289710255393601E-2</v>
      </c>
      <c r="AM635" s="14">
        <v>2.9883687724773501E-2</v>
      </c>
      <c r="AN635" s="14">
        <v>3.83115619963625E-2</v>
      </c>
    </row>
    <row r="636" spans="2:40" x14ac:dyDescent="0.35">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row>
    <row r="637" spans="2:40" x14ac:dyDescent="0.35">
      <c r="B637" s="6" t="s">
        <v>410</v>
      </c>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row>
    <row r="638" spans="2:40" ht="58" x14ac:dyDescent="0.35">
      <c r="B638" s="31" t="s">
        <v>437</v>
      </c>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row>
    <row r="639" spans="2:40" x14ac:dyDescent="0.35">
      <c r="B639" t="s">
        <v>403</v>
      </c>
      <c r="C639" s="14">
        <v>0.759750856257558</v>
      </c>
      <c r="D639" s="14">
        <v>0.72973380655439402</v>
      </c>
      <c r="E639" s="14">
        <v>0.79158049466980096</v>
      </c>
      <c r="F639" s="14"/>
      <c r="G639" s="14">
        <v>0.74707286325702305</v>
      </c>
      <c r="H639" s="14">
        <v>0.70674691496810604</v>
      </c>
      <c r="I639" s="14">
        <v>0.71637691272831805</v>
      </c>
      <c r="J639" s="14">
        <v>0.767701778830429</v>
      </c>
      <c r="K639" s="14">
        <v>0.81333451515812805</v>
      </c>
      <c r="L639" s="14">
        <v>0.82678923714570696</v>
      </c>
      <c r="M639" s="14"/>
      <c r="N639" s="14">
        <v>0.71965274515604305</v>
      </c>
      <c r="O639" s="14">
        <v>0.75909989550365498</v>
      </c>
      <c r="P639" s="14">
        <v>0.74616252730108501</v>
      </c>
      <c r="Q639" s="14">
        <v>0.74174805615889206</v>
      </c>
      <c r="R639" s="14">
        <v>0.74104536717999803</v>
      </c>
      <c r="S639" s="14">
        <v>0.82001906822707504</v>
      </c>
      <c r="T639" s="14">
        <v>0.79159724657847197</v>
      </c>
      <c r="U639" s="14">
        <v>0.76191157422493405</v>
      </c>
      <c r="V639" s="14">
        <v>0.74280380860095696</v>
      </c>
      <c r="W639" s="14">
        <v>0.81830960342845405</v>
      </c>
      <c r="X639" s="14">
        <v>0.74406528316604303</v>
      </c>
      <c r="Y639" s="14">
        <v>0.75362255032450098</v>
      </c>
      <c r="Z639" s="14"/>
      <c r="AA639" s="14">
        <v>0.71990494176700903</v>
      </c>
      <c r="AB639" s="14">
        <v>0.73152781974712799</v>
      </c>
      <c r="AC639" s="14">
        <v>0.81157180166623899</v>
      </c>
      <c r="AD639" s="14">
        <v>0.803092120757121</v>
      </c>
      <c r="AE639" s="14"/>
      <c r="AF639" s="14">
        <v>0.77027675120587902</v>
      </c>
      <c r="AG639" s="14">
        <v>0.73599361249794104</v>
      </c>
      <c r="AH639" s="14">
        <v>0.72292878584153197</v>
      </c>
      <c r="AI639" s="14">
        <v>0.63225181293913901</v>
      </c>
      <c r="AJ639" s="14">
        <v>0.74734421621876002</v>
      </c>
      <c r="AK639" s="14"/>
      <c r="AL639" s="14">
        <v>0.75621041388245902</v>
      </c>
      <c r="AM639" s="14">
        <v>0.76738940043869497</v>
      </c>
      <c r="AN639" s="14">
        <v>0.72940655916276398</v>
      </c>
    </row>
    <row r="640" spans="2:40" x14ac:dyDescent="0.35">
      <c r="B640" t="s">
        <v>404</v>
      </c>
      <c r="C640" s="14">
        <v>0.19776118904877699</v>
      </c>
      <c r="D640" s="14">
        <v>0.23164788834462499</v>
      </c>
      <c r="E640" s="14">
        <v>0.16166046820329</v>
      </c>
      <c r="F640" s="14"/>
      <c r="G640" s="14">
        <v>0.20683209807618</v>
      </c>
      <c r="H640" s="14">
        <v>0.23068025378731699</v>
      </c>
      <c r="I640" s="14">
        <v>0.25772264620525398</v>
      </c>
      <c r="J640" s="14">
        <v>0.18065296225659799</v>
      </c>
      <c r="K640" s="14">
        <v>0.161207853957131</v>
      </c>
      <c r="L640" s="14">
        <v>0.135122918829293</v>
      </c>
      <c r="M640" s="14"/>
      <c r="N640" s="14">
        <v>0.230660800944369</v>
      </c>
      <c r="O640" s="14">
        <v>0.21471473989617601</v>
      </c>
      <c r="P640" s="14">
        <v>0.21432834884395599</v>
      </c>
      <c r="Q640" s="14">
        <v>0.20300223346266599</v>
      </c>
      <c r="R640" s="14">
        <v>0.20958916137146399</v>
      </c>
      <c r="S640" s="14">
        <v>0.13889707437017201</v>
      </c>
      <c r="T640" s="14">
        <v>0.15011572410619201</v>
      </c>
      <c r="U640" s="14">
        <v>0.16452484075740101</v>
      </c>
      <c r="V640" s="14">
        <v>0.25079504262014002</v>
      </c>
      <c r="W640" s="14">
        <v>0.14177297624006899</v>
      </c>
      <c r="X640" s="14">
        <v>0.22196373329875599</v>
      </c>
      <c r="Y640" s="14">
        <v>0.139396315898</v>
      </c>
      <c r="Z640" s="14"/>
      <c r="AA640" s="14">
        <v>0.24129485504196799</v>
      </c>
      <c r="AB640" s="14">
        <v>0.217268139973192</v>
      </c>
      <c r="AC640" s="14">
        <v>0.15213227193230799</v>
      </c>
      <c r="AD640" s="14">
        <v>0.15280367857497901</v>
      </c>
      <c r="AE640" s="14"/>
      <c r="AF640" s="14">
        <v>0.19078466867066601</v>
      </c>
      <c r="AG640" s="14">
        <v>0.22614714294622801</v>
      </c>
      <c r="AH640" s="14">
        <v>0.26207568542753601</v>
      </c>
      <c r="AI640" s="14">
        <v>0.36774818706086099</v>
      </c>
      <c r="AJ640" s="14">
        <v>0.15859378399521301</v>
      </c>
      <c r="AK640" s="14"/>
      <c r="AL640" s="14">
        <v>0.19808988732755001</v>
      </c>
      <c r="AM640" s="14">
        <v>0.20884764449662599</v>
      </c>
      <c r="AN640" s="14">
        <v>0.25590947663827501</v>
      </c>
    </row>
    <row r="641" spans="2:40" x14ac:dyDescent="0.35">
      <c r="B641" t="s">
        <v>105</v>
      </c>
      <c r="C641" s="14">
        <v>4.2487954693664398E-2</v>
      </c>
      <c r="D641" s="14">
        <v>3.8618305100980799E-2</v>
      </c>
      <c r="E641" s="14">
        <v>4.6759037126909403E-2</v>
      </c>
      <c r="F641" s="14"/>
      <c r="G641" s="14">
        <v>4.60950386667974E-2</v>
      </c>
      <c r="H641" s="14">
        <v>6.2572831244577201E-2</v>
      </c>
      <c r="I641" s="14">
        <v>2.5900441066427402E-2</v>
      </c>
      <c r="J641" s="14">
        <v>5.16452589129726E-2</v>
      </c>
      <c r="K641" s="14">
        <v>2.5457630884741601E-2</v>
      </c>
      <c r="L641" s="14">
        <v>3.8087844025000303E-2</v>
      </c>
      <c r="M641" s="14"/>
      <c r="N641" s="14">
        <v>4.9686453899588597E-2</v>
      </c>
      <c r="O641" s="14">
        <v>2.6185364600168699E-2</v>
      </c>
      <c r="P641" s="14">
        <v>3.9509123854959E-2</v>
      </c>
      <c r="Q641" s="14">
        <v>5.5249710378441799E-2</v>
      </c>
      <c r="R641" s="14">
        <v>4.9365471448537597E-2</v>
      </c>
      <c r="S641" s="14">
        <v>4.1083857402753797E-2</v>
      </c>
      <c r="T641" s="14">
        <v>5.8287029315335699E-2</v>
      </c>
      <c r="U641" s="14">
        <v>7.3563585017665606E-2</v>
      </c>
      <c r="V641" s="14">
        <v>6.4011487789038899E-3</v>
      </c>
      <c r="W641" s="14">
        <v>3.9917420331477202E-2</v>
      </c>
      <c r="X641" s="14">
        <v>3.3970983535200297E-2</v>
      </c>
      <c r="Y641" s="14">
        <v>0.106981133777499</v>
      </c>
      <c r="Z641" s="14"/>
      <c r="AA641" s="14">
        <v>3.8800203191023702E-2</v>
      </c>
      <c r="AB641" s="14">
        <v>5.1204040279679702E-2</v>
      </c>
      <c r="AC641" s="14">
        <v>3.6295926401453599E-2</v>
      </c>
      <c r="AD641" s="14">
        <v>4.4104200667900197E-2</v>
      </c>
      <c r="AE641" s="14"/>
      <c r="AF641" s="14">
        <v>3.89385801234556E-2</v>
      </c>
      <c r="AG641" s="14">
        <v>3.7859244555830597E-2</v>
      </c>
      <c r="AH641" s="14">
        <v>1.4995528730931899E-2</v>
      </c>
      <c r="AI641" s="14">
        <v>0</v>
      </c>
      <c r="AJ641" s="14">
        <v>9.4061999786026307E-2</v>
      </c>
      <c r="AK641" s="14"/>
      <c r="AL641" s="14">
        <v>4.5699698789990799E-2</v>
      </c>
      <c r="AM641" s="14">
        <v>2.3762955064679101E-2</v>
      </c>
      <c r="AN641" s="14">
        <v>1.4683964198961501E-2</v>
      </c>
    </row>
    <row r="642" spans="2:40" x14ac:dyDescent="0.35">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row>
    <row r="643" spans="2:40" x14ac:dyDescent="0.35">
      <c r="B643" s="6" t="s">
        <v>411</v>
      </c>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row>
    <row r="644" spans="2:40" ht="58" x14ac:dyDescent="0.35">
      <c r="B644" s="31" t="s">
        <v>437</v>
      </c>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row>
    <row r="645" spans="2:40" x14ac:dyDescent="0.35">
      <c r="B645" t="s">
        <v>403</v>
      </c>
      <c r="C645" s="14">
        <v>0.69283103849125105</v>
      </c>
      <c r="D645" s="14">
        <v>0.659228408154934</v>
      </c>
      <c r="E645" s="14">
        <v>0.72934539774173102</v>
      </c>
      <c r="F645" s="14"/>
      <c r="G645" s="14">
        <v>0.59945380229685497</v>
      </c>
      <c r="H645" s="14">
        <v>0.64128818932759002</v>
      </c>
      <c r="I645" s="14">
        <v>0.64884572518994099</v>
      </c>
      <c r="J645" s="14">
        <v>0.69612714114278995</v>
      </c>
      <c r="K645" s="14">
        <v>0.76113938286085403</v>
      </c>
      <c r="L645" s="14">
        <v>0.82184780181242401</v>
      </c>
      <c r="M645" s="14"/>
      <c r="N645" s="14">
        <v>0.61277772770436001</v>
      </c>
      <c r="O645" s="14">
        <v>0.68642127430908195</v>
      </c>
      <c r="P645" s="14">
        <v>0.61737826446993205</v>
      </c>
      <c r="Q645" s="14">
        <v>0.74146887288086705</v>
      </c>
      <c r="R645" s="14">
        <v>0.73336759203484503</v>
      </c>
      <c r="S645" s="14">
        <v>0.712041368858079</v>
      </c>
      <c r="T645" s="14">
        <v>0.65221016234316898</v>
      </c>
      <c r="U645" s="14">
        <v>0.78588897821911496</v>
      </c>
      <c r="V645" s="14">
        <v>0.74151289344245996</v>
      </c>
      <c r="W645" s="14">
        <v>0.77763331849850204</v>
      </c>
      <c r="X645" s="14">
        <v>0.63063207225534901</v>
      </c>
      <c r="Y645" s="14">
        <v>0.696664171472966</v>
      </c>
      <c r="Z645" s="14"/>
      <c r="AA645" s="14">
        <v>0.64144543412903399</v>
      </c>
      <c r="AB645" s="14">
        <v>0.68803730297132604</v>
      </c>
      <c r="AC645" s="14">
        <v>0.70762468393299405</v>
      </c>
      <c r="AD645" s="14">
        <v>0.75962994747857404</v>
      </c>
      <c r="AE645" s="14"/>
      <c r="AF645" s="14">
        <v>0.70578839100688795</v>
      </c>
      <c r="AG645" s="14">
        <v>0.699392643416195</v>
      </c>
      <c r="AH645" s="14">
        <v>0.71702315134165595</v>
      </c>
      <c r="AI645" s="14">
        <v>0.79123467851427098</v>
      </c>
      <c r="AJ645" s="14">
        <v>0.63473757335234704</v>
      </c>
      <c r="AK645" s="14"/>
      <c r="AL645" s="14">
        <v>0.65827300035852399</v>
      </c>
      <c r="AM645" s="14">
        <v>0.69576572392932401</v>
      </c>
      <c r="AN645" s="14">
        <v>0.66109880655194797</v>
      </c>
    </row>
    <row r="646" spans="2:40" x14ac:dyDescent="0.35">
      <c r="B646" t="s">
        <v>404</v>
      </c>
      <c r="C646" s="14">
        <v>0.26553677840008499</v>
      </c>
      <c r="D646" s="14">
        <v>0.30031818248901399</v>
      </c>
      <c r="E646" s="14">
        <v>0.227504257454301</v>
      </c>
      <c r="F646" s="14"/>
      <c r="G646" s="14">
        <v>0.36868993714535497</v>
      </c>
      <c r="H646" s="14">
        <v>0.29982105564407502</v>
      </c>
      <c r="I646" s="14">
        <v>0.31697466481526199</v>
      </c>
      <c r="J646" s="14">
        <v>0.26244758802472701</v>
      </c>
      <c r="K646" s="14">
        <v>0.18434574817718699</v>
      </c>
      <c r="L646" s="14">
        <v>0.147798165564826</v>
      </c>
      <c r="M646" s="14"/>
      <c r="N646" s="14">
        <v>0.33776638642489998</v>
      </c>
      <c r="O646" s="14">
        <v>0.262811145645655</v>
      </c>
      <c r="P646" s="14">
        <v>0.35297432415367302</v>
      </c>
      <c r="Q646" s="14">
        <v>0.21766581999752299</v>
      </c>
      <c r="R646" s="14">
        <v>0.22904780826031901</v>
      </c>
      <c r="S646" s="14">
        <v>0.24865504425833901</v>
      </c>
      <c r="T646" s="14">
        <v>0.30620903054217002</v>
      </c>
      <c r="U646" s="14">
        <v>0.11997435317664799</v>
      </c>
      <c r="V646" s="14">
        <v>0.23151183791629201</v>
      </c>
      <c r="W646" s="14">
        <v>0.20166740368130301</v>
      </c>
      <c r="X646" s="14">
        <v>0.34959315674895602</v>
      </c>
      <c r="Y646" s="14">
        <v>0.20786951129372</v>
      </c>
      <c r="Z646" s="14"/>
      <c r="AA646" s="14">
        <v>0.33424943883622699</v>
      </c>
      <c r="AB646" s="14">
        <v>0.24560663852696499</v>
      </c>
      <c r="AC646" s="14">
        <v>0.25038028154000802</v>
      </c>
      <c r="AD646" s="14">
        <v>0.20394218814460499</v>
      </c>
      <c r="AE646" s="14"/>
      <c r="AF646" s="14">
        <v>0.24802094095503099</v>
      </c>
      <c r="AG646" s="14">
        <v>0.27977255340585599</v>
      </c>
      <c r="AH646" s="14">
        <v>0.23834497357557599</v>
      </c>
      <c r="AI646" s="14">
        <v>0.20876532148572899</v>
      </c>
      <c r="AJ646" s="14">
        <v>0.27285149112479201</v>
      </c>
      <c r="AK646" s="14"/>
      <c r="AL646" s="14">
        <v>0.29036665391341598</v>
      </c>
      <c r="AM646" s="14">
        <v>0.27753980632830599</v>
      </c>
      <c r="AN646" s="14">
        <v>0.31154302012109902</v>
      </c>
    </row>
    <row r="647" spans="2:40" x14ac:dyDescent="0.35">
      <c r="B647" t="s">
        <v>105</v>
      </c>
      <c r="C647" s="14">
        <v>4.1632183108663998E-2</v>
      </c>
      <c r="D647" s="14">
        <v>4.0453409356051198E-2</v>
      </c>
      <c r="E647" s="14">
        <v>4.3150344803967899E-2</v>
      </c>
      <c r="F647" s="14"/>
      <c r="G647" s="14">
        <v>3.18562605577907E-2</v>
      </c>
      <c r="H647" s="14">
        <v>5.8890755028335601E-2</v>
      </c>
      <c r="I647" s="14">
        <v>3.4179609994797397E-2</v>
      </c>
      <c r="J647" s="14">
        <v>4.1425270832483402E-2</v>
      </c>
      <c r="K647" s="14">
        <v>5.4514868961959603E-2</v>
      </c>
      <c r="L647" s="14">
        <v>3.0354032622750798E-2</v>
      </c>
      <c r="M647" s="14"/>
      <c r="N647" s="14">
        <v>4.9455885870739798E-2</v>
      </c>
      <c r="O647" s="14">
        <v>5.0767580045263203E-2</v>
      </c>
      <c r="P647" s="14">
        <v>2.9647411376394699E-2</v>
      </c>
      <c r="Q647" s="14">
        <v>4.0865307121609303E-2</v>
      </c>
      <c r="R647" s="14">
        <v>3.7584599704835603E-2</v>
      </c>
      <c r="S647" s="14">
        <v>3.9303586883582299E-2</v>
      </c>
      <c r="T647" s="14">
        <v>4.1580807114661798E-2</v>
      </c>
      <c r="U647" s="14">
        <v>9.4136668604236695E-2</v>
      </c>
      <c r="V647" s="14">
        <v>2.6975268641247399E-2</v>
      </c>
      <c r="W647" s="14">
        <v>2.0699277820195299E-2</v>
      </c>
      <c r="X647" s="14">
        <v>1.9774770995695499E-2</v>
      </c>
      <c r="Y647" s="14">
        <v>9.5466317233314293E-2</v>
      </c>
      <c r="Z647" s="14"/>
      <c r="AA647" s="14">
        <v>2.4305127034738899E-2</v>
      </c>
      <c r="AB647" s="14">
        <v>6.6356058501709406E-2</v>
      </c>
      <c r="AC647" s="14">
        <v>4.19950345269978E-2</v>
      </c>
      <c r="AD647" s="14">
        <v>3.6427864376821002E-2</v>
      </c>
      <c r="AE647" s="14"/>
      <c r="AF647" s="14">
        <v>4.6190668038080501E-2</v>
      </c>
      <c r="AG647" s="14">
        <v>2.0834803177949401E-2</v>
      </c>
      <c r="AH647" s="14">
        <v>4.4631875082768599E-2</v>
      </c>
      <c r="AI647" s="14">
        <v>0</v>
      </c>
      <c r="AJ647" s="14">
        <v>9.2410935522860504E-2</v>
      </c>
      <c r="AK647" s="14"/>
      <c r="AL647" s="14">
        <v>5.1360345728059399E-2</v>
      </c>
      <c r="AM647" s="14">
        <v>2.6694469742370001E-2</v>
      </c>
      <c r="AN647" s="14">
        <v>2.7358173326952701E-2</v>
      </c>
    </row>
    <row r="648" spans="2:40" x14ac:dyDescent="0.35">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row>
    <row r="649" spans="2:40" x14ac:dyDescent="0.35">
      <c r="B649" s="6" t="s">
        <v>412</v>
      </c>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row>
    <row r="650" spans="2:40" ht="43.5" x14ac:dyDescent="0.35">
      <c r="B650" s="31" t="s">
        <v>605</v>
      </c>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row>
    <row r="651" spans="2:40" x14ac:dyDescent="0.35">
      <c r="B651" t="s">
        <v>403</v>
      </c>
      <c r="C651" s="14">
        <v>0.66777820979185298</v>
      </c>
      <c r="D651" s="14">
        <v>0.66149743789210602</v>
      </c>
      <c r="E651" s="14">
        <v>0.67473352415397503</v>
      </c>
      <c r="F651" s="14"/>
      <c r="G651" s="14">
        <v>0.52135311088841596</v>
      </c>
      <c r="H651" s="14">
        <v>0.60970996252060305</v>
      </c>
      <c r="I651" s="14">
        <v>0.65566937425083305</v>
      </c>
      <c r="J651" s="14">
        <v>0.65726045215820295</v>
      </c>
      <c r="K651" s="14">
        <v>0.75469828642075398</v>
      </c>
      <c r="L651" s="14">
        <v>0.81659881302871695</v>
      </c>
      <c r="M651" s="14"/>
      <c r="N651" s="14">
        <v>0.580434173334336</v>
      </c>
      <c r="O651" s="14">
        <v>0.69173179301871102</v>
      </c>
      <c r="P651" s="14">
        <v>0.68639647399878001</v>
      </c>
      <c r="Q651" s="14">
        <v>0.68011397168985199</v>
      </c>
      <c r="R651" s="14">
        <v>0.70577757270538899</v>
      </c>
      <c r="S651" s="14">
        <v>0.68774922675241701</v>
      </c>
      <c r="T651" s="14">
        <v>0.63735950511149697</v>
      </c>
      <c r="U651" s="14">
        <v>0.76901494721567198</v>
      </c>
      <c r="V651" s="14">
        <v>0.66268814039596002</v>
      </c>
      <c r="W651" s="14">
        <v>0.74243161147336501</v>
      </c>
      <c r="X651" s="14">
        <v>0.67018717161308305</v>
      </c>
      <c r="Y651" s="14">
        <v>0.55634721641029805</v>
      </c>
      <c r="Z651" s="14"/>
      <c r="AA651" s="14">
        <v>0.64429629575839198</v>
      </c>
      <c r="AB651" s="14">
        <v>0.65168426360656795</v>
      </c>
      <c r="AC651" s="14">
        <v>0.680324124455843</v>
      </c>
      <c r="AD651" s="14">
        <v>0.71168784605187896</v>
      </c>
      <c r="AE651" s="14"/>
      <c r="AF651" s="14">
        <v>0.71999447456699395</v>
      </c>
      <c r="AG651" s="14">
        <v>0.66040661691010105</v>
      </c>
      <c r="AH651" s="14">
        <v>0.63714772740561398</v>
      </c>
      <c r="AI651" s="14">
        <v>0.64255862028893895</v>
      </c>
      <c r="AJ651" s="14">
        <v>0.58913724507176501</v>
      </c>
      <c r="AK651" s="14"/>
      <c r="AL651" s="14">
        <v>0.66423470280083596</v>
      </c>
      <c r="AM651" s="14">
        <v>0.647708534194679</v>
      </c>
      <c r="AN651" s="14">
        <v>0.63645832160404303</v>
      </c>
    </row>
    <row r="652" spans="2:40" x14ac:dyDescent="0.35">
      <c r="B652" t="s">
        <v>404</v>
      </c>
      <c r="C652" s="14">
        <v>0.27828106859301999</v>
      </c>
      <c r="D652" s="14">
        <v>0.28249614885178498</v>
      </c>
      <c r="E652" s="14">
        <v>0.273025916027472</v>
      </c>
      <c r="F652" s="14"/>
      <c r="G652" s="14">
        <v>0.42832949369507001</v>
      </c>
      <c r="H652" s="14">
        <v>0.318313371114118</v>
      </c>
      <c r="I652" s="14">
        <v>0.30777780546194</v>
      </c>
      <c r="J652" s="14">
        <v>0.28689882537357397</v>
      </c>
      <c r="K652" s="14">
        <v>0.193224250244101</v>
      </c>
      <c r="L652" s="14">
        <v>0.12854172659320401</v>
      </c>
      <c r="M652" s="14"/>
      <c r="N652" s="14">
        <v>0.35042529699513902</v>
      </c>
      <c r="O652" s="14">
        <v>0.24084923538119701</v>
      </c>
      <c r="P652" s="14">
        <v>0.29631155924475999</v>
      </c>
      <c r="Q652" s="14">
        <v>0.27225804101388301</v>
      </c>
      <c r="R652" s="14">
        <v>0.237133733010266</v>
      </c>
      <c r="S652" s="14">
        <v>0.238732031882498</v>
      </c>
      <c r="T652" s="14">
        <v>0.311765052251324</v>
      </c>
      <c r="U652" s="14">
        <v>0.18737776157970201</v>
      </c>
      <c r="V652" s="14">
        <v>0.29139073378811298</v>
      </c>
      <c r="W652" s="14">
        <v>0.22763410456013899</v>
      </c>
      <c r="X652" s="14">
        <v>0.29649098164516202</v>
      </c>
      <c r="Y652" s="14">
        <v>0.34238780205194702</v>
      </c>
      <c r="Z652" s="14"/>
      <c r="AA652" s="14">
        <v>0.32882576466940799</v>
      </c>
      <c r="AB652" s="14">
        <v>0.25746635258460299</v>
      </c>
      <c r="AC652" s="14">
        <v>0.26640254233022798</v>
      </c>
      <c r="AD652" s="14">
        <v>0.23904318017553</v>
      </c>
      <c r="AE652" s="14"/>
      <c r="AF652" s="14">
        <v>0.23102279707172399</v>
      </c>
      <c r="AG652" s="14">
        <v>0.29283750903825101</v>
      </c>
      <c r="AH652" s="14">
        <v>0.32737764758010801</v>
      </c>
      <c r="AI652" s="14">
        <v>0.35744137971106099</v>
      </c>
      <c r="AJ652" s="14">
        <v>0.29498570019290699</v>
      </c>
      <c r="AK652" s="14"/>
      <c r="AL652" s="14">
        <v>0.28201372738346497</v>
      </c>
      <c r="AM652" s="14">
        <v>0.310369973277625</v>
      </c>
      <c r="AN652" s="14">
        <v>0.33690931788753697</v>
      </c>
    </row>
    <row r="653" spans="2:40" x14ac:dyDescent="0.35">
      <c r="B653" t="s">
        <v>105</v>
      </c>
      <c r="C653" s="14">
        <v>5.3940721615127897E-2</v>
      </c>
      <c r="D653" s="14">
        <v>5.6006413256109701E-2</v>
      </c>
      <c r="E653" s="14">
        <v>5.2240559818552697E-2</v>
      </c>
      <c r="F653" s="14"/>
      <c r="G653" s="14">
        <v>5.0317395416514102E-2</v>
      </c>
      <c r="H653" s="14">
        <v>7.1976666365278594E-2</v>
      </c>
      <c r="I653" s="14">
        <v>3.6552820287227401E-2</v>
      </c>
      <c r="J653" s="14">
        <v>5.5840722468223303E-2</v>
      </c>
      <c r="K653" s="14">
        <v>5.2077463335144798E-2</v>
      </c>
      <c r="L653" s="14">
        <v>5.4859460378079497E-2</v>
      </c>
      <c r="M653" s="14"/>
      <c r="N653" s="14">
        <v>6.9140529670524503E-2</v>
      </c>
      <c r="O653" s="14">
        <v>6.7418971600092803E-2</v>
      </c>
      <c r="P653" s="14">
        <v>1.7291966756460098E-2</v>
      </c>
      <c r="Q653" s="14">
        <v>4.7627987296264697E-2</v>
      </c>
      <c r="R653" s="14">
        <v>5.70886942843448E-2</v>
      </c>
      <c r="S653" s="14">
        <v>7.35187413650851E-2</v>
      </c>
      <c r="T653" s="14">
        <v>5.0875442637178303E-2</v>
      </c>
      <c r="U653" s="14">
        <v>4.3607291204626197E-2</v>
      </c>
      <c r="V653" s="14">
        <v>4.5921125815926903E-2</v>
      </c>
      <c r="W653" s="14">
        <v>2.9934283966496399E-2</v>
      </c>
      <c r="X653" s="14">
        <v>3.3321846741755E-2</v>
      </c>
      <c r="Y653" s="14">
        <v>0.101264981537756</v>
      </c>
      <c r="Z653" s="14"/>
      <c r="AA653" s="14">
        <v>2.6877939572200301E-2</v>
      </c>
      <c r="AB653" s="14">
        <v>9.0849383808829398E-2</v>
      </c>
      <c r="AC653" s="14">
        <v>5.3273333213929401E-2</v>
      </c>
      <c r="AD653" s="14">
        <v>4.92689737725912E-2</v>
      </c>
      <c r="AE653" s="14"/>
      <c r="AF653" s="14">
        <v>4.8982728361282903E-2</v>
      </c>
      <c r="AG653" s="14">
        <v>4.6755874051648001E-2</v>
      </c>
      <c r="AH653" s="14">
        <v>3.5474625014277297E-2</v>
      </c>
      <c r="AI653" s="14">
        <v>0</v>
      </c>
      <c r="AJ653" s="14">
        <v>0.115877054735328</v>
      </c>
      <c r="AK653" s="14"/>
      <c r="AL653" s="14">
        <v>5.3751569815698501E-2</v>
      </c>
      <c r="AM653" s="14">
        <v>4.1921492527696197E-2</v>
      </c>
      <c r="AN653" s="14">
        <v>2.6632360508419502E-2</v>
      </c>
    </row>
    <row r="654" spans="2:40" x14ac:dyDescent="0.35">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row>
    <row r="655" spans="2:40" x14ac:dyDescent="0.35">
      <c r="B655" s="6" t="s">
        <v>422</v>
      </c>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row>
    <row r="656" spans="2:40" ht="58" x14ac:dyDescent="0.35">
      <c r="B656" s="31" t="s">
        <v>437</v>
      </c>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row>
    <row r="657" spans="2:40" x14ac:dyDescent="0.35">
      <c r="B657" t="s">
        <v>413</v>
      </c>
      <c r="C657" s="14">
        <v>0.69304907808851302</v>
      </c>
      <c r="D657" s="14">
        <v>0.67182821115119695</v>
      </c>
      <c r="E657" s="14">
        <v>0.71391274684815198</v>
      </c>
      <c r="F657" s="14"/>
      <c r="G657" s="14">
        <v>0.53201301235551701</v>
      </c>
      <c r="H657" s="14">
        <v>0.58839249004321703</v>
      </c>
      <c r="I657" s="14">
        <v>0.64212375528718502</v>
      </c>
      <c r="J657" s="14">
        <v>0.73705108412232301</v>
      </c>
      <c r="K657" s="14">
        <v>0.825610062716707</v>
      </c>
      <c r="L657" s="14">
        <v>0.86214591753871095</v>
      </c>
      <c r="M657" s="14"/>
      <c r="N657" s="14">
        <v>0.62523101391824298</v>
      </c>
      <c r="O657" s="14">
        <v>0.71391050991850902</v>
      </c>
      <c r="P657" s="14">
        <v>0.68811260660278795</v>
      </c>
      <c r="Q657" s="14">
        <v>0.73535931480398598</v>
      </c>
      <c r="R657" s="14">
        <v>0.68906187277920705</v>
      </c>
      <c r="S657" s="14">
        <v>0.65448415565242901</v>
      </c>
      <c r="T657" s="14">
        <v>0.66833603356376603</v>
      </c>
      <c r="U657" s="14">
        <v>0.81855722083253402</v>
      </c>
      <c r="V657" s="14">
        <v>0.66577374275345902</v>
      </c>
      <c r="W657" s="14">
        <v>0.76553647050947504</v>
      </c>
      <c r="X657" s="14">
        <v>0.73164529222486097</v>
      </c>
      <c r="Y657" s="14">
        <v>0.73017324925766403</v>
      </c>
      <c r="Z657" s="14"/>
      <c r="AA657" s="14">
        <v>0.73396403815566402</v>
      </c>
      <c r="AB657" s="14">
        <v>0.68599942981781503</v>
      </c>
      <c r="AC657" s="14">
        <v>0.66330054276146</v>
      </c>
      <c r="AD657" s="14">
        <v>0.67153713498050904</v>
      </c>
      <c r="AE657" s="14"/>
      <c r="AF657" s="14">
        <v>0.76575761340290505</v>
      </c>
      <c r="AG657" s="14">
        <v>0.62438908408058802</v>
      </c>
      <c r="AH657" s="14">
        <v>0.77815098990967002</v>
      </c>
      <c r="AI657" s="14">
        <v>0.588134887227723</v>
      </c>
      <c r="AJ657" s="14">
        <v>0.61543029004225003</v>
      </c>
      <c r="AK657" s="14"/>
      <c r="AL657" s="14">
        <v>0.67469891370500201</v>
      </c>
      <c r="AM657" s="14">
        <v>0.66344125921420805</v>
      </c>
      <c r="AN657" s="14">
        <v>0.78186846450757697</v>
      </c>
    </row>
    <row r="658" spans="2:40" x14ac:dyDescent="0.35">
      <c r="B658" t="s">
        <v>414</v>
      </c>
      <c r="C658" s="14">
        <v>0.45809448738898001</v>
      </c>
      <c r="D658" s="14">
        <v>0.47029121672783197</v>
      </c>
      <c r="E658" s="14">
        <v>0.44762906282614601</v>
      </c>
      <c r="F658" s="14"/>
      <c r="G658" s="14">
        <v>0.53284364049154098</v>
      </c>
      <c r="H658" s="14">
        <v>0.43016814798814801</v>
      </c>
      <c r="I658" s="14">
        <v>0.50361379257369998</v>
      </c>
      <c r="J658" s="14">
        <v>0.46790969231218499</v>
      </c>
      <c r="K658" s="14">
        <v>0.44734408697109002</v>
      </c>
      <c r="L658" s="14">
        <v>0.37670784652750999</v>
      </c>
      <c r="M658" s="14"/>
      <c r="N658" s="14">
        <v>0.48824121923091801</v>
      </c>
      <c r="O658" s="14">
        <v>0.47369582692815299</v>
      </c>
      <c r="P658" s="14">
        <v>0.38809340086170602</v>
      </c>
      <c r="Q658" s="14">
        <v>0.490963134678021</v>
      </c>
      <c r="R658" s="14">
        <v>0.44831467474827802</v>
      </c>
      <c r="S658" s="14">
        <v>0.42156461619688701</v>
      </c>
      <c r="T658" s="14">
        <v>0.49638779188281001</v>
      </c>
      <c r="U658" s="14">
        <v>0.47372244346641201</v>
      </c>
      <c r="V658" s="14">
        <v>0.47510711652585502</v>
      </c>
      <c r="W658" s="14">
        <v>0.44350051281888198</v>
      </c>
      <c r="X658" s="14">
        <v>0.50022623987473902</v>
      </c>
      <c r="Y658" s="14">
        <v>0.27143298154332701</v>
      </c>
      <c r="Z658" s="14"/>
      <c r="AA658" s="14">
        <v>0.46236990028081898</v>
      </c>
      <c r="AB658" s="14">
        <v>0.47146514768673897</v>
      </c>
      <c r="AC658" s="14">
        <v>0.41920899566287601</v>
      </c>
      <c r="AD658" s="14">
        <v>0.47442585356858602</v>
      </c>
      <c r="AE658" s="14"/>
      <c r="AF658" s="14">
        <v>0.47881470187059</v>
      </c>
      <c r="AG658" s="14">
        <v>0.44390554177239899</v>
      </c>
      <c r="AH658" s="14">
        <v>0.40394051399341901</v>
      </c>
      <c r="AI658" s="14">
        <v>0.448129366333339</v>
      </c>
      <c r="AJ658" s="14">
        <v>0.45516912496194301</v>
      </c>
      <c r="AK658" s="14"/>
      <c r="AL658" s="14">
        <v>0.45528113344380799</v>
      </c>
      <c r="AM658" s="14">
        <v>0.45887411038821502</v>
      </c>
      <c r="AN658" s="14">
        <v>0.46219102105625698</v>
      </c>
    </row>
    <row r="659" spans="2:40" x14ac:dyDescent="0.35">
      <c r="B659" t="s">
        <v>415</v>
      </c>
      <c r="C659" s="14">
        <v>0.355598292576222</v>
      </c>
      <c r="D659" s="14">
        <v>0.34649331415957701</v>
      </c>
      <c r="E659" s="14">
        <v>0.36303456017534602</v>
      </c>
      <c r="F659" s="14"/>
      <c r="G659" s="14">
        <v>0.33360202920403098</v>
      </c>
      <c r="H659" s="14">
        <v>0.30940551710589498</v>
      </c>
      <c r="I659" s="14">
        <v>0.40845352041694499</v>
      </c>
      <c r="J659" s="14">
        <v>0.348699458572167</v>
      </c>
      <c r="K659" s="14">
        <v>0.40774992250261999</v>
      </c>
      <c r="L659" s="14">
        <v>0.34070510577438701</v>
      </c>
      <c r="M659" s="14"/>
      <c r="N659" s="14">
        <v>0.39603035678558601</v>
      </c>
      <c r="O659" s="14">
        <v>0.38998206891088</v>
      </c>
      <c r="P659" s="14">
        <v>0.27871249228119699</v>
      </c>
      <c r="Q659" s="14">
        <v>0.34437500073998101</v>
      </c>
      <c r="R659" s="14">
        <v>0.39802112170389298</v>
      </c>
      <c r="S659" s="14">
        <v>0.38560716989818</v>
      </c>
      <c r="T659" s="14">
        <v>0.36593257853530498</v>
      </c>
      <c r="U659" s="14">
        <v>0.25212492823750698</v>
      </c>
      <c r="V659" s="14">
        <v>0.30766740205340098</v>
      </c>
      <c r="W659" s="14">
        <v>0.30034006794236701</v>
      </c>
      <c r="X659" s="14">
        <v>0.48396203330123699</v>
      </c>
      <c r="Y659" s="14">
        <v>0.27269795750047499</v>
      </c>
      <c r="Z659" s="14"/>
      <c r="AA659" s="14">
        <v>0.357571684074382</v>
      </c>
      <c r="AB659" s="14">
        <v>0.34533143420303403</v>
      </c>
      <c r="AC659" s="14">
        <v>0.37939249202358</v>
      </c>
      <c r="AD659" s="14">
        <v>0.34018496874019999</v>
      </c>
      <c r="AE659" s="14"/>
      <c r="AF659" s="14">
        <v>0.39381061896823499</v>
      </c>
      <c r="AG659" s="14">
        <v>0.33063056798812601</v>
      </c>
      <c r="AH659" s="14">
        <v>0.29750889686354498</v>
      </c>
      <c r="AI659" s="14">
        <v>0.34858941754474698</v>
      </c>
      <c r="AJ659" s="14">
        <v>0.37083620301831599</v>
      </c>
      <c r="AK659" s="14"/>
      <c r="AL659" s="14">
        <v>0.37459405918412603</v>
      </c>
      <c r="AM659" s="14">
        <v>0.34238871182297398</v>
      </c>
      <c r="AN659" s="14">
        <v>0.28268619302021403</v>
      </c>
    </row>
    <row r="660" spans="2:40" x14ac:dyDescent="0.35">
      <c r="B660" t="s">
        <v>416</v>
      </c>
      <c r="C660" s="14">
        <v>0.31411512625051702</v>
      </c>
      <c r="D660" s="14">
        <v>0.32451825737718298</v>
      </c>
      <c r="E660" s="14">
        <v>0.29983420821128198</v>
      </c>
      <c r="F660" s="14"/>
      <c r="G660" s="14">
        <v>0.36630398538176101</v>
      </c>
      <c r="H660" s="14">
        <v>0.32684849928970799</v>
      </c>
      <c r="I660" s="14">
        <v>0.337282451415715</v>
      </c>
      <c r="J660" s="14">
        <v>0.35275381196247002</v>
      </c>
      <c r="K660" s="14">
        <v>0.26727234436128999</v>
      </c>
      <c r="L660" s="14">
        <v>0.22970418693854</v>
      </c>
      <c r="M660" s="14"/>
      <c r="N660" s="14">
        <v>0.33140409221720502</v>
      </c>
      <c r="O660" s="14">
        <v>0.29748717793013302</v>
      </c>
      <c r="P660" s="14">
        <v>0.30520198078099098</v>
      </c>
      <c r="Q660" s="14">
        <v>0.34108626848893697</v>
      </c>
      <c r="R660" s="14">
        <v>0.344024237532292</v>
      </c>
      <c r="S660" s="14">
        <v>0.27577791882074099</v>
      </c>
      <c r="T660" s="14">
        <v>0.35420266085946001</v>
      </c>
      <c r="U660" s="14">
        <v>0.25634704604111302</v>
      </c>
      <c r="V660" s="14">
        <v>0.35171941481526803</v>
      </c>
      <c r="W660" s="14">
        <v>0.24814331156046901</v>
      </c>
      <c r="X660" s="14">
        <v>0.37788454959698298</v>
      </c>
      <c r="Y660" s="14">
        <v>0.21255200293392901</v>
      </c>
      <c r="Z660" s="14"/>
      <c r="AA660" s="14">
        <v>0.32604095435256802</v>
      </c>
      <c r="AB660" s="14">
        <v>0.34920017730972902</v>
      </c>
      <c r="AC660" s="14">
        <v>0.28938144123795401</v>
      </c>
      <c r="AD660" s="14">
        <v>0.280251600242652</v>
      </c>
      <c r="AE660" s="14"/>
      <c r="AF660" s="14">
        <v>0.314770367233351</v>
      </c>
      <c r="AG660" s="14">
        <v>0.342708850315119</v>
      </c>
      <c r="AH660" s="14">
        <v>0.24548049087710899</v>
      </c>
      <c r="AI660" s="14">
        <v>0.25310004847256701</v>
      </c>
      <c r="AJ660" s="14">
        <v>0.27965559409281798</v>
      </c>
      <c r="AK660" s="14"/>
      <c r="AL660" s="14">
        <v>0.31858823403018099</v>
      </c>
      <c r="AM660" s="14">
        <v>0.34374845406772297</v>
      </c>
      <c r="AN660" s="14">
        <v>0.19098042166409099</v>
      </c>
    </row>
    <row r="661" spans="2:40" x14ac:dyDescent="0.35">
      <c r="B661" t="s">
        <v>417</v>
      </c>
      <c r="C661" s="14">
        <v>0.266649981000814</v>
      </c>
      <c r="D661" s="14">
        <v>0.27322081617236799</v>
      </c>
      <c r="E661" s="14">
        <v>0.26047790311504498</v>
      </c>
      <c r="F661" s="14"/>
      <c r="G661" s="14">
        <v>0.22205672090563</v>
      </c>
      <c r="H661" s="14">
        <v>0.21607160622326499</v>
      </c>
      <c r="I661" s="14">
        <v>0.25519694766269102</v>
      </c>
      <c r="J661" s="14">
        <v>0.26387974701052203</v>
      </c>
      <c r="K661" s="14">
        <v>0.26957511380402399</v>
      </c>
      <c r="L661" s="14">
        <v>0.37080418836349899</v>
      </c>
      <c r="M661" s="14"/>
      <c r="N661" s="14">
        <v>0.23030618609202999</v>
      </c>
      <c r="O661" s="14">
        <v>0.272832088412161</v>
      </c>
      <c r="P661" s="14">
        <v>0.29545318454853498</v>
      </c>
      <c r="Q661" s="14">
        <v>0.25388034166525297</v>
      </c>
      <c r="R661" s="14">
        <v>0.23583488453634099</v>
      </c>
      <c r="S661" s="14">
        <v>0.30984492341242598</v>
      </c>
      <c r="T661" s="14">
        <v>0.36389998113626498</v>
      </c>
      <c r="U661" s="14">
        <v>0.30471798090518798</v>
      </c>
      <c r="V661" s="14">
        <v>0.188855014225179</v>
      </c>
      <c r="W661" s="14">
        <v>0.305679089527578</v>
      </c>
      <c r="X661" s="14">
        <v>0.27491005490050602</v>
      </c>
      <c r="Y661" s="14">
        <v>0.208206813907134</v>
      </c>
      <c r="Z661" s="14"/>
      <c r="AA661" s="14">
        <v>0.243683633019246</v>
      </c>
      <c r="AB661" s="14">
        <v>0.30051261969015403</v>
      </c>
      <c r="AC661" s="14">
        <v>0.289742960706944</v>
      </c>
      <c r="AD661" s="14">
        <v>0.23595166972760301</v>
      </c>
      <c r="AE661" s="14"/>
      <c r="AF661" s="14">
        <v>0.309707367651402</v>
      </c>
      <c r="AG661" s="14">
        <v>0.22736979944435701</v>
      </c>
      <c r="AH661" s="14">
        <v>0.19608658192366801</v>
      </c>
      <c r="AI661" s="14">
        <v>0.30504494276278898</v>
      </c>
      <c r="AJ661" s="14">
        <v>0.27715205415677302</v>
      </c>
      <c r="AK661" s="14"/>
      <c r="AL661" s="14">
        <v>0.26778284248273898</v>
      </c>
      <c r="AM661" s="14">
        <v>0.240334254101989</v>
      </c>
      <c r="AN661" s="14">
        <v>0.21816199066300199</v>
      </c>
    </row>
    <row r="662" spans="2:40" x14ac:dyDescent="0.35">
      <c r="B662" t="s">
        <v>418</v>
      </c>
      <c r="C662" s="14">
        <v>0.21946906714324699</v>
      </c>
      <c r="D662" s="14">
        <v>0.21936680751190901</v>
      </c>
      <c r="E662" s="14">
        <v>0.21667764817851401</v>
      </c>
      <c r="F662" s="14"/>
      <c r="G662" s="14">
        <v>0.28349144924098202</v>
      </c>
      <c r="H662" s="14">
        <v>0.21990805807467101</v>
      </c>
      <c r="I662" s="14">
        <v>0.25203799079512401</v>
      </c>
      <c r="J662" s="14">
        <v>0.21635073056033199</v>
      </c>
      <c r="K662" s="14">
        <v>0.159507709330899</v>
      </c>
      <c r="L662" s="14">
        <v>0.17570817364778901</v>
      </c>
      <c r="M662" s="14"/>
      <c r="N662" s="14">
        <v>0.27117520459787903</v>
      </c>
      <c r="O662" s="14">
        <v>0.20851203296869</v>
      </c>
      <c r="P662" s="14">
        <v>0.187201137702311</v>
      </c>
      <c r="Q662" s="14">
        <v>0.24788750603065199</v>
      </c>
      <c r="R662" s="14">
        <v>0.25746949235615102</v>
      </c>
      <c r="S662" s="14">
        <v>0.15322532335956199</v>
      </c>
      <c r="T662" s="14">
        <v>0.232237385565087</v>
      </c>
      <c r="U662" s="14">
        <v>0.12033586259711999</v>
      </c>
      <c r="V662" s="14">
        <v>0.21458081972660301</v>
      </c>
      <c r="W662" s="14">
        <v>0.19819572172413999</v>
      </c>
      <c r="X662" s="14">
        <v>0.26995744776141301</v>
      </c>
      <c r="Y662" s="14">
        <v>0.179857472068878</v>
      </c>
      <c r="Z662" s="14"/>
      <c r="AA662" s="14">
        <v>0.21876369569731699</v>
      </c>
      <c r="AB662" s="14">
        <v>0.26495777051552599</v>
      </c>
      <c r="AC662" s="14">
        <v>0.18070228705333999</v>
      </c>
      <c r="AD662" s="14">
        <v>0.20249749098842601</v>
      </c>
      <c r="AE662" s="14"/>
      <c r="AF662" s="14">
        <v>0.202790529876688</v>
      </c>
      <c r="AG662" s="14">
        <v>0.24370831723463199</v>
      </c>
      <c r="AH662" s="14">
        <v>0.27837515772587201</v>
      </c>
      <c r="AI662" s="14">
        <v>5.1075626579922997E-2</v>
      </c>
      <c r="AJ662" s="14">
        <v>0.24537062708851801</v>
      </c>
      <c r="AK662" s="14"/>
      <c r="AL662" s="14">
        <v>0.22029292525967001</v>
      </c>
      <c r="AM662" s="14">
        <v>0.243185911111368</v>
      </c>
      <c r="AN662" s="14">
        <v>0.267954779958478</v>
      </c>
    </row>
    <row r="663" spans="2:40" x14ac:dyDescent="0.35">
      <c r="B663" t="s">
        <v>419</v>
      </c>
      <c r="C663" s="14">
        <v>0.21688174909680999</v>
      </c>
      <c r="D663" s="14">
        <v>0.21479784568638199</v>
      </c>
      <c r="E663" s="14">
        <v>0.21460993514835999</v>
      </c>
      <c r="F663" s="14"/>
      <c r="G663" s="14">
        <v>0.22362832995082499</v>
      </c>
      <c r="H663" s="14">
        <v>0.231081176785742</v>
      </c>
      <c r="I663" s="14">
        <v>0.238074498402438</v>
      </c>
      <c r="J663" s="14">
        <v>0.19745650971164799</v>
      </c>
      <c r="K663" s="14">
        <v>0.196476468756381</v>
      </c>
      <c r="L663" s="14">
        <v>0.20633438495336401</v>
      </c>
      <c r="M663" s="14"/>
      <c r="N663" s="14">
        <v>0.209992533675607</v>
      </c>
      <c r="O663" s="14">
        <v>0.25600677163545599</v>
      </c>
      <c r="P663" s="14">
        <v>0.21571143471307599</v>
      </c>
      <c r="Q663" s="14">
        <v>0.26564162841758499</v>
      </c>
      <c r="R663" s="14">
        <v>0.17533966947868701</v>
      </c>
      <c r="S663" s="14">
        <v>0.21536035477326201</v>
      </c>
      <c r="T663" s="14">
        <v>0.251468438960955</v>
      </c>
      <c r="U663" s="14">
        <v>0.16364638715080199</v>
      </c>
      <c r="V663" s="14">
        <v>0.228223764461749</v>
      </c>
      <c r="W663" s="14">
        <v>0.137205280843226</v>
      </c>
      <c r="X663" s="14">
        <v>0.182843012063442</v>
      </c>
      <c r="Y663" s="14">
        <v>0.23705430953818701</v>
      </c>
      <c r="Z663" s="14"/>
      <c r="AA663" s="14">
        <v>0.23210671272500999</v>
      </c>
      <c r="AB663" s="14">
        <v>0.234249695681231</v>
      </c>
      <c r="AC663" s="14">
        <v>0.19388406346398901</v>
      </c>
      <c r="AD663" s="14">
        <v>0.198031990470623</v>
      </c>
      <c r="AE663" s="14"/>
      <c r="AF663" s="14">
        <v>0.20884193458327699</v>
      </c>
      <c r="AG663" s="14">
        <v>0.24466893564697301</v>
      </c>
      <c r="AH663" s="14">
        <v>0.189932995475419</v>
      </c>
      <c r="AI663" s="14">
        <v>9.9136667650781704E-2</v>
      </c>
      <c r="AJ663" s="14">
        <v>0.231132177449107</v>
      </c>
      <c r="AK663" s="14"/>
      <c r="AL663" s="14">
        <v>0.19304979796257399</v>
      </c>
      <c r="AM663" s="14">
        <v>0.238514565181737</v>
      </c>
      <c r="AN663" s="14">
        <v>0.20695835504440499</v>
      </c>
    </row>
    <row r="664" spans="2:40" x14ac:dyDescent="0.35">
      <c r="B664" t="s">
        <v>420</v>
      </c>
      <c r="C664" s="14">
        <v>0.181740293750138</v>
      </c>
      <c r="D664" s="14">
        <v>0.17210375070165199</v>
      </c>
      <c r="E664" s="14">
        <v>0.19145883327365801</v>
      </c>
      <c r="F664" s="14"/>
      <c r="G664" s="14">
        <v>0.212254128099438</v>
      </c>
      <c r="H664" s="14">
        <v>0.170929094042504</v>
      </c>
      <c r="I664" s="14">
        <v>0.22722984818669401</v>
      </c>
      <c r="J664" s="14">
        <v>0.15342279810548401</v>
      </c>
      <c r="K664" s="14">
        <v>0.19800585805231799</v>
      </c>
      <c r="L664" s="14">
        <v>0.13594173202434401</v>
      </c>
      <c r="M664" s="14"/>
      <c r="N664" s="14">
        <v>0.27244577717489998</v>
      </c>
      <c r="O664" s="14">
        <v>0.147608777009548</v>
      </c>
      <c r="P664" s="14">
        <v>0.20519661459616401</v>
      </c>
      <c r="Q664" s="14">
        <v>0.19441387403583199</v>
      </c>
      <c r="R664" s="14">
        <v>0.17975568896925601</v>
      </c>
      <c r="S664" s="14">
        <v>0.152470045607417</v>
      </c>
      <c r="T664" s="14">
        <v>0.20915509391897799</v>
      </c>
      <c r="U664" s="14">
        <v>0.14112208966968201</v>
      </c>
      <c r="V664" s="14">
        <v>0.190121282835472</v>
      </c>
      <c r="W664" s="14">
        <v>9.8034672913025298E-2</v>
      </c>
      <c r="X664" s="14">
        <v>0.14543481606856901</v>
      </c>
      <c r="Y664" s="14">
        <v>0.102279593666013</v>
      </c>
      <c r="Z664" s="14"/>
      <c r="AA664" s="14">
        <v>0.18297745902819301</v>
      </c>
      <c r="AB664" s="14">
        <v>0.21569221176723699</v>
      </c>
      <c r="AC664" s="14">
        <v>0.14338704754441001</v>
      </c>
      <c r="AD664" s="14">
        <v>0.179452337086171</v>
      </c>
      <c r="AE664" s="14"/>
      <c r="AF664" s="14">
        <v>0.166937762354331</v>
      </c>
      <c r="AG664" s="14">
        <v>0.20104683081762101</v>
      </c>
      <c r="AH664" s="14">
        <v>0.182298911749741</v>
      </c>
      <c r="AI664" s="14">
        <v>0.20806806275481701</v>
      </c>
      <c r="AJ664" s="14">
        <v>0.23017531377748501</v>
      </c>
      <c r="AK664" s="14"/>
      <c r="AL664" s="14">
        <v>0.153197739234467</v>
      </c>
      <c r="AM664" s="14">
        <v>0.187832530245373</v>
      </c>
      <c r="AN664" s="14">
        <v>0.164324225126002</v>
      </c>
    </row>
    <row r="665" spans="2:40" x14ac:dyDescent="0.35">
      <c r="B665" t="s">
        <v>421</v>
      </c>
      <c r="C665" s="14">
        <v>0.14672872047441701</v>
      </c>
      <c r="D665" s="14">
        <v>0.16680955781106599</v>
      </c>
      <c r="E665" s="14">
        <v>0.127343543297741</v>
      </c>
      <c r="F665" s="14"/>
      <c r="G665" s="14">
        <v>0.13178918699325601</v>
      </c>
      <c r="H665" s="14">
        <v>0.228029103375989</v>
      </c>
      <c r="I665" s="14">
        <v>0.18346536472199401</v>
      </c>
      <c r="J665" s="14">
        <v>0.155030258822109</v>
      </c>
      <c r="K665" s="14">
        <v>0.11850400291198999</v>
      </c>
      <c r="L665" s="14">
        <v>4.7411780910253602E-2</v>
      </c>
      <c r="M665" s="14"/>
      <c r="N665" s="14">
        <v>0.167835425992516</v>
      </c>
      <c r="O665" s="14">
        <v>0.14651412256143601</v>
      </c>
      <c r="P665" s="14">
        <v>9.2553142030881705E-2</v>
      </c>
      <c r="Q665" s="14">
        <v>0.14338621783189301</v>
      </c>
      <c r="R665" s="14">
        <v>0.16037299752614001</v>
      </c>
      <c r="S665" s="14">
        <v>0.130517705414263</v>
      </c>
      <c r="T665" s="14">
        <v>0.13009745136230899</v>
      </c>
      <c r="U665" s="14">
        <v>0.187827811283724</v>
      </c>
      <c r="V665" s="14">
        <v>0.15060000579938901</v>
      </c>
      <c r="W665" s="14">
        <v>0.14263429415221099</v>
      </c>
      <c r="X665" s="14">
        <v>0.13241697707174399</v>
      </c>
      <c r="Y665" s="14">
        <v>0.21385419393399499</v>
      </c>
      <c r="Z665" s="14"/>
      <c r="AA665" s="14">
        <v>0.177001273772245</v>
      </c>
      <c r="AB665" s="14">
        <v>0.173073346383431</v>
      </c>
      <c r="AC665" s="14">
        <v>0.13467591631787801</v>
      </c>
      <c r="AD665" s="14">
        <v>7.9910777790401094E-2</v>
      </c>
      <c r="AE665" s="14"/>
      <c r="AF665" s="14">
        <v>0.116558256081905</v>
      </c>
      <c r="AG665" s="14">
        <v>0.190483645149359</v>
      </c>
      <c r="AH665" s="14">
        <v>0.142100800519426</v>
      </c>
      <c r="AI665" s="14">
        <v>0.10905732300738601</v>
      </c>
      <c r="AJ665" s="14">
        <v>0.14694791569974699</v>
      </c>
      <c r="AK665" s="14"/>
      <c r="AL665" s="14">
        <v>0.116522407903265</v>
      </c>
      <c r="AM665" s="14">
        <v>0.184460948438399</v>
      </c>
      <c r="AN665" s="14">
        <v>7.3023844261999996E-2</v>
      </c>
    </row>
    <row r="666" spans="2:40" x14ac:dyDescent="0.35">
      <c r="B666" t="s">
        <v>118</v>
      </c>
      <c r="C666" s="14">
        <v>1.8917532146344299E-2</v>
      </c>
      <c r="D666" s="14">
        <v>1.50292299094004E-2</v>
      </c>
      <c r="E666" s="14">
        <v>2.15019103137747E-2</v>
      </c>
      <c r="F666" s="14"/>
      <c r="G666" s="14">
        <v>2.2181802683335999E-2</v>
      </c>
      <c r="H666" s="14">
        <v>7.3369383389287604E-3</v>
      </c>
      <c r="I666" s="14">
        <v>1.6464531271488302E-2</v>
      </c>
      <c r="J666" s="14">
        <v>2.4208479096059599E-2</v>
      </c>
      <c r="K666" s="14">
        <v>2.19025054804039E-2</v>
      </c>
      <c r="L666" s="14">
        <v>2.4105246147416999E-2</v>
      </c>
      <c r="M666" s="14"/>
      <c r="N666" s="14">
        <v>2.5278926993700601E-2</v>
      </c>
      <c r="O666" s="14">
        <v>1.5056696538217999E-2</v>
      </c>
      <c r="P666" s="14">
        <v>1.7957305518639201E-2</v>
      </c>
      <c r="Q666" s="14">
        <v>7.8130987831210395E-3</v>
      </c>
      <c r="R666" s="14">
        <v>9.3731396378385901E-3</v>
      </c>
      <c r="S666" s="14">
        <v>1.7089502981627199E-2</v>
      </c>
      <c r="T666" s="14">
        <v>2.6337085431155201E-2</v>
      </c>
      <c r="U666" s="14">
        <v>0</v>
      </c>
      <c r="V666" s="14">
        <v>7.4632322744011496E-3</v>
      </c>
      <c r="W666" s="14">
        <v>1.87616527710412E-2</v>
      </c>
      <c r="X666" s="14">
        <v>7.1382198252554999E-2</v>
      </c>
      <c r="Y666" s="14">
        <v>3.8740274859008002E-2</v>
      </c>
      <c r="Z666" s="14"/>
      <c r="AA666" s="14">
        <v>1.1032139181650399E-2</v>
      </c>
      <c r="AB666" s="14">
        <v>1.9378246517472601E-2</v>
      </c>
      <c r="AC666" s="14">
        <v>2.0986272853473299E-2</v>
      </c>
      <c r="AD666" s="14">
        <v>2.85658004564277E-2</v>
      </c>
      <c r="AE666" s="14"/>
      <c r="AF666" s="14">
        <v>2.28316491743491E-2</v>
      </c>
      <c r="AG666" s="14">
        <v>7.4478533849810296E-3</v>
      </c>
      <c r="AH666" s="14">
        <v>0</v>
      </c>
      <c r="AI666" s="14">
        <v>5.3477323156388701E-2</v>
      </c>
      <c r="AJ666" s="14">
        <v>2.77654683166304E-2</v>
      </c>
      <c r="AK666" s="14"/>
      <c r="AL666" s="14">
        <v>3.1824891775926997E-2</v>
      </c>
      <c r="AM666" s="14">
        <v>7.3659709158395504E-3</v>
      </c>
      <c r="AN666" s="14">
        <v>0</v>
      </c>
    </row>
    <row r="667" spans="2:40" x14ac:dyDescent="0.35">
      <c r="B667" t="s">
        <v>64</v>
      </c>
      <c r="C667" s="14">
        <v>1.36453026579249E-2</v>
      </c>
      <c r="D667" s="14">
        <v>1.3090294150557701E-2</v>
      </c>
      <c r="E667" s="14">
        <v>1.4315031337769899E-2</v>
      </c>
      <c r="F667" s="14"/>
      <c r="G667" s="14">
        <v>1.5868402805353499E-2</v>
      </c>
      <c r="H667" s="14">
        <v>1.8480005024775099E-2</v>
      </c>
      <c r="I667" s="14">
        <v>1.27075816451889E-2</v>
      </c>
      <c r="J667" s="14">
        <v>0</v>
      </c>
      <c r="K667" s="14">
        <v>5.5295074241748397E-3</v>
      </c>
      <c r="L667" s="14">
        <v>2.55583596878542E-2</v>
      </c>
      <c r="M667" s="14"/>
      <c r="N667" s="14">
        <v>4.8911532245556003E-3</v>
      </c>
      <c r="O667" s="14">
        <v>2.10219052225761E-2</v>
      </c>
      <c r="P667" s="14">
        <v>9.1047438951160197E-3</v>
      </c>
      <c r="Q667" s="14">
        <v>1.6371059149359799E-2</v>
      </c>
      <c r="R667" s="14">
        <v>1.96871381303181E-2</v>
      </c>
      <c r="S667" s="14">
        <v>3.3888827790228601E-2</v>
      </c>
      <c r="T667" s="14">
        <v>0</v>
      </c>
      <c r="U667" s="14">
        <v>0</v>
      </c>
      <c r="V667" s="14">
        <v>1.3848924778931701E-2</v>
      </c>
      <c r="W667" s="14">
        <v>9.0893156071664497E-3</v>
      </c>
      <c r="X667" s="14">
        <v>0</v>
      </c>
      <c r="Y667" s="14">
        <v>3.2361859951712202E-2</v>
      </c>
      <c r="Z667" s="14"/>
      <c r="AA667" s="14">
        <v>2.40262650024505E-3</v>
      </c>
      <c r="AB667" s="14">
        <v>1.7483200299949798E-2</v>
      </c>
      <c r="AC667" s="14">
        <v>1.28621663897163E-2</v>
      </c>
      <c r="AD667" s="14">
        <v>2.3184362539934601E-2</v>
      </c>
      <c r="AE667" s="14"/>
      <c r="AF667" s="14">
        <v>1.22118898756205E-2</v>
      </c>
      <c r="AG667" s="14">
        <v>1.0460106298148201E-2</v>
      </c>
      <c r="AH667" s="14">
        <v>1.1361616452625199E-2</v>
      </c>
      <c r="AI667" s="14">
        <v>0</v>
      </c>
      <c r="AJ667" s="14">
        <v>1.18123202063934E-2</v>
      </c>
      <c r="AK667" s="14"/>
      <c r="AL667" s="14">
        <v>1.6955909901463E-2</v>
      </c>
      <c r="AM667" s="14">
        <v>9.7108820148624209E-3</v>
      </c>
      <c r="AN667" s="14">
        <v>2.6792153707297501E-2</v>
      </c>
    </row>
    <row r="668" spans="2:40" x14ac:dyDescent="0.35">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row>
    <row r="669" spans="2:40" x14ac:dyDescent="0.35">
      <c r="B669" s="6" t="s">
        <v>428</v>
      </c>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row>
    <row r="670" spans="2:40" x14ac:dyDescent="0.35">
      <c r="B670" s="24" t="s">
        <v>71</v>
      </c>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row>
    <row r="671" spans="2:40" x14ac:dyDescent="0.35">
      <c r="B671" t="s">
        <v>423</v>
      </c>
      <c r="C671" s="14">
        <v>0.19746594359522801</v>
      </c>
      <c r="D671" s="14">
        <v>0.19753823522462099</v>
      </c>
      <c r="E671" s="14">
        <v>0.19360856621816699</v>
      </c>
      <c r="F671" s="14"/>
      <c r="G671" s="14">
        <v>0.25228691874225101</v>
      </c>
      <c r="H671" s="14">
        <v>0.23810424496361199</v>
      </c>
      <c r="I671" s="14">
        <v>0.22118037368174301</v>
      </c>
      <c r="J671" s="14">
        <v>0.15493039882127199</v>
      </c>
      <c r="K671" s="14">
        <v>0.15864580824814001</v>
      </c>
      <c r="L671" s="14">
        <v>0.169432356731262</v>
      </c>
      <c r="M671" s="14"/>
      <c r="N671" s="14">
        <v>0.19599174142767101</v>
      </c>
      <c r="O671" s="14">
        <v>0.21210475459589101</v>
      </c>
      <c r="P671" s="14">
        <v>0.16293354211498301</v>
      </c>
      <c r="Q671" s="14">
        <v>0.156172276234507</v>
      </c>
      <c r="R671" s="14">
        <v>0.25160101987007799</v>
      </c>
      <c r="S671" s="14">
        <v>0.176701993342538</v>
      </c>
      <c r="T671" s="14">
        <v>0.194206739446076</v>
      </c>
      <c r="U671" s="14">
        <v>0.12200058679164701</v>
      </c>
      <c r="V671" s="14">
        <v>0.234789304124839</v>
      </c>
      <c r="W671" s="14">
        <v>0.19691835587142001</v>
      </c>
      <c r="X671" s="14">
        <v>0.20151578369638401</v>
      </c>
      <c r="Y671" s="14">
        <v>0.25940029023342298</v>
      </c>
      <c r="Z671" s="14"/>
      <c r="AA671" s="14">
        <v>0.22861506395195599</v>
      </c>
      <c r="AB671" s="14">
        <v>0.191771942819387</v>
      </c>
      <c r="AC671" s="14">
        <v>0.18636249540477801</v>
      </c>
      <c r="AD671" s="14">
        <v>0.175039404797174</v>
      </c>
      <c r="AE671" s="14"/>
      <c r="AF671" s="14">
        <v>0.17535261314953501</v>
      </c>
      <c r="AG671" s="14">
        <v>0.21182283130664301</v>
      </c>
      <c r="AH671" s="14">
        <v>0.20375282811461201</v>
      </c>
      <c r="AI671" s="14">
        <v>0.271521389554371</v>
      </c>
      <c r="AJ671" s="14">
        <v>0.224724295902997</v>
      </c>
      <c r="AK671" s="14"/>
      <c r="AL671" s="14">
        <v>0.215896833276957</v>
      </c>
      <c r="AM671" s="14">
        <v>0.226228244312462</v>
      </c>
      <c r="AN671" s="14">
        <v>0.174000486150408</v>
      </c>
    </row>
    <row r="672" spans="2:40" x14ac:dyDescent="0.35">
      <c r="B672" t="s">
        <v>424</v>
      </c>
      <c r="C672" s="14">
        <v>0.35121596120610998</v>
      </c>
      <c r="D672" s="14">
        <v>0.36210307423502103</v>
      </c>
      <c r="E672" s="14">
        <v>0.34169302613177899</v>
      </c>
      <c r="F672" s="14"/>
      <c r="G672" s="14">
        <v>0.39642004655518298</v>
      </c>
      <c r="H672" s="14">
        <v>0.38775532153488701</v>
      </c>
      <c r="I672" s="14">
        <v>0.40519893900800402</v>
      </c>
      <c r="J672" s="14">
        <v>0.40420483688790199</v>
      </c>
      <c r="K672" s="14">
        <v>0.33408017873345303</v>
      </c>
      <c r="L672" s="14">
        <v>0.21612391637887701</v>
      </c>
      <c r="M672" s="14"/>
      <c r="N672" s="14">
        <v>0.38530630031596502</v>
      </c>
      <c r="O672" s="14">
        <v>0.37496731488444102</v>
      </c>
      <c r="P672" s="14">
        <v>0.34636796994967101</v>
      </c>
      <c r="Q672" s="14">
        <v>0.33125463078240103</v>
      </c>
      <c r="R672" s="14">
        <v>0.36502001588664801</v>
      </c>
      <c r="S672" s="14">
        <v>0.33022116858112599</v>
      </c>
      <c r="T672" s="14">
        <v>0.365624797054451</v>
      </c>
      <c r="U672" s="14">
        <v>0.41302584672301301</v>
      </c>
      <c r="V672" s="14">
        <v>0.34918606002676</v>
      </c>
      <c r="W672" s="14">
        <v>0.28025687140119798</v>
      </c>
      <c r="X672" s="14">
        <v>0.344428004611956</v>
      </c>
      <c r="Y672" s="14">
        <v>0.30384999209464197</v>
      </c>
      <c r="Z672" s="14"/>
      <c r="AA672" s="14">
        <v>0.38576809213017399</v>
      </c>
      <c r="AB672" s="14">
        <v>0.37200914106760102</v>
      </c>
      <c r="AC672" s="14">
        <v>0.357781755628791</v>
      </c>
      <c r="AD672" s="14">
        <v>0.28930658134986198</v>
      </c>
      <c r="AE672" s="14"/>
      <c r="AF672" s="14">
        <v>0.346898888704888</v>
      </c>
      <c r="AG672" s="14">
        <v>0.37979919073613699</v>
      </c>
      <c r="AH672" s="14">
        <v>0.31526662816456502</v>
      </c>
      <c r="AI672" s="14">
        <v>0.41537349038313298</v>
      </c>
      <c r="AJ672" s="14">
        <v>0.312356883141998</v>
      </c>
      <c r="AK672" s="14"/>
      <c r="AL672" s="14">
        <v>0.37199239299047299</v>
      </c>
      <c r="AM672" s="14">
        <v>0.36113451307045802</v>
      </c>
      <c r="AN672" s="14">
        <v>0.36221890213449698</v>
      </c>
    </row>
    <row r="673" spans="2:40" x14ac:dyDescent="0.35">
      <c r="B673" t="s">
        <v>425</v>
      </c>
      <c r="C673" s="14">
        <v>0.34946064625512602</v>
      </c>
      <c r="D673" s="14">
        <v>0.35427123016289003</v>
      </c>
      <c r="E673" s="14">
        <v>0.34683778805167698</v>
      </c>
      <c r="F673" s="14"/>
      <c r="G673" s="14">
        <v>0.251533272967778</v>
      </c>
      <c r="H673" s="14">
        <v>0.30321923989421401</v>
      </c>
      <c r="I673" s="14">
        <v>0.27056480533364102</v>
      </c>
      <c r="J673" s="14">
        <v>0.36604938001373999</v>
      </c>
      <c r="K673" s="14">
        <v>0.42068018791100897</v>
      </c>
      <c r="L673" s="14">
        <v>0.454917244770976</v>
      </c>
      <c r="M673" s="14"/>
      <c r="N673" s="14">
        <v>0.325852234534864</v>
      </c>
      <c r="O673" s="14">
        <v>0.30891077769324499</v>
      </c>
      <c r="P673" s="14">
        <v>0.38024367382396301</v>
      </c>
      <c r="Q673" s="14">
        <v>0.44506775355045403</v>
      </c>
      <c r="R673" s="14">
        <v>0.31274324449270702</v>
      </c>
      <c r="S673" s="14">
        <v>0.35707910964116102</v>
      </c>
      <c r="T673" s="14">
        <v>0.34038236976875302</v>
      </c>
      <c r="U673" s="14">
        <v>0.335860654589899</v>
      </c>
      <c r="V673" s="14">
        <v>0.33001241091792399</v>
      </c>
      <c r="W673" s="14">
        <v>0.41118015534036401</v>
      </c>
      <c r="X673" s="14">
        <v>0.305060598401934</v>
      </c>
      <c r="Y673" s="14">
        <v>0.33205609013021098</v>
      </c>
      <c r="Z673" s="14"/>
      <c r="AA673" s="14">
        <v>0.31182781473549898</v>
      </c>
      <c r="AB673" s="14">
        <v>0.35334018483088198</v>
      </c>
      <c r="AC673" s="14">
        <v>0.36529956606524799</v>
      </c>
      <c r="AD673" s="14">
        <v>0.37492681991466797</v>
      </c>
      <c r="AE673" s="14"/>
      <c r="AF673" s="14">
        <v>0.368137967786062</v>
      </c>
      <c r="AG673" s="14">
        <v>0.316136663720886</v>
      </c>
      <c r="AH673" s="14">
        <v>0.38147163366175602</v>
      </c>
      <c r="AI673" s="14">
        <v>0.26823523289540202</v>
      </c>
      <c r="AJ673" s="14">
        <v>0.355436738954093</v>
      </c>
      <c r="AK673" s="14"/>
      <c r="AL673" s="14">
        <v>0.32124064223738802</v>
      </c>
      <c r="AM673" s="14">
        <v>0.31741522056268301</v>
      </c>
      <c r="AN673" s="14">
        <v>0.33700300516130299</v>
      </c>
    </row>
    <row r="674" spans="2:40" x14ac:dyDescent="0.35">
      <c r="B674" t="s">
        <v>426</v>
      </c>
      <c r="C674" s="14">
        <v>1.6805172655401102E-2</v>
      </c>
      <c r="D674" s="14">
        <v>1.6311330145821999E-2</v>
      </c>
      <c r="E674" s="14">
        <v>1.7387139485647001E-2</v>
      </c>
      <c r="F674" s="14"/>
      <c r="G674" s="14">
        <v>2.5848027091694901E-2</v>
      </c>
      <c r="H674" s="14">
        <v>1.8937313886451E-2</v>
      </c>
      <c r="I674" s="14">
        <v>3.7695385508400799E-2</v>
      </c>
      <c r="J674" s="14">
        <v>1.5588524471918899E-2</v>
      </c>
      <c r="K674" s="14">
        <v>6.4510294833844996E-3</v>
      </c>
      <c r="L674" s="14">
        <v>0</v>
      </c>
      <c r="M674" s="14"/>
      <c r="N674" s="14">
        <v>2.17464696802065E-2</v>
      </c>
      <c r="O674" s="14">
        <v>1.52806164754527E-2</v>
      </c>
      <c r="P674" s="14">
        <v>1.17227772827908E-2</v>
      </c>
      <c r="Q674" s="14">
        <v>1.50566459737992E-2</v>
      </c>
      <c r="R674" s="14">
        <v>7.0226762051176297E-3</v>
      </c>
      <c r="S674" s="14">
        <v>2.7335137890477701E-2</v>
      </c>
      <c r="T674" s="14">
        <v>5.6912601562336997E-3</v>
      </c>
      <c r="U674" s="14">
        <v>4.6120079894670901E-2</v>
      </c>
      <c r="V674" s="14">
        <v>1.38148571861986E-2</v>
      </c>
      <c r="W674" s="14">
        <v>7.2672603587600904E-3</v>
      </c>
      <c r="X674" s="14">
        <v>2.6860995403325399E-2</v>
      </c>
      <c r="Y674" s="14">
        <v>2.3905228508862401E-2</v>
      </c>
      <c r="Z674" s="14"/>
      <c r="AA674" s="14">
        <v>1.07566392254575E-2</v>
      </c>
      <c r="AB674" s="14">
        <v>8.9371555110956003E-3</v>
      </c>
      <c r="AC674" s="14">
        <v>2.5109804870003201E-2</v>
      </c>
      <c r="AD674" s="14">
        <v>2.43466916222113E-2</v>
      </c>
      <c r="AE674" s="14"/>
      <c r="AF674" s="14">
        <v>6.7615509662720301E-3</v>
      </c>
      <c r="AG674" s="14">
        <v>3.7063668946379101E-2</v>
      </c>
      <c r="AH674" s="14">
        <v>6.8752580753547897E-3</v>
      </c>
      <c r="AI674" s="14">
        <v>4.4869887167094502E-2</v>
      </c>
      <c r="AJ674" s="14">
        <v>3.5205894666882698E-3</v>
      </c>
      <c r="AK674" s="14"/>
      <c r="AL674" s="14">
        <v>9.4043058171063999E-3</v>
      </c>
      <c r="AM674" s="14">
        <v>2.7917638970600001E-2</v>
      </c>
      <c r="AN674" s="14">
        <v>2.6176735324434802E-2</v>
      </c>
    </row>
    <row r="675" spans="2:40" x14ac:dyDescent="0.35">
      <c r="B675" t="s">
        <v>427</v>
      </c>
      <c r="C675" s="14">
        <v>1.7785528475573999E-2</v>
      </c>
      <c r="D675" s="14">
        <v>1.50623991634132E-2</v>
      </c>
      <c r="E675" s="14">
        <v>2.05500925530409E-2</v>
      </c>
      <c r="F675" s="14"/>
      <c r="G675" s="14">
        <v>6.8521042725892501E-3</v>
      </c>
      <c r="H675" s="14">
        <v>1.9257129473235501E-2</v>
      </c>
      <c r="I675" s="14">
        <v>2.38081297091681E-2</v>
      </c>
      <c r="J675" s="14">
        <v>1.4963242655825101E-2</v>
      </c>
      <c r="K675" s="14">
        <v>9.6765849481251793E-3</v>
      </c>
      <c r="L675" s="14">
        <v>2.66880557081456E-2</v>
      </c>
      <c r="M675" s="14"/>
      <c r="N675" s="14">
        <v>4.10992030727814E-3</v>
      </c>
      <c r="O675" s="14">
        <v>1.49701594324938E-2</v>
      </c>
      <c r="P675" s="14">
        <v>3.11036525482206E-2</v>
      </c>
      <c r="Q675" s="14">
        <v>1.1047582374695801E-2</v>
      </c>
      <c r="R675" s="14">
        <v>1.4133124031768E-2</v>
      </c>
      <c r="S675" s="14">
        <v>4.1855383669246203E-2</v>
      </c>
      <c r="T675" s="14">
        <v>2.3897830901590599E-2</v>
      </c>
      <c r="U675" s="14">
        <v>1.29364428676286E-2</v>
      </c>
      <c r="V675" s="14">
        <v>2.2243049165859299E-2</v>
      </c>
      <c r="W675" s="14">
        <v>1.42785241829128E-2</v>
      </c>
      <c r="X675" s="14">
        <v>0</v>
      </c>
      <c r="Y675" s="14">
        <v>2.9073002003672199E-2</v>
      </c>
      <c r="Z675" s="14"/>
      <c r="AA675" s="14">
        <v>1.29444775707573E-2</v>
      </c>
      <c r="AB675" s="14">
        <v>1.3689375373293599E-2</v>
      </c>
      <c r="AC675" s="14">
        <v>1.22068652172197E-2</v>
      </c>
      <c r="AD675" s="14">
        <v>3.2325370574303902E-2</v>
      </c>
      <c r="AE675" s="14"/>
      <c r="AF675" s="14">
        <v>2.4711273051212599E-2</v>
      </c>
      <c r="AG675" s="14">
        <v>8.53934139967189E-3</v>
      </c>
      <c r="AH675" s="14">
        <v>1.41606683457225E-2</v>
      </c>
      <c r="AI675" s="14">
        <v>0</v>
      </c>
      <c r="AJ675" s="14">
        <v>1.89645673384304E-2</v>
      </c>
      <c r="AK675" s="14"/>
      <c r="AL675" s="14">
        <v>2.5455522402925201E-2</v>
      </c>
      <c r="AM675" s="14">
        <v>1.19512932079427E-2</v>
      </c>
      <c r="AN675" s="14">
        <v>0</v>
      </c>
    </row>
    <row r="676" spans="2:40" x14ac:dyDescent="0.35">
      <c r="B676" t="s">
        <v>81</v>
      </c>
      <c r="C676" s="14">
        <v>6.7266747812560701E-2</v>
      </c>
      <c r="D676" s="14">
        <v>5.4713731068233198E-2</v>
      </c>
      <c r="E676" s="14">
        <v>7.9923387559688905E-2</v>
      </c>
      <c r="F676" s="14"/>
      <c r="G676" s="14">
        <v>6.7059630370503595E-2</v>
      </c>
      <c r="H676" s="14">
        <v>3.2726750247600203E-2</v>
      </c>
      <c r="I676" s="14">
        <v>4.1552366759043502E-2</v>
      </c>
      <c r="J676" s="14">
        <v>4.4263617149341801E-2</v>
      </c>
      <c r="K676" s="14">
        <v>7.0466210675888097E-2</v>
      </c>
      <c r="L676" s="14">
        <v>0.13283842641073901</v>
      </c>
      <c r="M676" s="14"/>
      <c r="N676" s="14">
        <v>6.6993333734014393E-2</v>
      </c>
      <c r="O676" s="14">
        <v>7.3766376918476498E-2</v>
      </c>
      <c r="P676" s="14">
        <v>6.7628384280371601E-2</v>
      </c>
      <c r="Q676" s="14">
        <v>4.1401111084142697E-2</v>
      </c>
      <c r="R676" s="14">
        <v>4.94799195136819E-2</v>
      </c>
      <c r="S676" s="14">
        <v>6.6807206875450595E-2</v>
      </c>
      <c r="T676" s="14">
        <v>7.01970026728959E-2</v>
      </c>
      <c r="U676" s="14">
        <v>7.00563891331418E-2</v>
      </c>
      <c r="V676" s="14">
        <v>4.99543185784177E-2</v>
      </c>
      <c r="W676" s="14">
        <v>9.0098832845344798E-2</v>
      </c>
      <c r="X676" s="14">
        <v>0.122134617886401</v>
      </c>
      <c r="Y676" s="14">
        <v>5.1715397029188703E-2</v>
      </c>
      <c r="Z676" s="14"/>
      <c r="AA676" s="14">
        <v>5.00879123861558E-2</v>
      </c>
      <c r="AB676" s="14">
        <v>6.02522003977407E-2</v>
      </c>
      <c r="AC676" s="14">
        <v>5.3239512813959701E-2</v>
      </c>
      <c r="AD676" s="14">
        <v>0.10405513174178101</v>
      </c>
      <c r="AE676" s="14"/>
      <c r="AF676" s="14">
        <v>7.8137706342030502E-2</v>
      </c>
      <c r="AG676" s="14">
        <v>4.6638303890282902E-2</v>
      </c>
      <c r="AH676" s="14">
        <v>7.8472983637989199E-2</v>
      </c>
      <c r="AI676" s="14">
        <v>0</v>
      </c>
      <c r="AJ676" s="14">
        <v>8.4996925195792702E-2</v>
      </c>
      <c r="AK676" s="14"/>
      <c r="AL676" s="14">
        <v>5.6010303275150303E-2</v>
      </c>
      <c r="AM676" s="14">
        <v>5.5353089875853898E-2</v>
      </c>
      <c r="AN676" s="14">
        <v>0.100600871229357</v>
      </c>
    </row>
    <row r="677" spans="2:40" x14ac:dyDescent="0.35">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row>
    <row r="678" spans="2:40" x14ac:dyDescent="0.35">
      <c r="B678" s="6" t="s">
        <v>431</v>
      </c>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row>
    <row r="679" spans="2:40" x14ac:dyDescent="0.35">
      <c r="B679" s="24" t="s">
        <v>604</v>
      </c>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row>
    <row r="680" spans="2:40" x14ac:dyDescent="0.35">
      <c r="B680" t="s">
        <v>429</v>
      </c>
      <c r="C680" s="14">
        <v>0.48086524707453199</v>
      </c>
      <c r="D680" s="14">
        <v>0.48985981350188401</v>
      </c>
      <c r="E680" s="14">
        <v>0.47497303614080999</v>
      </c>
      <c r="F680" s="14"/>
      <c r="G680" s="14">
        <v>0.33854196140745002</v>
      </c>
      <c r="H680" s="14">
        <v>0.44395882235598799</v>
      </c>
      <c r="I680" s="14">
        <v>0.43459220851814701</v>
      </c>
      <c r="J680" s="14">
        <v>0.59976258621193101</v>
      </c>
      <c r="K680" s="14">
        <v>0.44819077954855202</v>
      </c>
      <c r="L680" s="14">
        <v>0.60762600388742405</v>
      </c>
      <c r="M680" s="14"/>
      <c r="N680" s="14">
        <v>0.51632562694950102</v>
      </c>
      <c r="O680" s="14">
        <v>0.536840959197602</v>
      </c>
      <c r="P680" s="14">
        <v>0.41384357552484402</v>
      </c>
      <c r="Q680" s="14">
        <v>0.52883634289459303</v>
      </c>
      <c r="R680" s="14">
        <v>0.428474456558675</v>
      </c>
      <c r="S680" s="14">
        <v>0.44330917395490999</v>
      </c>
      <c r="T680" s="14">
        <v>0.46971699120633198</v>
      </c>
      <c r="U680" s="14">
        <v>0.339686342444043</v>
      </c>
      <c r="V680" s="14">
        <v>0.42686571753288099</v>
      </c>
      <c r="W680" s="14">
        <v>0.49762899177039799</v>
      </c>
      <c r="X680" s="14">
        <v>0.58278728668032798</v>
      </c>
      <c r="Y680" s="14">
        <v>0.53787912253625503</v>
      </c>
      <c r="Z680" s="14"/>
      <c r="AA680" s="14">
        <v>0.53844406288424396</v>
      </c>
      <c r="AB680" s="14">
        <v>0.48065622361393501</v>
      </c>
      <c r="AC680" s="14">
        <v>0.48174056146739203</v>
      </c>
      <c r="AD680" s="14">
        <v>0.42343999188764597</v>
      </c>
      <c r="AE680" s="14"/>
      <c r="AF680" s="14">
        <v>0.52155710929927201</v>
      </c>
      <c r="AG680" s="14">
        <v>0.48376687947172597</v>
      </c>
      <c r="AH680" s="14">
        <v>0.55990750626345498</v>
      </c>
      <c r="AI680" s="14">
        <v>0.36765883493346802</v>
      </c>
      <c r="AJ680" s="14">
        <v>0.36673511606879799</v>
      </c>
      <c r="AK680" s="14"/>
      <c r="AL680" s="14">
        <v>0.50792013425228</v>
      </c>
      <c r="AM680" s="14">
        <v>0.48831331629286101</v>
      </c>
      <c r="AN680" s="14">
        <v>0.65058561970358797</v>
      </c>
    </row>
    <row r="681" spans="2:40" x14ac:dyDescent="0.35">
      <c r="B681" t="s">
        <v>430</v>
      </c>
      <c r="C681" s="14">
        <v>0.41748290107464903</v>
      </c>
      <c r="D681" s="14">
        <v>0.406360279621997</v>
      </c>
      <c r="E681" s="14">
        <v>0.42482774360359299</v>
      </c>
      <c r="F681" s="14"/>
      <c r="G681" s="14">
        <v>0.55947341262454198</v>
      </c>
      <c r="H681" s="14">
        <v>0.47131960001074602</v>
      </c>
      <c r="I681" s="14">
        <v>0.44951883763549799</v>
      </c>
      <c r="J681" s="14">
        <v>0.32167450182500901</v>
      </c>
      <c r="K681" s="14">
        <v>0.45784745679238398</v>
      </c>
      <c r="L681" s="14">
        <v>0.254124379650145</v>
      </c>
      <c r="M681" s="14"/>
      <c r="N681" s="14">
        <v>0.36495510738959702</v>
      </c>
      <c r="O681" s="14">
        <v>0.37763441345733401</v>
      </c>
      <c r="P681" s="14">
        <v>0.48882574372517201</v>
      </c>
      <c r="Q681" s="14">
        <v>0.36503715720613</v>
      </c>
      <c r="R681" s="14">
        <v>0.39231312984605698</v>
      </c>
      <c r="S681" s="14">
        <v>0.44531975391259898</v>
      </c>
      <c r="T681" s="14">
        <v>0.48577115024907802</v>
      </c>
      <c r="U681" s="14">
        <v>0.54470900471319095</v>
      </c>
      <c r="V681" s="14">
        <v>0.46773849768634002</v>
      </c>
      <c r="W681" s="14">
        <v>0.39867893468068499</v>
      </c>
      <c r="X681" s="14">
        <v>0.38625422683642802</v>
      </c>
      <c r="Y681" s="14">
        <v>0.415654017686652</v>
      </c>
      <c r="Z681" s="14"/>
      <c r="AA681" s="14">
        <v>0.37164324995616699</v>
      </c>
      <c r="AB681" s="14">
        <v>0.40025686831936502</v>
      </c>
      <c r="AC681" s="14">
        <v>0.41084472714424097</v>
      </c>
      <c r="AD681" s="14">
        <v>0.498026602988828</v>
      </c>
      <c r="AE681" s="14"/>
      <c r="AF681" s="14">
        <v>0.388726114556048</v>
      </c>
      <c r="AG681" s="14">
        <v>0.44816160375464198</v>
      </c>
      <c r="AH681" s="14">
        <v>0.30500339239694302</v>
      </c>
      <c r="AI681" s="14">
        <v>0.63234116506653204</v>
      </c>
      <c r="AJ681" s="14">
        <v>0.45816894821940202</v>
      </c>
      <c r="AK681" s="14"/>
      <c r="AL681" s="14">
        <v>0.38805627627182798</v>
      </c>
      <c r="AM681" s="14">
        <v>0.41432003791868299</v>
      </c>
      <c r="AN681" s="14">
        <v>0.20355031289844799</v>
      </c>
    </row>
    <row r="682" spans="2:40" x14ac:dyDescent="0.35">
      <c r="B682" t="s">
        <v>241</v>
      </c>
      <c r="C682" s="14">
        <v>0.101651851850819</v>
      </c>
      <c r="D682" s="14">
        <v>0.103779906876119</v>
      </c>
      <c r="E682" s="14">
        <v>0.10019922025559699</v>
      </c>
      <c r="F682" s="14"/>
      <c r="G682" s="14">
        <v>0.101984625968008</v>
      </c>
      <c r="H682" s="14">
        <v>8.4721577633265696E-2</v>
      </c>
      <c r="I682" s="14">
        <v>0.115888953846354</v>
      </c>
      <c r="J682" s="14">
        <v>7.85629119630607E-2</v>
      </c>
      <c r="K682" s="14">
        <v>9.3961763659064099E-2</v>
      </c>
      <c r="L682" s="14">
        <v>0.138249616462431</v>
      </c>
      <c r="M682" s="14"/>
      <c r="N682" s="14">
        <v>0.118719265660902</v>
      </c>
      <c r="O682" s="14">
        <v>8.5524627345063595E-2</v>
      </c>
      <c r="P682" s="14">
        <v>9.7330680749984202E-2</v>
      </c>
      <c r="Q682" s="14">
        <v>0.106126499899277</v>
      </c>
      <c r="R682" s="14">
        <v>0.17921241359526799</v>
      </c>
      <c r="S682" s="14">
        <v>0.11137107213249101</v>
      </c>
      <c r="T682" s="14">
        <v>4.4511858544589902E-2</v>
      </c>
      <c r="U682" s="14">
        <v>0.115604652842767</v>
      </c>
      <c r="V682" s="14">
        <v>0.105395784780779</v>
      </c>
      <c r="W682" s="14">
        <v>0.103692073548917</v>
      </c>
      <c r="X682" s="14">
        <v>3.0958486483244198E-2</v>
      </c>
      <c r="Y682" s="14">
        <v>4.6466859777092598E-2</v>
      </c>
      <c r="Z682" s="14"/>
      <c r="AA682" s="14">
        <v>8.9912687159588597E-2</v>
      </c>
      <c r="AB682" s="14">
        <v>0.1190869080667</v>
      </c>
      <c r="AC682" s="14">
        <v>0.107414711388368</v>
      </c>
      <c r="AD682" s="14">
        <v>7.8533405123526204E-2</v>
      </c>
      <c r="AE682" s="14"/>
      <c r="AF682" s="14">
        <v>8.9716776144680599E-2</v>
      </c>
      <c r="AG682" s="14">
        <v>6.8071516773632101E-2</v>
      </c>
      <c r="AH682" s="14">
        <v>0.135089101339601</v>
      </c>
      <c r="AI682" s="14">
        <v>0</v>
      </c>
      <c r="AJ682" s="14">
        <v>0.17509593571179999</v>
      </c>
      <c r="AK682" s="14"/>
      <c r="AL682" s="14">
        <v>0.10402358947589201</v>
      </c>
      <c r="AM682" s="14">
        <v>9.7366645788455705E-2</v>
      </c>
      <c r="AN682" s="14">
        <v>0.14586406739796301</v>
      </c>
    </row>
    <row r="683" spans="2:40" x14ac:dyDescent="0.35">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row>
    <row r="684" spans="2:40" x14ac:dyDescent="0.35">
      <c r="B684" s="6" t="s">
        <v>436</v>
      </c>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row>
    <row r="685" spans="2:40" x14ac:dyDescent="0.35">
      <c r="B685" s="24" t="s">
        <v>437</v>
      </c>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row>
    <row r="686" spans="2:40" x14ac:dyDescent="0.35">
      <c r="B686" t="s">
        <v>432</v>
      </c>
      <c r="C686" s="14">
        <v>0.74964121488233904</v>
      </c>
      <c r="D686" s="14">
        <v>0.70535731453131501</v>
      </c>
      <c r="E686" s="14">
        <v>0.79136265107474502</v>
      </c>
      <c r="F686" s="14"/>
      <c r="G686" s="14">
        <v>0.60205126793985397</v>
      </c>
      <c r="H686" s="14">
        <v>0.74442300668695005</v>
      </c>
      <c r="I686" s="14">
        <v>0.68263156230141897</v>
      </c>
      <c r="J686" s="14">
        <v>0.82304019346795598</v>
      </c>
      <c r="K686" s="14">
        <v>0.76901401915518597</v>
      </c>
      <c r="L686" s="14">
        <v>0.79263724220751497</v>
      </c>
      <c r="M686" s="14"/>
      <c r="N686" s="14">
        <v>0.76975330756962401</v>
      </c>
      <c r="O686" s="14">
        <v>0.72225060632996596</v>
      </c>
      <c r="P686" s="14">
        <v>0.92418785148608396</v>
      </c>
      <c r="Q686" s="14">
        <v>0.77151690606333501</v>
      </c>
      <c r="R686" s="14">
        <v>0.86314275929694195</v>
      </c>
      <c r="S686" s="14">
        <v>0.75077888988379404</v>
      </c>
      <c r="T686" s="14">
        <v>0.71007903185633503</v>
      </c>
      <c r="U686" s="14">
        <v>0.66578814302025702</v>
      </c>
      <c r="V686" s="14">
        <v>0.694032505798862</v>
      </c>
      <c r="W686" s="14">
        <v>0.70387070450270695</v>
      </c>
      <c r="X686" s="14">
        <v>0.64218422297355704</v>
      </c>
      <c r="Y686" s="14">
        <v>0.69043988029998005</v>
      </c>
      <c r="Z686" s="14"/>
      <c r="AA686" s="14">
        <v>0.71210317930296496</v>
      </c>
      <c r="AB686" s="14">
        <v>0.77870952580840103</v>
      </c>
      <c r="AC686" s="14">
        <v>0.77140554773610104</v>
      </c>
      <c r="AD686" s="14">
        <v>0.73328497885730404</v>
      </c>
      <c r="AE686" s="14"/>
      <c r="AF686" s="14">
        <v>0.78575361503588004</v>
      </c>
      <c r="AG686" s="14">
        <v>0.70492638797218299</v>
      </c>
      <c r="AH686" s="14">
        <v>0.74589165898836396</v>
      </c>
      <c r="AI686" s="14">
        <v>1</v>
      </c>
      <c r="AJ686" s="14">
        <v>0.78808448520583796</v>
      </c>
      <c r="AK686" s="14"/>
      <c r="AL686" s="14">
        <v>0.74757818270961796</v>
      </c>
      <c r="AM686" s="14">
        <v>0.72370917275977698</v>
      </c>
      <c r="AN686" s="14">
        <v>0.78071270311961805</v>
      </c>
    </row>
    <row r="687" spans="2:40" x14ac:dyDescent="0.35">
      <c r="B687" t="s">
        <v>433</v>
      </c>
      <c r="C687" s="14">
        <v>0.44852330904665499</v>
      </c>
      <c r="D687" s="14">
        <v>0.45347131573458099</v>
      </c>
      <c r="E687" s="14">
        <v>0.44386161611370301</v>
      </c>
      <c r="F687" s="14"/>
      <c r="G687" s="14">
        <v>0.53528259605045803</v>
      </c>
      <c r="H687" s="14">
        <v>0.44786287119760998</v>
      </c>
      <c r="I687" s="14">
        <v>0.58818874282818001</v>
      </c>
      <c r="J687" s="14">
        <v>0.421481710505756</v>
      </c>
      <c r="K687" s="14">
        <v>0.37306293393169498</v>
      </c>
      <c r="L687" s="14">
        <v>0.37203525315479402</v>
      </c>
      <c r="M687" s="14"/>
      <c r="N687" s="14">
        <v>0.49370252578928098</v>
      </c>
      <c r="O687" s="14">
        <v>0.32198819053963501</v>
      </c>
      <c r="P687" s="14">
        <v>0.472195355999316</v>
      </c>
      <c r="Q687" s="14">
        <v>0.47554774063594302</v>
      </c>
      <c r="R687" s="14">
        <v>0.61088076020510196</v>
      </c>
      <c r="S687" s="14">
        <v>0.39906817366312902</v>
      </c>
      <c r="T687" s="14">
        <v>0.66876430698863298</v>
      </c>
      <c r="U687" s="14">
        <v>0.22010330392376601</v>
      </c>
      <c r="V687" s="14">
        <v>0.39572521402685201</v>
      </c>
      <c r="W687" s="14">
        <v>0.35870183925556298</v>
      </c>
      <c r="X687" s="14">
        <v>0.39720381331451898</v>
      </c>
      <c r="Y687" s="14">
        <v>0.49495628457325302</v>
      </c>
      <c r="Z687" s="14"/>
      <c r="AA687" s="14">
        <v>0.48274906539727602</v>
      </c>
      <c r="AB687" s="14">
        <v>0.366302064207575</v>
      </c>
      <c r="AC687" s="14">
        <v>0.44020410214865202</v>
      </c>
      <c r="AD687" s="14">
        <v>0.51314935191817501</v>
      </c>
      <c r="AE687" s="14"/>
      <c r="AF687" s="14">
        <v>0.45096563186760602</v>
      </c>
      <c r="AG687" s="14">
        <v>0.53999076185338302</v>
      </c>
      <c r="AH687" s="14">
        <v>0.474129172268897</v>
      </c>
      <c r="AI687" s="14">
        <v>0.66508189150815999</v>
      </c>
      <c r="AJ687" s="14">
        <v>0.366542723204065</v>
      </c>
      <c r="AK687" s="14"/>
      <c r="AL687" s="14">
        <v>0.47836955226278099</v>
      </c>
      <c r="AM687" s="14">
        <v>0.49569379423747501</v>
      </c>
      <c r="AN687" s="14">
        <v>0.42823076137355598</v>
      </c>
    </row>
    <row r="688" spans="2:40" x14ac:dyDescent="0.35">
      <c r="B688" t="s">
        <v>434</v>
      </c>
      <c r="C688" s="14">
        <v>0.388559790956444</v>
      </c>
      <c r="D688" s="14">
        <v>0.43214244986883299</v>
      </c>
      <c r="E688" s="14">
        <v>0.34749901924267601</v>
      </c>
      <c r="F688" s="14"/>
      <c r="G688" s="14">
        <v>0.36777120915557798</v>
      </c>
      <c r="H688" s="14">
        <v>0.39337060258920697</v>
      </c>
      <c r="I688" s="14">
        <v>0.33020789192016298</v>
      </c>
      <c r="J688" s="14">
        <v>0.30911094601962902</v>
      </c>
      <c r="K688" s="14">
        <v>0.42037270375040697</v>
      </c>
      <c r="L688" s="14">
        <v>0.50433977966866905</v>
      </c>
      <c r="M688" s="14"/>
      <c r="N688" s="14">
        <v>0.29710282266453503</v>
      </c>
      <c r="O688" s="14">
        <v>0.47764561050634002</v>
      </c>
      <c r="P688" s="14">
        <v>0.41256704105428899</v>
      </c>
      <c r="Q688" s="14">
        <v>0.34975638297295902</v>
      </c>
      <c r="R688" s="14">
        <v>0.36148332324034599</v>
      </c>
      <c r="S688" s="14">
        <v>0.36291211580496702</v>
      </c>
      <c r="T688" s="14">
        <v>0.218126360190049</v>
      </c>
      <c r="U688" s="14">
        <v>0.33823287037376198</v>
      </c>
      <c r="V688" s="14">
        <v>0.47462572615290799</v>
      </c>
      <c r="W688" s="14">
        <v>0.388747944646326</v>
      </c>
      <c r="X688" s="14">
        <v>0.52408849980255001</v>
      </c>
      <c r="Y688" s="14">
        <v>0.616460668520043</v>
      </c>
      <c r="Z688" s="14"/>
      <c r="AA688" s="14">
        <v>0.40793854426584403</v>
      </c>
      <c r="AB688" s="14">
        <v>0.41752261087060499</v>
      </c>
      <c r="AC688" s="14">
        <v>0.34992402474447598</v>
      </c>
      <c r="AD688" s="14">
        <v>0.37446537688580001</v>
      </c>
      <c r="AE688" s="14"/>
      <c r="AF688" s="14">
        <v>0.410896887075752</v>
      </c>
      <c r="AG688" s="14">
        <v>0.33488556721351498</v>
      </c>
      <c r="AH688" s="14">
        <v>0.43177999209108597</v>
      </c>
      <c r="AI688" s="14">
        <v>0.66646319121747899</v>
      </c>
      <c r="AJ688" s="14">
        <v>0.43913218613504401</v>
      </c>
      <c r="AK688" s="14"/>
      <c r="AL688" s="14">
        <v>0.42309148880324998</v>
      </c>
      <c r="AM688" s="14">
        <v>0.355429636429417</v>
      </c>
      <c r="AN688" s="14">
        <v>0.418787258451988</v>
      </c>
    </row>
    <row r="689" spans="2:40" x14ac:dyDescent="0.35">
      <c r="B689" t="s">
        <v>435</v>
      </c>
      <c r="C689" s="14">
        <v>0.241879129734269</v>
      </c>
      <c r="D689" s="14">
        <v>0.25509176370086001</v>
      </c>
      <c r="E689" s="14">
        <v>0.22943103775047399</v>
      </c>
      <c r="F689" s="14"/>
      <c r="G689" s="14">
        <v>0.17007388506322901</v>
      </c>
      <c r="H689" s="14">
        <v>0.20326232336170499</v>
      </c>
      <c r="I689" s="14">
        <v>0.14508103626879101</v>
      </c>
      <c r="J689" s="14">
        <v>0.34240587162848601</v>
      </c>
      <c r="K689" s="14">
        <v>0.237422509752623</v>
      </c>
      <c r="L689" s="14">
        <v>0.28372556617240402</v>
      </c>
      <c r="M689" s="14"/>
      <c r="N689" s="14">
        <v>0.304928467947855</v>
      </c>
      <c r="O689" s="14">
        <v>0.18339442724302599</v>
      </c>
      <c r="P689" s="14">
        <v>0.190612020059511</v>
      </c>
      <c r="Q689" s="14">
        <v>0.23431767880283899</v>
      </c>
      <c r="R689" s="14">
        <v>0.32831851471665202</v>
      </c>
      <c r="S689" s="14">
        <v>0.36465386493292401</v>
      </c>
      <c r="T689" s="14">
        <v>0.16275626966177001</v>
      </c>
      <c r="U689" s="14">
        <v>0</v>
      </c>
      <c r="V689" s="14">
        <v>0.33230855420521899</v>
      </c>
      <c r="W689" s="14">
        <v>0.19454155128921599</v>
      </c>
      <c r="X689" s="14">
        <v>0.116246473781373</v>
      </c>
      <c r="Y689" s="14">
        <v>0.19999254971271499</v>
      </c>
      <c r="Z689" s="14"/>
      <c r="AA689" s="14">
        <v>0.21802581276038599</v>
      </c>
      <c r="AB689" s="14">
        <v>0.238996767789246</v>
      </c>
      <c r="AC689" s="14">
        <v>0.25117250280487902</v>
      </c>
      <c r="AD689" s="14">
        <v>0.25718410221990401</v>
      </c>
      <c r="AE689" s="14"/>
      <c r="AF689" s="14">
        <v>0.27477572398255701</v>
      </c>
      <c r="AG689" s="14">
        <v>0.24069245446621601</v>
      </c>
      <c r="AH689" s="14">
        <v>0.32470634762565098</v>
      </c>
      <c r="AI689" s="14">
        <v>0</v>
      </c>
      <c r="AJ689" s="14">
        <v>0.14443862140446201</v>
      </c>
      <c r="AK689" s="14"/>
      <c r="AL689" s="14">
        <v>0.281718027592395</v>
      </c>
      <c r="AM689" s="14">
        <v>0.245799379819022</v>
      </c>
      <c r="AN689" s="14">
        <v>0.26505701790828601</v>
      </c>
    </row>
    <row r="690" spans="2:40" x14ac:dyDescent="0.35">
      <c r="B690" t="s">
        <v>118</v>
      </c>
      <c r="C690" s="14">
        <v>3.6325121297296703E-2</v>
      </c>
      <c r="D690" s="14">
        <v>5.0312529335724901E-2</v>
      </c>
      <c r="E690" s="14">
        <v>2.3147087128069999E-2</v>
      </c>
      <c r="F690" s="14"/>
      <c r="G690" s="14">
        <v>2.4292112125916001E-2</v>
      </c>
      <c r="H690" s="14">
        <v>2.6322777448139101E-2</v>
      </c>
      <c r="I690" s="14">
        <v>1.7858889699511798E-2</v>
      </c>
      <c r="J690" s="14">
        <v>3.9695528908379199E-2</v>
      </c>
      <c r="K690" s="14">
        <v>4.3982004938528302E-2</v>
      </c>
      <c r="L690" s="14">
        <v>5.7463481572932698E-2</v>
      </c>
      <c r="M690" s="14"/>
      <c r="N690" s="14">
        <v>5.13894502843169E-2</v>
      </c>
      <c r="O690" s="14">
        <v>4.3149409289247397E-2</v>
      </c>
      <c r="P690" s="14">
        <v>0</v>
      </c>
      <c r="Q690" s="14">
        <v>4.8484291583866197E-2</v>
      </c>
      <c r="R690" s="14">
        <v>7.0263282664634302E-2</v>
      </c>
      <c r="S690" s="14">
        <v>2.8228094249429701E-2</v>
      </c>
      <c r="T690" s="14">
        <v>0</v>
      </c>
      <c r="U690" s="14">
        <v>0</v>
      </c>
      <c r="V690" s="14">
        <v>0</v>
      </c>
      <c r="W690" s="14">
        <v>2.7899687058484599E-2</v>
      </c>
      <c r="X690" s="14">
        <v>6.1840489780179302E-2</v>
      </c>
      <c r="Y690" s="14">
        <v>0.103689422499304</v>
      </c>
      <c r="Z690" s="14"/>
      <c r="AA690" s="14">
        <v>4.7737579316861303E-2</v>
      </c>
      <c r="AB690" s="14">
        <v>2.90355327615721E-2</v>
      </c>
      <c r="AC690" s="14">
        <v>2.4584610201577001E-2</v>
      </c>
      <c r="AD690" s="14">
        <v>4.4681913468825003E-2</v>
      </c>
      <c r="AE690" s="14"/>
      <c r="AF690" s="14">
        <v>2.0872430510826E-2</v>
      </c>
      <c r="AG690" s="14">
        <v>0</v>
      </c>
      <c r="AH690" s="14">
        <v>7.8082441344865597E-2</v>
      </c>
      <c r="AI690" s="14">
        <v>0</v>
      </c>
      <c r="AJ690" s="14">
        <v>0.113712256771593</v>
      </c>
      <c r="AK690" s="14"/>
      <c r="AL690" s="14">
        <v>3.6414467387154398E-2</v>
      </c>
      <c r="AM690" s="14">
        <v>6.8167033410359602E-3</v>
      </c>
      <c r="AN690" s="14">
        <v>4.2099468472361498E-2</v>
      </c>
    </row>
    <row r="691" spans="2:40" x14ac:dyDescent="0.35">
      <c r="B691" t="s">
        <v>64</v>
      </c>
      <c r="C691" s="14">
        <v>1.14070303685161E-2</v>
      </c>
      <c r="D691" s="14">
        <v>1.7411125726783602E-2</v>
      </c>
      <c r="E691" s="14">
        <v>5.7503587700920497E-3</v>
      </c>
      <c r="F691" s="14"/>
      <c r="G691" s="14">
        <v>0</v>
      </c>
      <c r="H691" s="14">
        <v>1.5860022871709501E-2</v>
      </c>
      <c r="I691" s="14">
        <v>0</v>
      </c>
      <c r="J691" s="14">
        <v>2.74636048653496E-2</v>
      </c>
      <c r="K691" s="14">
        <v>1.9661632907577501E-2</v>
      </c>
      <c r="L691" s="14">
        <v>0</v>
      </c>
      <c r="M691" s="14"/>
      <c r="N691" s="14">
        <v>0</v>
      </c>
      <c r="O691" s="14">
        <v>4.2022090399452199E-2</v>
      </c>
      <c r="P691" s="14">
        <v>0</v>
      </c>
      <c r="Q691" s="14">
        <v>0</v>
      </c>
      <c r="R691" s="14">
        <v>0</v>
      </c>
      <c r="S691" s="14">
        <v>0</v>
      </c>
      <c r="T691" s="14">
        <v>0</v>
      </c>
      <c r="U691" s="14">
        <v>0</v>
      </c>
      <c r="V691" s="14">
        <v>3.1926763377149801E-2</v>
      </c>
      <c r="W691" s="14">
        <v>2.8248357211507601E-2</v>
      </c>
      <c r="X691" s="14">
        <v>0</v>
      </c>
      <c r="Y691" s="14">
        <v>0</v>
      </c>
      <c r="Z691" s="14"/>
      <c r="AA691" s="14">
        <v>8.8486597136688393E-3</v>
      </c>
      <c r="AB691" s="14">
        <v>1.08823486254974E-2</v>
      </c>
      <c r="AC691" s="14">
        <v>2.50073759361766E-2</v>
      </c>
      <c r="AD691" s="14">
        <v>0</v>
      </c>
      <c r="AE691" s="14"/>
      <c r="AF691" s="14">
        <v>1.4025031403580499E-2</v>
      </c>
      <c r="AG691" s="14">
        <v>1.13361789071512E-2</v>
      </c>
      <c r="AH691" s="14">
        <v>0</v>
      </c>
      <c r="AI691" s="14">
        <v>0</v>
      </c>
      <c r="AJ691" s="14">
        <v>0</v>
      </c>
      <c r="AK691" s="14"/>
      <c r="AL691" s="14">
        <v>1.08911013511255E-2</v>
      </c>
      <c r="AM691" s="14">
        <v>1.5696577272451401E-2</v>
      </c>
      <c r="AN691" s="14">
        <v>0</v>
      </c>
    </row>
    <row r="692" spans="2:40" x14ac:dyDescent="0.35">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row>
    <row r="693" spans="2:40" x14ac:dyDescent="0.35">
      <c r="B693" s="6" t="s">
        <v>444</v>
      </c>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row>
    <row r="694" spans="2:40" x14ac:dyDescent="0.35">
      <c r="B694" s="24" t="s">
        <v>445</v>
      </c>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row>
    <row r="695" spans="2:40" x14ac:dyDescent="0.35">
      <c r="B695" t="s">
        <v>438</v>
      </c>
      <c r="C695" s="14">
        <v>0.73674016264076103</v>
      </c>
      <c r="D695" s="14">
        <v>0.75858605796072198</v>
      </c>
      <c r="E695" s="14">
        <v>0.72036204412765203</v>
      </c>
      <c r="F695" s="14"/>
      <c r="G695" s="14">
        <v>0.63214297849103596</v>
      </c>
      <c r="H695" s="14">
        <v>0.65112267032329096</v>
      </c>
      <c r="I695" s="14">
        <v>0.81375148139961795</v>
      </c>
      <c r="J695" s="14">
        <v>0.76419288574919197</v>
      </c>
      <c r="K695" s="14">
        <v>0.759213300569476</v>
      </c>
      <c r="L695" s="14">
        <v>0.93397611842316997</v>
      </c>
      <c r="M695" s="14"/>
      <c r="N695" s="14">
        <v>0.59456006054253496</v>
      </c>
      <c r="O695" s="14">
        <v>0.694838230968159</v>
      </c>
      <c r="P695" s="14">
        <v>0.783593424361409</v>
      </c>
      <c r="Q695" s="14">
        <v>0.82143960206316602</v>
      </c>
      <c r="R695" s="14">
        <v>0.773878490057336</v>
      </c>
      <c r="S695" s="14">
        <v>0.637516016379019</v>
      </c>
      <c r="T695" s="14">
        <v>0.81341073292698096</v>
      </c>
      <c r="U695" s="14">
        <v>0.72111098145552299</v>
      </c>
      <c r="V695" s="14">
        <v>0.779540916131924</v>
      </c>
      <c r="W695" s="14">
        <v>0.81126916938637095</v>
      </c>
      <c r="X695" s="14">
        <v>0.832580295119979</v>
      </c>
      <c r="Y695" s="14">
        <v>0.63981773762273297</v>
      </c>
      <c r="Z695" s="14"/>
      <c r="AA695" s="14">
        <v>0.77212869843995702</v>
      </c>
      <c r="AB695" s="14">
        <v>0.83764499393193503</v>
      </c>
      <c r="AC695" s="14">
        <v>0.75515221258426901</v>
      </c>
      <c r="AD695" s="14">
        <v>0.60142854066178297</v>
      </c>
      <c r="AE695" s="14"/>
      <c r="AF695" s="14">
        <v>0.79931029227661199</v>
      </c>
      <c r="AG695" s="14">
        <v>0.68974134235592399</v>
      </c>
      <c r="AH695" s="14">
        <v>0.60773010045581499</v>
      </c>
      <c r="AI695" s="14">
        <v>0.6034101886298</v>
      </c>
      <c r="AJ695" s="14">
        <v>0.74881217989914195</v>
      </c>
      <c r="AK695" s="14"/>
      <c r="AL695" s="14">
        <v>0.804228758671793</v>
      </c>
      <c r="AM695" s="14">
        <v>0.71042228668085305</v>
      </c>
      <c r="AN695" s="14">
        <v>0.55469385952714201</v>
      </c>
    </row>
    <row r="696" spans="2:40" x14ac:dyDescent="0.35">
      <c r="B696" t="s">
        <v>439</v>
      </c>
      <c r="C696" s="14">
        <v>0.46633609365869499</v>
      </c>
      <c r="D696" s="14">
        <v>0.456080898682374</v>
      </c>
      <c r="E696" s="14">
        <v>0.47493103568023798</v>
      </c>
      <c r="F696" s="14"/>
      <c r="G696" s="14">
        <v>0.43803837120684302</v>
      </c>
      <c r="H696" s="14">
        <v>0.35952012851509102</v>
      </c>
      <c r="I696" s="14">
        <v>0.42239579231899699</v>
      </c>
      <c r="J696" s="14">
        <v>0.52520721393079794</v>
      </c>
      <c r="K696" s="14">
        <v>0.58564048012374703</v>
      </c>
      <c r="L696" s="14">
        <v>0.597127352512553</v>
      </c>
      <c r="M696" s="14"/>
      <c r="N696" s="14">
        <v>0.47393703877883597</v>
      </c>
      <c r="O696" s="14">
        <v>0.52985635217455596</v>
      </c>
      <c r="P696" s="14">
        <v>0.52747432405390304</v>
      </c>
      <c r="Q696" s="14">
        <v>0.42939908705254398</v>
      </c>
      <c r="R696" s="14">
        <v>0.34081371318765302</v>
      </c>
      <c r="S696" s="14">
        <v>0.55011405321955797</v>
      </c>
      <c r="T696" s="14">
        <v>0.439044970796241</v>
      </c>
      <c r="U696" s="14">
        <v>0.50479618720274499</v>
      </c>
      <c r="V696" s="14">
        <v>0.49822078802426401</v>
      </c>
      <c r="W696" s="14">
        <v>0.55821414601131203</v>
      </c>
      <c r="X696" s="14">
        <v>0.24512224197004101</v>
      </c>
      <c r="Y696" s="14">
        <v>0.11852452912533699</v>
      </c>
      <c r="Z696" s="14"/>
      <c r="AA696" s="14">
        <v>0.36766170570265799</v>
      </c>
      <c r="AB696" s="14">
        <v>0.50584525720706497</v>
      </c>
      <c r="AC696" s="14">
        <v>0.41225628518358598</v>
      </c>
      <c r="AD696" s="14">
        <v>0.55106954300954603</v>
      </c>
      <c r="AE696" s="14"/>
      <c r="AF696" s="14">
        <v>0.53022872877157901</v>
      </c>
      <c r="AG696" s="14">
        <v>0.40720763464866899</v>
      </c>
      <c r="AH696" s="14">
        <v>0.52484928742553605</v>
      </c>
      <c r="AI696" s="14">
        <v>0.198538633490145</v>
      </c>
      <c r="AJ696" s="14">
        <v>0.47572232092217998</v>
      </c>
      <c r="AK696" s="14"/>
      <c r="AL696" s="14">
        <v>0.42560727565776202</v>
      </c>
      <c r="AM696" s="14">
        <v>0.43148489990481398</v>
      </c>
      <c r="AN696" s="14">
        <v>0.72896305249890103</v>
      </c>
    </row>
    <row r="697" spans="2:40" x14ac:dyDescent="0.35">
      <c r="B697" t="s">
        <v>440</v>
      </c>
      <c r="C697" s="14">
        <v>0.35693189831956401</v>
      </c>
      <c r="D697" s="14">
        <v>0.37229422623790598</v>
      </c>
      <c r="E697" s="14">
        <v>0.34186351087343497</v>
      </c>
      <c r="F697" s="14"/>
      <c r="G697" s="14">
        <v>0.26793108829884499</v>
      </c>
      <c r="H697" s="14">
        <v>0.342205177352357</v>
      </c>
      <c r="I697" s="14">
        <v>0.43852602938025198</v>
      </c>
      <c r="J697" s="14">
        <v>0.397486466242922</v>
      </c>
      <c r="K697" s="14">
        <v>0.36459815454954297</v>
      </c>
      <c r="L697" s="14">
        <v>0.354688045614244</v>
      </c>
      <c r="M697" s="14"/>
      <c r="N697" s="14">
        <v>0.43584167597659201</v>
      </c>
      <c r="O697" s="14">
        <v>0.27208933449609701</v>
      </c>
      <c r="P697" s="14">
        <v>0.43957063143849501</v>
      </c>
      <c r="Q697" s="14">
        <v>0.28836826095766499</v>
      </c>
      <c r="R697" s="14">
        <v>0.30925998248766301</v>
      </c>
      <c r="S697" s="14">
        <v>0.26153499943973502</v>
      </c>
      <c r="T697" s="14">
        <v>0.44172233091558599</v>
      </c>
      <c r="U697" s="14">
        <v>0.42800287641199503</v>
      </c>
      <c r="V697" s="14">
        <v>0.35590794614666998</v>
      </c>
      <c r="W697" s="14">
        <v>0.40254982745574402</v>
      </c>
      <c r="X697" s="14">
        <v>0.33177342601205101</v>
      </c>
      <c r="Y697" s="14">
        <v>0.24070794664487399</v>
      </c>
      <c r="Z697" s="14"/>
      <c r="AA697" s="14">
        <v>0.38917311780800201</v>
      </c>
      <c r="AB697" s="14">
        <v>0.41934795583821599</v>
      </c>
      <c r="AC697" s="14">
        <v>0.32768635393919499</v>
      </c>
      <c r="AD697" s="14">
        <v>0.29901968474357499</v>
      </c>
      <c r="AE697" s="14"/>
      <c r="AF697" s="14">
        <v>0.34963397410068803</v>
      </c>
      <c r="AG697" s="14">
        <v>0.35571921079830199</v>
      </c>
      <c r="AH697" s="14">
        <v>7.2416392133419494E-2</v>
      </c>
      <c r="AI697" s="14">
        <v>0.38667070999146103</v>
      </c>
      <c r="AJ697" s="14">
        <v>0.44944332126563702</v>
      </c>
      <c r="AK697" s="14"/>
      <c r="AL697" s="14">
        <v>0.242449820913748</v>
      </c>
      <c r="AM697" s="14">
        <v>0.32911047014578398</v>
      </c>
      <c r="AN697" s="14">
        <v>0.43189543167889899</v>
      </c>
    </row>
    <row r="698" spans="2:40" x14ac:dyDescent="0.35">
      <c r="B698" t="s">
        <v>441</v>
      </c>
      <c r="C698" s="14">
        <v>0.18926348916052901</v>
      </c>
      <c r="D698" s="14">
        <v>0.18683178441708201</v>
      </c>
      <c r="E698" s="14">
        <v>0.182163700430792</v>
      </c>
      <c r="F698" s="14"/>
      <c r="G698" s="14">
        <v>0.23812023014103101</v>
      </c>
      <c r="H698" s="14">
        <v>0.224174474041855</v>
      </c>
      <c r="I698" s="14">
        <v>0.21886521761445299</v>
      </c>
      <c r="J698" s="14">
        <v>0.13025336787952499</v>
      </c>
      <c r="K698" s="14">
        <v>0.171096746373992</v>
      </c>
      <c r="L698" s="14">
        <v>5.9900256244089699E-2</v>
      </c>
      <c r="M698" s="14"/>
      <c r="N698" s="14">
        <v>0.16916306480812601</v>
      </c>
      <c r="O698" s="14">
        <v>0.217967343622638</v>
      </c>
      <c r="P698" s="14">
        <v>0.21572629143633901</v>
      </c>
      <c r="Q698" s="14">
        <v>0.24572503316855801</v>
      </c>
      <c r="R698" s="14">
        <v>0.19056498542610301</v>
      </c>
      <c r="S698" s="14">
        <v>0.122017644081611</v>
      </c>
      <c r="T698" s="14">
        <v>0.157915002596872</v>
      </c>
      <c r="U698" s="14">
        <v>0.22016058805591299</v>
      </c>
      <c r="V698" s="14">
        <v>0.229900402199647</v>
      </c>
      <c r="W698" s="14">
        <v>0.22561317649822599</v>
      </c>
      <c r="X698" s="14">
        <v>0.16268745496294201</v>
      </c>
      <c r="Y698" s="14">
        <v>0</v>
      </c>
      <c r="Z698" s="14"/>
      <c r="AA698" s="14">
        <v>0.170651911425483</v>
      </c>
      <c r="AB698" s="14">
        <v>0.19639435744921299</v>
      </c>
      <c r="AC698" s="14">
        <v>0.179422347141725</v>
      </c>
      <c r="AD698" s="14">
        <v>0.205242227801298</v>
      </c>
      <c r="AE698" s="14"/>
      <c r="AF698" s="14">
        <v>0.16031688827868501</v>
      </c>
      <c r="AG698" s="14">
        <v>0.21911639175380701</v>
      </c>
      <c r="AH698" s="14">
        <v>7.1262187656574993E-2</v>
      </c>
      <c r="AI698" s="14">
        <v>0</v>
      </c>
      <c r="AJ698" s="14">
        <v>0.26590178425404698</v>
      </c>
      <c r="AK698" s="14"/>
      <c r="AL698" s="14">
        <v>0.13635416370685399</v>
      </c>
      <c r="AM698" s="14">
        <v>0.232185019287978</v>
      </c>
      <c r="AN698" s="14">
        <v>0.13410462970879999</v>
      </c>
    </row>
    <row r="699" spans="2:40" x14ac:dyDescent="0.35">
      <c r="B699" t="s">
        <v>442</v>
      </c>
      <c r="C699" s="14">
        <v>0.15691402695503201</v>
      </c>
      <c r="D699" s="14">
        <v>0.17242678403287201</v>
      </c>
      <c r="E699" s="14">
        <v>0.145144452554652</v>
      </c>
      <c r="F699" s="14"/>
      <c r="G699" s="14">
        <v>0.23372132130617401</v>
      </c>
      <c r="H699" s="14">
        <v>0.22822190208226301</v>
      </c>
      <c r="I699" s="14">
        <v>0.14001438287082599</v>
      </c>
      <c r="J699" s="14">
        <v>0.122501958552411</v>
      </c>
      <c r="K699" s="14">
        <v>5.8467112242747303E-2</v>
      </c>
      <c r="L699" s="14">
        <v>5.7948425566640503E-2</v>
      </c>
      <c r="M699" s="14"/>
      <c r="N699" s="14">
        <v>0.24253138575135499</v>
      </c>
      <c r="O699" s="14">
        <v>5.3638442058906097E-2</v>
      </c>
      <c r="P699" s="14">
        <v>9.3204961425138094E-2</v>
      </c>
      <c r="Q699" s="14">
        <v>0.177936676939072</v>
      </c>
      <c r="R699" s="14">
        <v>0.26597452179339098</v>
      </c>
      <c r="S699" s="14">
        <v>8.88395708154745E-2</v>
      </c>
      <c r="T699" s="14">
        <v>0.22255777614640701</v>
      </c>
      <c r="U699" s="14">
        <v>0.138887170577146</v>
      </c>
      <c r="V699" s="14">
        <v>0.19892200813583999</v>
      </c>
      <c r="W699" s="14">
        <v>7.7115672595034102E-2</v>
      </c>
      <c r="X699" s="14">
        <v>0.17758129938835099</v>
      </c>
      <c r="Y699" s="14">
        <v>0.12032133801677</v>
      </c>
      <c r="Z699" s="14"/>
      <c r="AA699" s="14">
        <v>0.16913870255712801</v>
      </c>
      <c r="AB699" s="14">
        <v>0.18395879001784499</v>
      </c>
      <c r="AC699" s="14">
        <v>7.6470288909848305E-2</v>
      </c>
      <c r="AD699" s="14">
        <v>0.189488106296442</v>
      </c>
      <c r="AE699" s="14"/>
      <c r="AF699" s="14">
        <v>0.1117672670302</v>
      </c>
      <c r="AG699" s="14">
        <v>0.18511765143401401</v>
      </c>
      <c r="AH699" s="14">
        <v>7.5106741261433102E-2</v>
      </c>
      <c r="AI699" s="14">
        <v>0</v>
      </c>
      <c r="AJ699" s="14">
        <v>0.21421127936569001</v>
      </c>
      <c r="AK699" s="14"/>
      <c r="AL699" s="14">
        <v>0.178653251860419</v>
      </c>
      <c r="AM699" s="14">
        <v>0.17582087885550499</v>
      </c>
      <c r="AN699" s="14">
        <v>0.44512780887615599</v>
      </c>
    </row>
    <row r="700" spans="2:40" x14ac:dyDescent="0.35">
      <c r="B700" t="s">
        <v>81</v>
      </c>
      <c r="C700" s="14">
        <v>5.6948091890687502E-2</v>
      </c>
      <c r="D700" s="14">
        <v>5.3094495437632103E-2</v>
      </c>
      <c r="E700" s="14">
        <v>6.0963298169765097E-2</v>
      </c>
      <c r="F700" s="14"/>
      <c r="G700" s="14">
        <v>6.3909052369408803E-2</v>
      </c>
      <c r="H700" s="14">
        <v>7.5317988612040504E-2</v>
      </c>
      <c r="I700" s="14">
        <v>3.49731142775834E-2</v>
      </c>
      <c r="J700" s="14">
        <v>9.1364320723059902E-2</v>
      </c>
      <c r="K700" s="14">
        <v>2.9908922712421598E-2</v>
      </c>
      <c r="L700" s="14">
        <v>3.45373190640091E-2</v>
      </c>
      <c r="M700" s="14"/>
      <c r="N700" s="14">
        <v>0.100831752399846</v>
      </c>
      <c r="O700" s="14">
        <v>5.4757491799674998E-2</v>
      </c>
      <c r="P700" s="14">
        <v>3.0803446218646901E-2</v>
      </c>
      <c r="Q700" s="14">
        <v>0</v>
      </c>
      <c r="R700" s="14">
        <v>0</v>
      </c>
      <c r="S700" s="14">
        <v>0.12574462902727901</v>
      </c>
      <c r="T700" s="14">
        <v>9.4591978213186004E-2</v>
      </c>
      <c r="U700" s="14">
        <v>7.11866324192936E-2</v>
      </c>
      <c r="V700" s="14">
        <v>2.5147388015484402E-2</v>
      </c>
      <c r="W700" s="14">
        <v>0</v>
      </c>
      <c r="X700" s="14">
        <v>0</v>
      </c>
      <c r="Y700" s="14">
        <v>0.239860924360497</v>
      </c>
      <c r="Z700" s="14"/>
      <c r="AA700" s="14">
        <v>5.7576334859737101E-2</v>
      </c>
      <c r="AB700" s="14">
        <v>6.1821260915352498E-2</v>
      </c>
      <c r="AC700" s="14">
        <v>3.8496857960291897E-2</v>
      </c>
      <c r="AD700" s="14">
        <v>6.7319545956440699E-2</v>
      </c>
      <c r="AE700" s="14"/>
      <c r="AF700" s="14">
        <v>4.8539707387628403E-2</v>
      </c>
      <c r="AG700" s="14">
        <v>6.3353392425628499E-2</v>
      </c>
      <c r="AH700" s="14">
        <v>0.17530842653595</v>
      </c>
      <c r="AI700" s="14">
        <v>0.198051177880055</v>
      </c>
      <c r="AJ700" s="14">
        <v>3.3866334334547603E-2</v>
      </c>
      <c r="AK700" s="14"/>
      <c r="AL700" s="14">
        <v>1.74414239888619E-2</v>
      </c>
      <c r="AM700" s="14">
        <v>6.2501012262973707E-2</v>
      </c>
      <c r="AN700" s="14">
        <v>0</v>
      </c>
    </row>
    <row r="701" spans="2:40" x14ac:dyDescent="0.35">
      <c r="B701" t="s">
        <v>443</v>
      </c>
      <c r="C701" s="14">
        <v>1.14523739739352E-2</v>
      </c>
      <c r="D701" s="14">
        <v>1.2126796053020099E-2</v>
      </c>
      <c r="E701" s="14">
        <v>1.09933738456635E-2</v>
      </c>
      <c r="F701" s="14"/>
      <c r="G701" s="14">
        <v>1.45607464764081E-2</v>
      </c>
      <c r="H701" s="14">
        <v>1.2867514987756901E-2</v>
      </c>
      <c r="I701" s="14">
        <v>1.55238077251557E-2</v>
      </c>
      <c r="J701" s="14">
        <v>0</v>
      </c>
      <c r="K701" s="14">
        <v>1.8090292043387999E-2</v>
      </c>
      <c r="L701" s="14">
        <v>0</v>
      </c>
      <c r="M701" s="14"/>
      <c r="N701" s="14">
        <v>0</v>
      </c>
      <c r="O701" s="14">
        <v>2.8520585581594898E-2</v>
      </c>
      <c r="P701" s="14">
        <v>3.1634963581966699E-2</v>
      </c>
      <c r="Q701" s="14">
        <v>0</v>
      </c>
      <c r="R701" s="14">
        <v>3.7893048161377403E-2</v>
      </c>
      <c r="S701" s="14">
        <v>0</v>
      </c>
      <c r="T701" s="14">
        <v>0</v>
      </c>
      <c r="U701" s="14">
        <v>6.6706525731276806E-2</v>
      </c>
      <c r="V701" s="14">
        <v>0</v>
      </c>
      <c r="W701" s="14">
        <v>0</v>
      </c>
      <c r="X701" s="14">
        <v>0</v>
      </c>
      <c r="Y701" s="14">
        <v>0</v>
      </c>
      <c r="Z701" s="14"/>
      <c r="AA701" s="14">
        <v>1.36147035919358E-2</v>
      </c>
      <c r="AB701" s="14">
        <v>0</v>
      </c>
      <c r="AC701" s="14">
        <v>2.3627215700016E-2</v>
      </c>
      <c r="AD701" s="14">
        <v>1.01903905305257E-2</v>
      </c>
      <c r="AE701" s="14"/>
      <c r="AF701" s="14">
        <v>7.8942993668439706E-3</v>
      </c>
      <c r="AG701" s="14">
        <v>2.0915153040957899E-2</v>
      </c>
      <c r="AH701" s="14">
        <v>7.1708210430623795E-2</v>
      </c>
      <c r="AI701" s="14">
        <v>0</v>
      </c>
      <c r="AJ701" s="14">
        <v>0</v>
      </c>
      <c r="AK701" s="14"/>
      <c r="AL701" s="14">
        <v>1.46933210254214E-2</v>
      </c>
      <c r="AM701" s="14">
        <v>1.5990337426065902E-2</v>
      </c>
      <c r="AN701" s="14">
        <v>0</v>
      </c>
    </row>
    <row r="702" spans="2:40" x14ac:dyDescent="0.35">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row>
    <row r="703" spans="2:40" x14ac:dyDescent="0.35">
      <c r="B703" s="6" t="s">
        <v>456</v>
      </c>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row>
    <row r="704" spans="2:40" x14ac:dyDescent="0.35">
      <c r="B704" s="24" t="s">
        <v>457</v>
      </c>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row>
    <row r="705" spans="2:40" x14ac:dyDescent="0.35">
      <c r="B705" t="s">
        <v>446</v>
      </c>
      <c r="C705" s="14">
        <v>0.43380346016247701</v>
      </c>
      <c r="D705" s="14">
        <v>0.41774184078405602</v>
      </c>
      <c r="E705" s="14">
        <v>0.45003961451886398</v>
      </c>
      <c r="F705" s="14"/>
      <c r="G705" s="14">
        <v>0.41019063699983999</v>
      </c>
      <c r="H705" s="14">
        <v>0.38273823056136203</v>
      </c>
      <c r="I705" s="14">
        <v>0.45292291840754301</v>
      </c>
      <c r="J705" s="14">
        <v>0.43969720812619201</v>
      </c>
      <c r="K705" s="14">
        <v>0.49890266448534099</v>
      </c>
      <c r="L705" s="14">
        <v>0.439215323321754</v>
      </c>
      <c r="M705" s="14"/>
      <c r="N705" s="14">
        <v>0.39604336379793798</v>
      </c>
      <c r="O705" s="14">
        <v>0.42786424229671299</v>
      </c>
      <c r="P705" s="14">
        <v>0.43333025986724999</v>
      </c>
      <c r="Q705" s="14">
        <v>0.40335267534476998</v>
      </c>
      <c r="R705" s="14">
        <v>0.50977801219007002</v>
      </c>
      <c r="S705" s="14">
        <v>0.37273719342504802</v>
      </c>
      <c r="T705" s="14">
        <v>0.47799716146383697</v>
      </c>
      <c r="U705" s="14">
        <v>0.47675330433980101</v>
      </c>
      <c r="V705" s="14">
        <v>0.41725799750169301</v>
      </c>
      <c r="W705" s="14">
        <v>0.45737834412633299</v>
      </c>
      <c r="X705" s="14">
        <v>0.51771259390771096</v>
      </c>
      <c r="Y705" s="14">
        <v>0.43822276594770498</v>
      </c>
      <c r="Z705" s="14"/>
      <c r="AA705" s="14">
        <v>0.38659076280023602</v>
      </c>
      <c r="AB705" s="14">
        <v>0.44560728292464302</v>
      </c>
      <c r="AC705" s="14">
        <v>0.46845591189187702</v>
      </c>
      <c r="AD705" s="14">
        <v>0.45441610981432001</v>
      </c>
      <c r="AE705" s="14"/>
      <c r="AF705" s="14">
        <v>0.46144149047648902</v>
      </c>
      <c r="AG705" s="14">
        <v>0.40223879355790498</v>
      </c>
      <c r="AH705" s="14">
        <v>0.44569350563664001</v>
      </c>
      <c r="AI705" s="14">
        <v>0.60805649094059699</v>
      </c>
      <c r="AJ705" s="14">
        <v>0.380034694355259</v>
      </c>
      <c r="AK705" s="14"/>
      <c r="AL705" s="14">
        <v>0.43118476933635902</v>
      </c>
      <c r="AM705" s="14">
        <v>0.45360865967773001</v>
      </c>
      <c r="AN705" s="14">
        <v>0.42423086948321598</v>
      </c>
    </row>
    <row r="706" spans="2:40" x14ac:dyDescent="0.35">
      <c r="B706" t="s">
        <v>447</v>
      </c>
      <c r="C706" s="14">
        <v>0.429283266249677</v>
      </c>
      <c r="D706" s="14">
        <v>0.40849554910253499</v>
      </c>
      <c r="E706" s="14">
        <v>0.44901087077528401</v>
      </c>
      <c r="F706" s="14"/>
      <c r="G706" s="14">
        <v>0.487689871246692</v>
      </c>
      <c r="H706" s="14">
        <v>0.39549857183434201</v>
      </c>
      <c r="I706" s="14">
        <v>0.51581974805779396</v>
      </c>
      <c r="J706" s="14">
        <v>0.41204920671126199</v>
      </c>
      <c r="K706" s="14">
        <v>0.40922224649195099</v>
      </c>
      <c r="L706" s="14">
        <v>0.36325489249616399</v>
      </c>
      <c r="M706" s="14"/>
      <c r="N706" s="14">
        <v>0.369911207152396</v>
      </c>
      <c r="O706" s="14">
        <v>0.40716749210910502</v>
      </c>
      <c r="P706" s="14">
        <v>0.468032377087857</v>
      </c>
      <c r="Q706" s="14">
        <v>0.40846595661996099</v>
      </c>
      <c r="R706" s="14">
        <v>0.49492152930922101</v>
      </c>
      <c r="S706" s="14">
        <v>0.35941281862589403</v>
      </c>
      <c r="T706" s="14">
        <v>0.50894923855876495</v>
      </c>
      <c r="U706" s="14">
        <v>0.43266123520218802</v>
      </c>
      <c r="V706" s="14">
        <v>0.43126687632423399</v>
      </c>
      <c r="W706" s="14">
        <v>0.47600659050636301</v>
      </c>
      <c r="X706" s="14">
        <v>0.42183794352419302</v>
      </c>
      <c r="Y706" s="14">
        <v>0.47687356806077402</v>
      </c>
      <c r="Z706" s="14"/>
      <c r="AA706" s="14">
        <v>0.40726547393797002</v>
      </c>
      <c r="AB706" s="14">
        <v>0.43416028831894699</v>
      </c>
      <c r="AC706" s="14">
        <v>0.42857437034190299</v>
      </c>
      <c r="AD706" s="14">
        <v>0.45501340613769897</v>
      </c>
      <c r="AE706" s="14"/>
      <c r="AF706" s="14">
        <v>0.41076088240388797</v>
      </c>
      <c r="AG706" s="14">
        <v>0.43883582425898598</v>
      </c>
      <c r="AH706" s="14">
        <v>0.38654764025674798</v>
      </c>
      <c r="AI706" s="14">
        <v>0.469560282889458</v>
      </c>
      <c r="AJ706" s="14">
        <v>0.454106392576066</v>
      </c>
      <c r="AK706" s="14"/>
      <c r="AL706" s="14">
        <v>0.391068272859386</v>
      </c>
      <c r="AM706" s="14">
        <v>0.45320139641156199</v>
      </c>
      <c r="AN706" s="14">
        <v>0.33179835557642201</v>
      </c>
    </row>
    <row r="707" spans="2:40" x14ac:dyDescent="0.35">
      <c r="B707" t="s">
        <v>448</v>
      </c>
      <c r="C707" s="14">
        <v>0.344352642455792</v>
      </c>
      <c r="D707" s="14">
        <v>0.290288723098725</v>
      </c>
      <c r="E707" s="14">
        <v>0.39819334434055598</v>
      </c>
      <c r="F707" s="14"/>
      <c r="G707" s="14">
        <v>0.34372147461123098</v>
      </c>
      <c r="H707" s="14">
        <v>0.302499858629657</v>
      </c>
      <c r="I707" s="14">
        <v>0.412017901750586</v>
      </c>
      <c r="J707" s="14">
        <v>0.352326960695936</v>
      </c>
      <c r="K707" s="14">
        <v>0.41879169792741799</v>
      </c>
      <c r="L707" s="14">
        <v>0.26883266115642701</v>
      </c>
      <c r="M707" s="14"/>
      <c r="N707" s="14">
        <v>0.33319490397955998</v>
      </c>
      <c r="O707" s="14">
        <v>0.30906807380367901</v>
      </c>
      <c r="P707" s="14">
        <v>0.385754861965661</v>
      </c>
      <c r="Q707" s="14">
        <v>0.27497737071213602</v>
      </c>
      <c r="R707" s="14">
        <v>0.36860263906723101</v>
      </c>
      <c r="S707" s="14">
        <v>0.28723364320823003</v>
      </c>
      <c r="T707" s="14">
        <v>0.39641647226097099</v>
      </c>
      <c r="U707" s="14">
        <v>0.49050295873523803</v>
      </c>
      <c r="V707" s="14">
        <v>0.34053492838580202</v>
      </c>
      <c r="W707" s="14">
        <v>0.364040711651541</v>
      </c>
      <c r="X707" s="14">
        <v>0.41467235973620298</v>
      </c>
      <c r="Y707" s="14">
        <v>0.34062976648397503</v>
      </c>
      <c r="Z707" s="14"/>
      <c r="AA707" s="14">
        <v>0.27693005643342899</v>
      </c>
      <c r="AB707" s="14">
        <v>0.37224252151832898</v>
      </c>
      <c r="AC707" s="14">
        <v>0.35946083949805702</v>
      </c>
      <c r="AD707" s="14">
        <v>0.391909224524497</v>
      </c>
      <c r="AE707" s="14"/>
      <c r="AF707" s="14">
        <v>0.32318206156668</v>
      </c>
      <c r="AG707" s="14">
        <v>0.35048719248285998</v>
      </c>
      <c r="AH707" s="14">
        <v>0.29346933884732901</v>
      </c>
      <c r="AI707" s="14">
        <v>0.43086758716190399</v>
      </c>
      <c r="AJ707" s="14">
        <v>0.39030591886710198</v>
      </c>
      <c r="AK707" s="14"/>
      <c r="AL707" s="14">
        <v>0.32514671466829098</v>
      </c>
      <c r="AM707" s="14">
        <v>0.36607924116658802</v>
      </c>
      <c r="AN707" s="14">
        <v>0.31581324810459299</v>
      </c>
    </row>
    <row r="708" spans="2:40" x14ac:dyDescent="0.35">
      <c r="B708" t="s">
        <v>449</v>
      </c>
      <c r="C708" s="14">
        <v>0.31095022439659198</v>
      </c>
      <c r="D708" s="14">
        <v>0.29796815362566198</v>
      </c>
      <c r="E708" s="14">
        <v>0.32576960728687698</v>
      </c>
      <c r="F708" s="14"/>
      <c r="G708" s="14">
        <v>0.29008350452194898</v>
      </c>
      <c r="H708" s="14">
        <v>0.270241201703048</v>
      </c>
      <c r="I708" s="14">
        <v>0.305430572879824</v>
      </c>
      <c r="J708" s="14">
        <v>0.36264908714914501</v>
      </c>
      <c r="K708" s="14">
        <v>0.369307722204126</v>
      </c>
      <c r="L708" s="14">
        <v>0.29225825256686599</v>
      </c>
      <c r="M708" s="14"/>
      <c r="N708" s="14">
        <v>0.30177514854359999</v>
      </c>
      <c r="O708" s="14">
        <v>0.25632468534501202</v>
      </c>
      <c r="P708" s="14">
        <v>0.34367954903935399</v>
      </c>
      <c r="Q708" s="14">
        <v>0.288560039574839</v>
      </c>
      <c r="R708" s="14">
        <v>0.37956139531295102</v>
      </c>
      <c r="S708" s="14">
        <v>0.248764854608091</v>
      </c>
      <c r="T708" s="14">
        <v>0.32262035715436399</v>
      </c>
      <c r="U708" s="14">
        <v>0.47007065551060301</v>
      </c>
      <c r="V708" s="14">
        <v>0.24664621888190799</v>
      </c>
      <c r="W708" s="14">
        <v>0.40867645626848997</v>
      </c>
      <c r="X708" s="14">
        <v>0.31431460521687599</v>
      </c>
      <c r="Y708" s="14">
        <v>0.33694784531552102</v>
      </c>
      <c r="Z708" s="14"/>
      <c r="AA708" s="14">
        <v>0.29859654756902099</v>
      </c>
      <c r="AB708" s="14">
        <v>0.29579744647003497</v>
      </c>
      <c r="AC708" s="14">
        <v>0.35104509288855701</v>
      </c>
      <c r="AD708" s="14">
        <v>0.30222974237698202</v>
      </c>
      <c r="AE708" s="14"/>
      <c r="AF708" s="14">
        <v>0.34588917256917501</v>
      </c>
      <c r="AG708" s="14">
        <v>0.26365185175688399</v>
      </c>
      <c r="AH708" s="14">
        <v>0.34293508192337702</v>
      </c>
      <c r="AI708" s="14">
        <v>0.51336529156839705</v>
      </c>
      <c r="AJ708" s="14">
        <v>0.293826842227223</v>
      </c>
      <c r="AK708" s="14"/>
      <c r="AL708" s="14">
        <v>0.35485039088335801</v>
      </c>
      <c r="AM708" s="14">
        <v>0.275609691661797</v>
      </c>
      <c r="AN708" s="14">
        <v>0.305286498689465</v>
      </c>
    </row>
    <row r="709" spans="2:40" x14ac:dyDescent="0.35">
      <c r="B709" t="s">
        <v>450</v>
      </c>
      <c r="C709" s="14">
        <v>0.29100780597764903</v>
      </c>
      <c r="D709" s="14">
        <v>0.25605320424202199</v>
      </c>
      <c r="E709" s="14">
        <v>0.32437934952700498</v>
      </c>
      <c r="F709" s="14"/>
      <c r="G709" s="14">
        <v>0.33642703045983602</v>
      </c>
      <c r="H709" s="14">
        <v>0.301068071968421</v>
      </c>
      <c r="I709" s="14">
        <v>0.32755888879362999</v>
      </c>
      <c r="J709" s="14">
        <v>0.30842173926113298</v>
      </c>
      <c r="K709" s="14">
        <v>0.317304751978015</v>
      </c>
      <c r="L709" s="14">
        <v>0.17880827875921701</v>
      </c>
      <c r="M709" s="14"/>
      <c r="N709" s="14">
        <v>0.28717552226433002</v>
      </c>
      <c r="O709" s="14">
        <v>0.27765639722983498</v>
      </c>
      <c r="P709" s="14">
        <v>0.24778042655579299</v>
      </c>
      <c r="Q709" s="14">
        <v>0.25340028466974301</v>
      </c>
      <c r="R709" s="14">
        <v>0.32412522444513903</v>
      </c>
      <c r="S709" s="14">
        <v>0.25108147493824601</v>
      </c>
      <c r="T709" s="14">
        <v>0.37708109193495298</v>
      </c>
      <c r="U709" s="14">
        <v>0.34256534392329901</v>
      </c>
      <c r="V709" s="14">
        <v>0.27845750184224599</v>
      </c>
      <c r="W709" s="14">
        <v>0.27244676353512498</v>
      </c>
      <c r="X709" s="14">
        <v>0.36515748683076998</v>
      </c>
      <c r="Y709" s="14">
        <v>0.34336323568608801</v>
      </c>
      <c r="Z709" s="14"/>
      <c r="AA709" s="14">
        <v>0.28332947108798001</v>
      </c>
      <c r="AB709" s="14">
        <v>0.31208057313788101</v>
      </c>
      <c r="AC709" s="14">
        <v>0.26832748859206701</v>
      </c>
      <c r="AD709" s="14">
        <v>0.29277445502740002</v>
      </c>
      <c r="AE709" s="14"/>
      <c r="AF709" s="14">
        <v>0.25750800176327499</v>
      </c>
      <c r="AG709" s="14">
        <v>0.33343130688852302</v>
      </c>
      <c r="AH709" s="14">
        <v>0.27655722434041602</v>
      </c>
      <c r="AI709" s="14">
        <v>0.33880267213700899</v>
      </c>
      <c r="AJ709" s="14">
        <v>0.317494375192163</v>
      </c>
      <c r="AK709" s="14"/>
      <c r="AL709" s="14">
        <v>0.26429022560249199</v>
      </c>
      <c r="AM709" s="14">
        <v>0.33196106603322101</v>
      </c>
      <c r="AN709" s="14">
        <v>0.27756604109295502</v>
      </c>
    </row>
    <row r="710" spans="2:40" x14ac:dyDescent="0.35">
      <c r="B710" t="s">
        <v>451</v>
      </c>
      <c r="C710" s="14">
        <v>0.262715500426492</v>
      </c>
      <c r="D710" s="14">
        <v>0.25005279898727401</v>
      </c>
      <c r="E710" s="14">
        <v>0.27391099996853102</v>
      </c>
      <c r="F710" s="14"/>
      <c r="G710" s="14">
        <v>0.27577085939554002</v>
      </c>
      <c r="H710" s="14">
        <v>0.277964029178979</v>
      </c>
      <c r="I710" s="14">
        <v>0.27021766237158801</v>
      </c>
      <c r="J710" s="14">
        <v>0.24090060255786799</v>
      </c>
      <c r="K710" s="14">
        <v>0.31593183892243198</v>
      </c>
      <c r="L710" s="14">
        <v>0.214350362748051</v>
      </c>
      <c r="M710" s="14"/>
      <c r="N710" s="14">
        <v>0.30140584419437699</v>
      </c>
      <c r="O710" s="14">
        <v>0.230821430914219</v>
      </c>
      <c r="P710" s="14">
        <v>0.220164305250446</v>
      </c>
      <c r="Q710" s="14">
        <v>0.20631506621639101</v>
      </c>
      <c r="R710" s="14">
        <v>0.29147036656395697</v>
      </c>
      <c r="S710" s="14">
        <v>0.33260398574021999</v>
      </c>
      <c r="T710" s="14">
        <v>0.29651753019110899</v>
      </c>
      <c r="U710" s="14">
        <v>0.30398882829201201</v>
      </c>
      <c r="V710" s="14">
        <v>0.27268256742423902</v>
      </c>
      <c r="W710" s="14">
        <v>0.20858810080190399</v>
      </c>
      <c r="X710" s="14">
        <v>0.19406867106875</v>
      </c>
      <c r="Y710" s="14">
        <v>0.29992847177780202</v>
      </c>
      <c r="Z710" s="14"/>
      <c r="AA710" s="14">
        <v>0.25122329733987298</v>
      </c>
      <c r="AB710" s="14">
        <v>0.28341854302742298</v>
      </c>
      <c r="AC710" s="14">
        <v>0.24159923805938499</v>
      </c>
      <c r="AD710" s="14">
        <v>0.27922712775776498</v>
      </c>
      <c r="AE710" s="14"/>
      <c r="AF710" s="14">
        <v>0.254696227368853</v>
      </c>
      <c r="AG710" s="14">
        <v>0.26390461124758802</v>
      </c>
      <c r="AH710" s="14">
        <v>0.28198196166821199</v>
      </c>
      <c r="AI710" s="14">
        <v>0.33003064290468298</v>
      </c>
      <c r="AJ710" s="14">
        <v>0.27188441416674503</v>
      </c>
      <c r="AK710" s="14"/>
      <c r="AL710" s="14">
        <v>0.23210319427276599</v>
      </c>
      <c r="AM710" s="14">
        <v>0.27419981983207797</v>
      </c>
      <c r="AN710" s="14">
        <v>0.29013149084003198</v>
      </c>
    </row>
    <row r="711" spans="2:40" x14ac:dyDescent="0.35">
      <c r="B711" t="s">
        <v>452</v>
      </c>
      <c r="C711" s="14">
        <v>0.248721990758205</v>
      </c>
      <c r="D711" s="14">
        <v>0.21741364314651401</v>
      </c>
      <c r="E711" s="14">
        <v>0.280777045364482</v>
      </c>
      <c r="F711" s="14"/>
      <c r="G711" s="14">
        <v>0.26176942399346198</v>
      </c>
      <c r="H711" s="14">
        <v>0.251176163359421</v>
      </c>
      <c r="I711" s="14">
        <v>0.29524685381818599</v>
      </c>
      <c r="J711" s="14">
        <v>0.23580557227452001</v>
      </c>
      <c r="K711" s="14">
        <v>0.24639073628304201</v>
      </c>
      <c r="L711" s="14">
        <v>0.20463220948006899</v>
      </c>
      <c r="M711" s="14"/>
      <c r="N711" s="14">
        <v>0.25990771874957302</v>
      </c>
      <c r="O711" s="14">
        <v>0.221990471176992</v>
      </c>
      <c r="P711" s="14">
        <v>0.21700721858220001</v>
      </c>
      <c r="Q711" s="14">
        <v>0.233169965466865</v>
      </c>
      <c r="R711" s="14">
        <v>0.25449585268733899</v>
      </c>
      <c r="S711" s="14">
        <v>0.25365528292352502</v>
      </c>
      <c r="T711" s="14">
        <v>0.27119758628250401</v>
      </c>
      <c r="U711" s="14">
        <v>0.25615484358632101</v>
      </c>
      <c r="V711" s="14">
        <v>0.24574550513697699</v>
      </c>
      <c r="W711" s="14">
        <v>0.29329855878158001</v>
      </c>
      <c r="X711" s="14">
        <v>0.26501708383436801</v>
      </c>
      <c r="Y711" s="14">
        <v>0.207133075707471</v>
      </c>
      <c r="Z711" s="14"/>
      <c r="AA711" s="14">
        <v>0.22383070540072</v>
      </c>
      <c r="AB711" s="14">
        <v>0.279703102664147</v>
      </c>
      <c r="AC711" s="14">
        <v>0.21655183563378699</v>
      </c>
      <c r="AD711" s="14">
        <v>0.28434913581319998</v>
      </c>
      <c r="AE711" s="14"/>
      <c r="AF711" s="14">
        <v>0.251631534559981</v>
      </c>
      <c r="AG711" s="14">
        <v>0.25433346865929002</v>
      </c>
      <c r="AH711" s="14">
        <v>0.15686592291211601</v>
      </c>
      <c r="AI711" s="14">
        <v>0.33347431005869499</v>
      </c>
      <c r="AJ711" s="14">
        <v>0.26108668279129499</v>
      </c>
      <c r="AK711" s="14"/>
      <c r="AL711" s="14">
        <v>0.25947778930759402</v>
      </c>
      <c r="AM711" s="14">
        <v>0.25499315206026602</v>
      </c>
      <c r="AN711" s="14">
        <v>0.20767712747775599</v>
      </c>
    </row>
    <row r="712" spans="2:40" x14ac:dyDescent="0.35">
      <c r="B712" t="s">
        <v>453</v>
      </c>
      <c r="C712" s="14">
        <v>0.19751557439235401</v>
      </c>
      <c r="D712" s="14">
        <v>0.21247849644772801</v>
      </c>
      <c r="E712" s="14">
        <v>0.18213089377859301</v>
      </c>
      <c r="F712" s="14"/>
      <c r="G712" s="14">
        <v>0.111097740590414</v>
      </c>
      <c r="H712" s="14">
        <v>0.16952876701342201</v>
      </c>
      <c r="I712" s="14">
        <v>0.15021193042597999</v>
      </c>
      <c r="J712" s="14">
        <v>0.167539625988504</v>
      </c>
      <c r="K712" s="14">
        <v>0.23488465812012299</v>
      </c>
      <c r="L712" s="14">
        <v>0.34019755283419001</v>
      </c>
      <c r="M712" s="14"/>
      <c r="N712" s="14">
        <v>0.20193134648786201</v>
      </c>
      <c r="O712" s="14">
        <v>0.252642501792324</v>
      </c>
      <c r="P712" s="14">
        <v>0.22703209167911001</v>
      </c>
      <c r="Q712" s="14">
        <v>0.22577449333260899</v>
      </c>
      <c r="R712" s="14">
        <v>0.16442672225760599</v>
      </c>
      <c r="S712" s="14">
        <v>0.21546597768150599</v>
      </c>
      <c r="T712" s="14">
        <v>0.16671288686361899</v>
      </c>
      <c r="U712" s="14">
        <v>0.17396683171827901</v>
      </c>
      <c r="V712" s="14">
        <v>0.179394977303928</v>
      </c>
      <c r="W712" s="14">
        <v>0.16276315187610499</v>
      </c>
      <c r="X712" s="14">
        <v>0.16028453893331099</v>
      </c>
      <c r="Y712" s="14">
        <v>0.122614296756189</v>
      </c>
      <c r="Z712" s="14"/>
      <c r="AA712" s="14">
        <v>0.232671482749986</v>
      </c>
      <c r="AB712" s="14">
        <v>0.18308638875944699</v>
      </c>
      <c r="AC712" s="14">
        <v>0.19092525486540701</v>
      </c>
      <c r="AD712" s="14">
        <v>0.171462207558569</v>
      </c>
      <c r="AE712" s="14"/>
      <c r="AF712" s="14">
        <v>0.226470833336824</v>
      </c>
      <c r="AG712" s="14">
        <v>0.16248709760353</v>
      </c>
      <c r="AH712" s="14">
        <v>0.286114739033691</v>
      </c>
      <c r="AI712" s="14">
        <v>9.9263053136389098E-2</v>
      </c>
      <c r="AJ712" s="14">
        <v>0.19796406176009601</v>
      </c>
      <c r="AK712" s="14"/>
      <c r="AL712" s="14">
        <v>0.215581945734691</v>
      </c>
      <c r="AM712" s="14">
        <v>0.15718621689085799</v>
      </c>
      <c r="AN712" s="14">
        <v>0.237297570443325</v>
      </c>
    </row>
    <row r="713" spans="2:40" x14ac:dyDescent="0.35">
      <c r="B713" t="s">
        <v>454</v>
      </c>
      <c r="C713" s="14">
        <v>0.17008959720053801</v>
      </c>
      <c r="D713" s="14">
        <v>0.164801881916399</v>
      </c>
      <c r="E713" s="14">
        <v>0.175639198960888</v>
      </c>
      <c r="F713" s="14"/>
      <c r="G713" s="14">
        <v>0.18207454424216099</v>
      </c>
      <c r="H713" s="14">
        <v>0.16301083274750799</v>
      </c>
      <c r="I713" s="14">
        <v>0.20647733457679099</v>
      </c>
      <c r="J713" s="14">
        <v>0.149965333904855</v>
      </c>
      <c r="K713" s="14">
        <v>0.187800484403986</v>
      </c>
      <c r="L713" s="14">
        <v>0.13926777022842701</v>
      </c>
      <c r="M713" s="14"/>
      <c r="N713" s="14">
        <v>0.18113606091867401</v>
      </c>
      <c r="O713" s="14">
        <v>0.16609263715726599</v>
      </c>
      <c r="P713" s="14">
        <v>9.9413243967257994E-2</v>
      </c>
      <c r="Q713" s="14">
        <v>0.13912502034625299</v>
      </c>
      <c r="R713" s="14">
        <v>0.190816247504944</v>
      </c>
      <c r="S713" s="14">
        <v>0.130809940886979</v>
      </c>
      <c r="T713" s="14">
        <v>0.19910209082351099</v>
      </c>
      <c r="U713" s="14">
        <v>0.166245211858146</v>
      </c>
      <c r="V713" s="14">
        <v>0.19797802246999499</v>
      </c>
      <c r="W713" s="14">
        <v>0.14250382771937101</v>
      </c>
      <c r="X713" s="14">
        <v>0.265408504850425</v>
      </c>
      <c r="Y713" s="14">
        <v>0.239700974185763</v>
      </c>
      <c r="Z713" s="14"/>
      <c r="AA713" s="14">
        <v>0.13976761782918101</v>
      </c>
      <c r="AB713" s="14">
        <v>0.19067509551654699</v>
      </c>
      <c r="AC713" s="14">
        <v>0.15824686230670901</v>
      </c>
      <c r="AD713" s="14">
        <v>0.20089439225084299</v>
      </c>
      <c r="AE713" s="14"/>
      <c r="AF713" s="14">
        <v>0.15983380916287099</v>
      </c>
      <c r="AG713" s="14">
        <v>0.18563893295436101</v>
      </c>
      <c r="AH713" s="14">
        <v>0.20504594826212699</v>
      </c>
      <c r="AI713" s="14">
        <v>0.14604815363743601</v>
      </c>
      <c r="AJ713" s="14">
        <v>0.16164924155169</v>
      </c>
      <c r="AK713" s="14"/>
      <c r="AL713" s="14">
        <v>0.17080510258472301</v>
      </c>
      <c r="AM713" s="14">
        <v>0.169462419824539</v>
      </c>
      <c r="AN713" s="14">
        <v>0.24661897073285799</v>
      </c>
    </row>
    <row r="714" spans="2:40" x14ac:dyDescent="0.35">
      <c r="B714" t="s">
        <v>455</v>
      </c>
      <c r="C714" s="14">
        <v>0.12571638249837</v>
      </c>
      <c r="D714" s="14">
        <v>0.12480666861140199</v>
      </c>
      <c r="E714" s="14">
        <v>0.124842673819727</v>
      </c>
      <c r="F714" s="14"/>
      <c r="G714" s="14">
        <v>0.17481871396529899</v>
      </c>
      <c r="H714" s="14">
        <v>0.12693779543151301</v>
      </c>
      <c r="I714" s="14">
        <v>0.14692856946746299</v>
      </c>
      <c r="J714" s="14">
        <v>8.67834985407126E-2</v>
      </c>
      <c r="K714" s="14">
        <v>0.141090722648887</v>
      </c>
      <c r="L714" s="14">
        <v>8.8931979480405696E-2</v>
      </c>
      <c r="M714" s="14"/>
      <c r="N714" s="14">
        <v>0.110363985052812</v>
      </c>
      <c r="O714" s="14">
        <v>0.112897974343458</v>
      </c>
      <c r="P714" s="14">
        <v>7.87146522653384E-2</v>
      </c>
      <c r="Q714" s="14">
        <v>0.10744418169358599</v>
      </c>
      <c r="R714" s="14">
        <v>0.17670709744188101</v>
      </c>
      <c r="S714" s="14">
        <v>0.10109315525455299</v>
      </c>
      <c r="T714" s="14">
        <v>0.175624377778866</v>
      </c>
      <c r="U714" s="14">
        <v>0.147966841830388</v>
      </c>
      <c r="V714" s="14">
        <v>0.144977511452904</v>
      </c>
      <c r="W714" s="14">
        <v>0.12882737499236599</v>
      </c>
      <c r="X714" s="14">
        <v>0.13619910819307601</v>
      </c>
      <c r="Y714" s="14">
        <v>0.130266573982946</v>
      </c>
      <c r="Z714" s="14"/>
      <c r="AA714" s="14">
        <v>0.112012951737071</v>
      </c>
      <c r="AB714" s="14">
        <v>0.13840469700435401</v>
      </c>
      <c r="AC714" s="14">
        <v>0.14533505251236301</v>
      </c>
      <c r="AD714" s="14">
        <v>0.11033338957562799</v>
      </c>
      <c r="AE714" s="14"/>
      <c r="AF714" s="14">
        <v>0.109686959558875</v>
      </c>
      <c r="AG714" s="14">
        <v>0.15973178486839801</v>
      </c>
      <c r="AH714" s="14">
        <v>0.106076045321868</v>
      </c>
      <c r="AI714" s="14">
        <v>9.7689699718769202E-2</v>
      </c>
      <c r="AJ714" s="14">
        <v>0.10522366591022</v>
      </c>
      <c r="AK714" s="14"/>
      <c r="AL714" s="14">
        <v>0.114914792299187</v>
      </c>
      <c r="AM714" s="14">
        <v>0.15094671719366801</v>
      </c>
      <c r="AN714" s="14">
        <v>0.15471991682111</v>
      </c>
    </row>
    <row r="715" spans="2:40" x14ac:dyDescent="0.35">
      <c r="B715" t="s">
        <v>105</v>
      </c>
      <c r="C715" s="14">
        <v>5.9195738861066702E-2</v>
      </c>
      <c r="D715" s="14">
        <v>5.1705621815301299E-2</v>
      </c>
      <c r="E715" s="14">
        <v>6.7548513085968306E-2</v>
      </c>
      <c r="F715" s="14"/>
      <c r="G715" s="14">
        <v>4.9483732694913699E-2</v>
      </c>
      <c r="H715" s="14">
        <v>3.4549367793477899E-2</v>
      </c>
      <c r="I715" s="14">
        <v>4.0238547359324597E-2</v>
      </c>
      <c r="J715" s="14">
        <v>6.4193229666040297E-2</v>
      </c>
      <c r="K715" s="14">
        <v>9.3848438539283693E-2</v>
      </c>
      <c r="L715" s="14">
        <v>8.3087581975563901E-2</v>
      </c>
      <c r="M715" s="14"/>
      <c r="N715" s="14">
        <v>4.6708977935291801E-2</v>
      </c>
      <c r="O715" s="14">
        <v>5.7121193438508203E-2</v>
      </c>
      <c r="P715" s="14">
        <v>5.9512180105217201E-2</v>
      </c>
      <c r="Q715" s="14">
        <v>8.5432553778226797E-2</v>
      </c>
      <c r="R715" s="14">
        <v>2.5830791128211201E-2</v>
      </c>
      <c r="S715" s="14">
        <v>9.3836325656925804E-2</v>
      </c>
      <c r="T715" s="14">
        <v>5.1093777850941102E-2</v>
      </c>
      <c r="U715" s="14">
        <v>2.0320971126518799E-2</v>
      </c>
      <c r="V715" s="14">
        <v>5.19931874208533E-2</v>
      </c>
      <c r="W715" s="14">
        <v>5.79005220244624E-2</v>
      </c>
      <c r="X715" s="14">
        <v>7.8243070242921306E-2</v>
      </c>
      <c r="Y715" s="14">
        <v>0.10230921832456601</v>
      </c>
      <c r="Z715" s="14"/>
      <c r="AA715" s="14">
        <v>4.8601999483798203E-2</v>
      </c>
      <c r="AB715" s="14">
        <v>5.43485685379222E-2</v>
      </c>
      <c r="AC715" s="14">
        <v>5.0447526363264501E-2</v>
      </c>
      <c r="AD715" s="14">
        <v>9.1830061783981995E-2</v>
      </c>
      <c r="AE715" s="14"/>
      <c r="AF715" s="14">
        <v>5.8831472690646397E-2</v>
      </c>
      <c r="AG715" s="14">
        <v>4.3982053116236E-2</v>
      </c>
      <c r="AH715" s="14">
        <v>2.0317171551682101E-2</v>
      </c>
      <c r="AI715" s="14">
        <v>4.5968082033724898E-2</v>
      </c>
      <c r="AJ715" s="14">
        <v>7.66832152608386E-2</v>
      </c>
      <c r="AK715" s="14"/>
      <c r="AL715" s="14">
        <v>4.5620438777935403E-2</v>
      </c>
      <c r="AM715" s="14">
        <v>4.3072170277568197E-2</v>
      </c>
      <c r="AN715" s="14">
        <v>4.4818852599426202E-2</v>
      </c>
    </row>
    <row r="716" spans="2:40" x14ac:dyDescent="0.35">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row>
    <row r="717" spans="2:40" x14ac:dyDescent="0.35">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29" t="s">
        <v>68</v>
      </c>
      <c r="E2" s="26"/>
      <c r="F2" s="26"/>
      <c r="G2" s="26"/>
    </row>
    <row r="6" spans="2:7" ht="50" customHeight="1" x14ac:dyDescent="0.35">
      <c r="B6" s="17" t="s">
        <v>15</v>
      </c>
      <c r="C6" s="17" t="s">
        <v>55</v>
      </c>
      <c r="D6" s="17" t="s">
        <v>56</v>
      </c>
      <c r="E6" s="17" t="s">
        <v>57</v>
      </c>
      <c r="F6" s="17" t="s">
        <v>58</v>
      </c>
    </row>
    <row r="7" spans="2:7" x14ac:dyDescent="0.35">
      <c r="B7" s="15" t="s">
        <v>59</v>
      </c>
      <c r="C7" s="14">
        <v>0.336418237760923</v>
      </c>
      <c r="D7" s="14">
        <v>0.263914713345551</v>
      </c>
      <c r="E7" s="14">
        <v>0.19376011988632499</v>
      </c>
      <c r="F7" s="14">
        <v>0.123940943970734</v>
      </c>
    </row>
    <row r="8" spans="2:7" x14ac:dyDescent="0.35">
      <c r="B8" s="15" t="s">
        <v>60</v>
      </c>
      <c r="C8" s="14">
        <v>0.24933709031883999</v>
      </c>
      <c r="D8" s="14">
        <v>0.20261957278976001</v>
      </c>
      <c r="E8" s="14">
        <v>0.15518976960751399</v>
      </c>
      <c r="F8" s="14">
        <v>0.112947198096297</v>
      </c>
    </row>
    <row r="9" spans="2:7" x14ac:dyDescent="0.35">
      <c r="B9" s="15" t="s">
        <v>61</v>
      </c>
      <c r="C9" s="14">
        <v>0.154284272853383</v>
      </c>
      <c r="D9" s="14">
        <v>0.14292065889254801</v>
      </c>
      <c r="E9" s="14">
        <v>0.13246015072122599</v>
      </c>
      <c r="F9" s="14">
        <v>0.12565371400691</v>
      </c>
    </row>
    <row r="10" spans="2:7" x14ac:dyDescent="0.35">
      <c r="B10" s="15" t="s">
        <v>62</v>
      </c>
      <c r="C10" s="14">
        <v>0.137740974193023</v>
      </c>
      <c r="D10" s="14">
        <v>0.15715408875718001</v>
      </c>
      <c r="E10" s="14">
        <v>0.14975984990010599</v>
      </c>
      <c r="F10" s="14">
        <v>0.14023403558068401</v>
      </c>
    </row>
    <row r="11" spans="2:7" x14ac:dyDescent="0.35">
      <c r="B11" s="15" t="s">
        <v>63</v>
      </c>
      <c r="C11" s="14">
        <v>0.111022391558682</v>
      </c>
      <c r="D11" s="14">
        <v>0.221381763411336</v>
      </c>
      <c r="E11" s="14">
        <v>0.35659898555106101</v>
      </c>
      <c r="F11" s="14">
        <v>0.47987493040134999</v>
      </c>
    </row>
    <row r="12" spans="2:7" x14ac:dyDescent="0.35">
      <c r="B12" s="15" t="s">
        <v>64</v>
      </c>
      <c r="C12" s="14">
        <v>1.1197033315148999E-2</v>
      </c>
      <c r="D12" s="14">
        <v>1.20092028036248E-2</v>
      </c>
      <c r="E12" s="14">
        <v>1.2231124333767499E-2</v>
      </c>
      <c r="F12" s="14">
        <v>1.73491779440255E-2</v>
      </c>
    </row>
    <row r="13" spans="2:7" x14ac:dyDescent="0.35">
      <c r="B13" s="20" t="s">
        <v>65</v>
      </c>
      <c r="C13" s="18">
        <v>0.58575532807976205</v>
      </c>
      <c r="D13" s="18">
        <v>0.466534286135311</v>
      </c>
      <c r="E13" s="18">
        <v>0.34894988949383898</v>
      </c>
      <c r="F13" s="18">
        <v>0.23688814206702999</v>
      </c>
    </row>
    <row r="14" spans="2:7" x14ac:dyDescent="0.35">
      <c r="B14" s="20" t="s">
        <v>66</v>
      </c>
      <c r="C14" s="18">
        <v>0.24876336575170499</v>
      </c>
      <c r="D14" s="18">
        <v>0.37853585216851598</v>
      </c>
      <c r="E14" s="18">
        <v>0.506358835451167</v>
      </c>
      <c r="F14" s="18">
        <v>0.62010896598203402</v>
      </c>
    </row>
    <row r="15" spans="2:7" x14ac:dyDescent="0.35">
      <c r="B15" s="20" t="s">
        <v>67</v>
      </c>
      <c r="C15" s="19">
        <v>0.336991962328058</v>
      </c>
      <c r="D15" s="19">
        <v>8.7998433966795395E-2</v>
      </c>
      <c r="E15" s="19">
        <v>-0.15740894595732799</v>
      </c>
      <c r="F15" s="19">
        <v>-0.38322082391500401</v>
      </c>
    </row>
    <row r="16" spans="2:7" x14ac:dyDescent="0.35">
      <c r="B16" s="16"/>
      <c r="C16" s="16"/>
      <c r="D16" s="16"/>
      <c r="E16" s="16"/>
      <c r="F16" s="16"/>
    </row>
    <row r="17" spans="2:2" x14ac:dyDescent="0.35">
      <c r="B17" t="s">
        <v>69</v>
      </c>
    </row>
    <row r="18" spans="2:2" x14ac:dyDescent="0.35">
      <c r="B18" t="s">
        <v>70</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59</v>
      </c>
      <c r="C9" s="14">
        <v>0.336418237760923</v>
      </c>
      <c r="D9" s="14">
        <v>0.40747669547219301</v>
      </c>
      <c r="E9" s="14">
        <v>0.26805842413109698</v>
      </c>
      <c r="F9" s="14"/>
      <c r="G9" s="14">
        <v>0.149702457942163</v>
      </c>
      <c r="H9" s="14">
        <v>0.24025208794233299</v>
      </c>
      <c r="I9" s="14">
        <v>0.21231328425066201</v>
      </c>
      <c r="J9" s="14">
        <v>0.26571401178326998</v>
      </c>
      <c r="K9" s="14">
        <v>0.45069204887464198</v>
      </c>
      <c r="L9" s="14">
        <v>0.62006808177227402</v>
      </c>
      <c r="M9" s="14"/>
      <c r="N9" s="14">
        <v>0.30356584106809198</v>
      </c>
      <c r="O9" s="14">
        <v>0.350478213315144</v>
      </c>
      <c r="P9" s="14">
        <v>0.40665961674044998</v>
      </c>
      <c r="Q9" s="14">
        <v>0.37846441383961499</v>
      </c>
      <c r="R9" s="14">
        <v>0.32301285828277898</v>
      </c>
      <c r="S9" s="14">
        <v>0.356010859010437</v>
      </c>
      <c r="T9" s="14">
        <v>0.29501463955086199</v>
      </c>
      <c r="U9" s="14">
        <v>0.362716276841693</v>
      </c>
      <c r="V9" s="14">
        <v>0.25635377615018701</v>
      </c>
      <c r="W9" s="14">
        <v>0.39039864556503101</v>
      </c>
      <c r="X9" s="14">
        <v>0.356446693255493</v>
      </c>
      <c r="Y9" s="14">
        <v>0.26216574254665997</v>
      </c>
      <c r="Z9" s="14"/>
      <c r="AA9" s="14">
        <v>0.46448698979891201</v>
      </c>
      <c r="AB9" s="14">
        <v>0.31057482571810302</v>
      </c>
      <c r="AC9" s="14">
        <v>0.33148371173057001</v>
      </c>
      <c r="AD9" s="14">
        <v>0.22985543353740601</v>
      </c>
      <c r="AE9" s="14"/>
      <c r="AF9" s="14">
        <v>0.46365620686275699</v>
      </c>
      <c r="AG9" s="14">
        <v>0.27432730732279598</v>
      </c>
      <c r="AH9" s="14">
        <v>0.42699752361902799</v>
      </c>
      <c r="AI9" s="14">
        <v>0.19204397388269501</v>
      </c>
      <c r="AJ9" s="14">
        <v>0.19722631484442099</v>
      </c>
      <c r="AK9" s="14"/>
      <c r="AL9" s="14">
        <v>0.44678432664739198</v>
      </c>
      <c r="AM9" s="14">
        <v>0.29348139541026103</v>
      </c>
      <c r="AN9" s="14">
        <v>0.34896839027701498</v>
      </c>
    </row>
    <row r="10" spans="2:40" x14ac:dyDescent="0.35">
      <c r="B10" s="15" t="s">
        <v>60</v>
      </c>
      <c r="C10" s="14">
        <v>0.24933709031883999</v>
      </c>
      <c r="D10" s="14">
        <v>0.22181342226246101</v>
      </c>
      <c r="E10" s="14">
        <v>0.27668808685712498</v>
      </c>
      <c r="F10" s="14"/>
      <c r="G10" s="14">
        <v>0.28854486730246998</v>
      </c>
      <c r="H10" s="14">
        <v>0.28281371519693299</v>
      </c>
      <c r="I10" s="14">
        <v>0.25946645964083898</v>
      </c>
      <c r="J10" s="14">
        <v>0.225101011743293</v>
      </c>
      <c r="K10" s="14">
        <v>0.217486018614923</v>
      </c>
      <c r="L10" s="14">
        <v>0.22899888689680001</v>
      </c>
      <c r="M10" s="14"/>
      <c r="N10" s="14">
        <v>0.20218800150461699</v>
      </c>
      <c r="O10" s="14">
        <v>0.26367689113674703</v>
      </c>
      <c r="P10" s="14">
        <v>0.26624580849295598</v>
      </c>
      <c r="Q10" s="14">
        <v>0.24856634453055099</v>
      </c>
      <c r="R10" s="14">
        <v>0.261567477263559</v>
      </c>
      <c r="S10" s="14">
        <v>0.260772645403543</v>
      </c>
      <c r="T10" s="14">
        <v>0.250234935647142</v>
      </c>
      <c r="U10" s="14">
        <v>0.244496357110635</v>
      </c>
      <c r="V10" s="14">
        <v>0.21817748135968801</v>
      </c>
      <c r="W10" s="14">
        <v>0.26494148778972298</v>
      </c>
      <c r="X10" s="14">
        <v>0.24842962556240999</v>
      </c>
      <c r="Y10" s="14">
        <v>0.37544593125474301</v>
      </c>
      <c r="Z10" s="14"/>
      <c r="AA10" s="14">
        <v>0.25085816880619199</v>
      </c>
      <c r="AB10" s="14">
        <v>0.298473920038136</v>
      </c>
      <c r="AC10" s="14">
        <v>0.24917048460927699</v>
      </c>
      <c r="AD10" s="14">
        <v>0.19683373435062801</v>
      </c>
      <c r="AE10" s="14"/>
      <c r="AF10" s="14">
        <v>0.23885743860095099</v>
      </c>
      <c r="AG10" s="14">
        <v>0.26260902359343402</v>
      </c>
      <c r="AH10" s="14">
        <v>0.229698006324939</v>
      </c>
      <c r="AI10" s="14">
        <v>0.19364427317376601</v>
      </c>
      <c r="AJ10" s="14">
        <v>0.22856692104385601</v>
      </c>
      <c r="AK10" s="14"/>
      <c r="AL10" s="14">
        <v>0.24737373848553099</v>
      </c>
      <c r="AM10" s="14">
        <v>0.26283308728682298</v>
      </c>
      <c r="AN10" s="14">
        <v>0.22028221735443901</v>
      </c>
    </row>
    <row r="11" spans="2:40" x14ac:dyDescent="0.35">
      <c r="B11" s="15" t="s">
        <v>61</v>
      </c>
      <c r="C11" s="14">
        <v>0.154284272853383</v>
      </c>
      <c r="D11" s="14">
        <v>0.15074551598682001</v>
      </c>
      <c r="E11" s="14">
        <v>0.15667399177526101</v>
      </c>
      <c r="F11" s="14"/>
      <c r="G11" s="14">
        <v>0.26690164397298799</v>
      </c>
      <c r="H11" s="14">
        <v>0.161576301711369</v>
      </c>
      <c r="I11" s="14">
        <v>0.172473798742524</v>
      </c>
      <c r="J11" s="14">
        <v>0.16978922036653801</v>
      </c>
      <c r="K11" s="14">
        <v>0.102514662531309</v>
      </c>
      <c r="L11" s="14">
        <v>8.0920726187658207E-2</v>
      </c>
      <c r="M11" s="14"/>
      <c r="N11" s="14">
        <v>0.21129403219929899</v>
      </c>
      <c r="O11" s="14">
        <v>0.159366650863112</v>
      </c>
      <c r="P11" s="14">
        <v>0.11196218234477601</v>
      </c>
      <c r="Q11" s="14">
        <v>0.151865439520667</v>
      </c>
      <c r="R11" s="14">
        <v>0.15271972115086499</v>
      </c>
      <c r="S11" s="14">
        <v>0.15421968734852601</v>
      </c>
      <c r="T11" s="14">
        <v>0.13455335685560299</v>
      </c>
      <c r="U11" s="14">
        <v>0.130590651633612</v>
      </c>
      <c r="V11" s="14">
        <v>0.18433068838292099</v>
      </c>
      <c r="W11" s="14">
        <v>0.142102403851775</v>
      </c>
      <c r="X11" s="14">
        <v>7.5815652092661501E-2</v>
      </c>
      <c r="Y11" s="14">
        <v>0.130147370446905</v>
      </c>
      <c r="Z11" s="14"/>
      <c r="AA11" s="14">
        <v>0.108856395399167</v>
      </c>
      <c r="AB11" s="14">
        <v>0.157722215017115</v>
      </c>
      <c r="AC11" s="14">
        <v>0.168235886029761</v>
      </c>
      <c r="AD11" s="14">
        <v>0.18872777524127099</v>
      </c>
      <c r="AE11" s="14"/>
      <c r="AF11" s="14">
        <v>0.13029618769118101</v>
      </c>
      <c r="AG11" s="14">
        <v>0.154422795257808</v>
      </c>
      <c r="AH11" s="14">
        <v>0.18463698357047301</v>
      </c>
      <c r="AI11" s="14">
        <v>7.3450630296829897E-2</v>
      </c>
      <c r="AJ11" s="14">
        <v>0.20030274243985899</v>
      </c>
      <c r="AK11" s="14"/>
      <c r="AL11" s="14">
        <v>0.13796533623860199</v>
      </c>
      <c r="AM11" s="14">
        <v>0.16307380886296099</v>
      </c>
      <c r="AN11" s="14">
        <v>0.193424044155179</v>
      </c>
    </row>
    <row r="12" spans="2:40" x14ac:dyDescent="0.35">
      <c r="B12" s="15" t="s">
        <v>62</v>
      </c>
      <c r="C12" s="14">
        <v>0.137740974193023</v>
      </c>
      <c r="D12" s="14">
        <v>0.120399854492778</v>
      </c>
      <c r="E12" s="14">
        <v>0.15351327612326299</v>
      </c>
      <c r="F12" s="14"/>
      <c r="G12" s="14">
        <v>0.15011233821419701</v>
      </c>
      <c r="H12" s="14">
        <v>0.18863529571120499</v>
      </c>
      <c r="I12" s="14">
        <v>0.205113745892057</v>
      </c>
      <c r="J12" s="14">
        <v>0.16723090708579399</v>
      </c>
      <c r="K12" s="14">
        <v>9.0575564690920707E-2</v>
      </c>
      <c r="L12" s="14">
        <v>4.1172798794011603E-2</v>
      </c>
      <c r="M12" s="14"/>
      <c r="N12" s="14">
        <v>0.16194056537910301</v>
      </c>
      <c r="O12" s="14">
        <v>0.118711808106284</v>
      </c>
      <c r="P12" s="14">
        <v>8.4917591635348802E-2</v>
      </c>
      <c r="Q12" s="14">
        <v>0.15056213084092501</v>
      </c>
      <c r="R12" s="14">
        <v>0.14701133305122899</v>
      </c>
      <c r="S12" s="14">
        <v>0.11730345703317301</v>
      </c>
      <c r="T12" s="14">
        <v>0.18951343713086899</v>
      </c>
      <c r="U12" s="14">
        <v>0.136122771363692</v>
      </c>
      <c r="V12" s="14">
        <v>0.17291779042510499</v>
      </c>
      <c r="W12" s="14">
        <v>9.9912999444527403E-2</v>
      </c>
      <c r="X12" s="14">
        <v>0.16413173752200499</v>
      </c>
      <c r="Y12" s="14">
        <v>5.39552824105477E-2</v>
      </c>
      <c r="Z12" s="14"/>
      <c r="AA12" s="14">
        <v>0.10306017475120099</v>
      </c>
      <c r="AB12" s="14">
        <v>0.13141154320880999</v>
      </c>
      <c r="AC12" s="14">
        <v>0.13121869906480599</v>
      </c>
      <c r="AD12" s="14">
        <v>0.184679403116735</v>
      </c>
      <c r="AE12" s="14"/>
      <c r="AF12" s="14">
        <v>8.4737203277216303E-2</v>
      </c>
      <c r="AG12" s="14">
        <v>0.16287204491438501</v>
      </c>
      <c r="AH12" s="14">
        <v>9.5481946055991099E-2</v>
      </c>
      <c r="AI12" s="14">
        <v>0.27124395862859901</v>
      </c>
      <c r="AJ12" s="14">
        <v>0.20825116848779501</v>
      </c>
      <c r="AK12" s="14"/>
      <c r="AL12" s="14">
        <v>0.10050260676306599</v>
      </c>
      <c r="AM12" s="14">
        <v>0.15357526450048301</v>
      </c>
      <c r="AN12" s="14">
        <v>0.15205267875982001</v>
      </c>
    </row>
    <row r="13" spans="2:40" x14ac:dyDescent="0.35">
      <c r="B13" s="15" t="s">
        <v>63</v>
      </c>
      <c r="C13" s="14">
        <v>0.111022391558682</v>
      </c>
      <c r="D13" s="14">
        <v>8.7668064574877497E-2</v>
      </c>
      <c r="E13" s="14">
        <v>0.13448566141419399</v>
      </c>
      <c r="F13" s="14"/>
      <c r="G13" s="14">
        <v>0.127972269704826</v>
      </c>
      <c r="H13" s="14">
        <v>0.118520905934924</v>
      </c>
      <c r="I13" s="14">
        <v>0.13325836411512701</v>
      </c>
      <c r="J13" s="14">
        <v>0.15781926637332</v>
      </c>
      <c r="K13" s="14">
        <v>0.135109763372804</v>
      </c>
      <c r="L13" s="14">
        <v>2.14184185044041E-2</v>
      </c>
      <c r="M13" s="14"/>
      <c r="N13" s="14">
        <v>0.1098967326523</v>
      </c>
      <c r="O13" s="14">
        <v>8.57354005045637E-2</v>
      </c>
      <c r="P13" s="14">
        <v>0.111982697342408</v>
      </c>
      <c r="Q13" s="14">
        <v>6.4325080992565106E-2</v>
      </c>
      <c r="R13" s="14">
        <v>0.115688610251567</v>
      </c>
      <c r="S13" s="14">
        <v>0.111693351204322</v>
      </c>
      <c r="T13" s="14">
        <v>0.11089586536180999</v>
      </c>
      <c r="U13" s="14">
        <v>9.1742204442661304E-2</v>
      </c>
      <c r="V13" s="14">
        <v>0.15959750421669899</v>
      </c>
      <c r="W13" s="14">
        <v>0.102644463348944</v>
      </c>
      <c r="X13" s="14">
        <v>0.15517629156743201</v>
      </c>
      <c r="Y13" s="14">
        <v>0.14976410069436999</v>
      </c>
      <c r="Z13" s="14"/>
      <c r="AA13" s="14">
        <v>6.3260366638172097E-2</v>
      </c>
      <c r="AB13" s="14">
        <v>8.7155929025383896E-2</v>
      </c>
      <c r="AC13" s="14">
        <v>0.111250222311504</v>
      </c>
      <c r="AD13" s="14">
        <v>0.18811418757744999</v>
      </c>
      <c r="AE13" s="14"/>
      <c r="AF13" s="14">
        <v>7.5391571308516495E-2</v>
      </c>
      <c r="AG13" s="14">
        <v>0.135386775821006</v>
      </c>
      <c r="AH13" s="14">
        <v>5.5850160502969703E-2</v>
      </c>
      <c r="AI13" s="14">
        <v>0.26961716401810998</v>
      </c>
      <c r="AJ13" s="14">
        <v>0.142772461251888</v>
      </c>
      <c r="AK13" s="14"/>
      <c r="AL13" s="14">
        <v>5.9722122076692599E-2</v>
      </c>
      <c r="AM13" s="14">
        <v>0.12047594092038599</v>
      </c>
      <c r="AN13" s="14">
        <v>7.6379457405625004E-2</v>
      </c>
    </row>
    <row r="14" spans="2:40" x14ac:dyDescent="0.35">
      <c r="B14" s="15" t="s">
        <v>64</v>
      </c>
      <c r="C14" s="14">
        <v>1.1197033315148999E-2</v>
      </c>
      <c r="D14" s="14">
        <v>1.1896447210869901E-2</v>
      </c>
      <c r="E14" s="14">
        <v>1.05805596990601E-2</v>
      </c>
      <c r="F14" s="14"/>
      <c r="G14" s="14">
        <v>1.6766422863355598E-2</v>
      </c>
      <c r="H14" s="14">
        <v>8.2016935032354597E-3</v>
      </c>
      <c r="I14" s="14">
        <v>1.73743473587917E-2</v>
      </c>
      <c r="J14" s="14">
        <v>1.4345582647784801E-2</v>
      </c>
      <c r="K14" s="14">
        <v>3.6219419154017202E-3</v>
      </c>
      <c r="L14" s="14">
        <v>7.4210878448515497E-3</v>
      </c>
      <c r="M14" s="14"/>
      <c r="N14" s="14">
        <v>1.11148271965889E-2</v>
      </c>
      <c r="O14" s="14">
        <v>2.20310360741496E-2</v>
      </c>
      <c r="P14" s="14">
        <v>1.8232103444062599E-2</v>
      </c>
      <c r="Q14" s="14">
        <v>6.2165902756763499E-3</v>
      </c>
      <c r="R14" s="14">
        <v>0</v>
      </c>
      <c r="S14" s="14">
        <v>0</v>
      </c>
      <c r="T14" s="14">
        <v>1.9787765453713701E-2</v>
      </c>
      <c r="U14" s="14">
        <v>3.4331738607707302E-2</v>
      </c>
      <c r="V14" s="14">
        <v>8.6227594653995494E-3</v>
      </c>
      <c r="W14" s="14">
        <v>0</v>
      </c>
      <c r="X14" s="14">
        <v>0</v>
      </c>
      <c r="Y14" s="14">
        <v>2.8521572646775298E-2</v>
      </c>
      <c r="Z14" s="14"/>
      <c r="AA14" s="14">
        <v>9.4779046063552495E-3</v>
      </c>
      <c r="AB14" s="14">
        <v>1.4661566992453599E-2</v>
      </c>
      <c r="AC14" s="14">
        <v>8.6409962540820208E-3</v>
      </c>
      <c r="AD14" s="14">
        <v>1.1789466176509699E-2</v>
      </c>
      <c r="AE14" s="14"/>
      <c r="AF14" s="14">
        <v>7.0613922593784498E-3</v>
      </c>
      <c r="AG14" s="14">
        <v>1.0382053090571599E-2</v>
      </c>
      <c r="AH14" s="14">
        <v>7.3353799266000297E-3</v>
      </c>
      <c r="AI14" s="14">
        <v>0</v>
      </c>
      <c r="AJ14" s="14">
        <v>2.2880391932181301E-2</v>
      </c>
      <c r="AK14" s="14"/>
      <c r="AL14" s="14">
        <v>7.6518697887169402E-3</v>
      </c>
      <c r="AM14" s="14">
        <v>6.5605030190859902E-3</v>
      </c>
      <c r="AN14" s="14">
        <v>8.8932120479218602E-3</v>
      </c>
    </row>
    <row r="15" spans="2:40" x14ac:dyDescent="0.35">
      <c r="B15" s="15" t="s">
        <v>65</v>
      </c>
      <c r="C15" s="18">
        <v>0.58575532807976205</v>
      </c>
      <c r="D15" s="18">
        <v>0.62929011773465404</v>
      </c>
      <c r="E15" s="18">
        <v>0.54474651098822202</v>
      </c>
      <c r="F15" s="18"/>
      <c r="G15" s="18">
        <v>0.438247325244633</v>
      </c>
      <c r="H15" s="18">
        <v>0.52306580313926598</v>
      </c>
      <c r="I15" s="18">
        <v>0.47177974389150101</v>
      </c>
      <c r="J15" s="18">
        <v>0.49081502352656298</v>
      </c>
      <c r="K15" s="18">
        <v>0.66817806748956499</v>
      </c>
      <c r="L15" s="18">
        <v>0.84906696866907405</v>
      </c>
      <c r="M15" s="18"/>
      <c r="N15" s="18">
        <v>0.50575384257270894</v>
      </c>
      <c r="O15" s="18">
        <v>0.61415510445189103</v>
      </c>
      <c r="P15" s="18">
        <v>0.67290542523340502</v>
      </c>
      <c r="Q15" s="18">
        <v>0.62703075837016597</v>
      </c>
      <c r="R15" s="18">
        <v>0.58458033554633804</v>
      </c>
      <c r="S15" s="18">
        <v>0.616783504413979</v>
      </c>
      <c r="T15" s="18">
        <v>0.54524957519800399</v>
      </c>
      <c r="U15" s="18">
        <v>0.60721263395232805</v>
      </c>
      <c r="V15" s="18">
        <v>0.47453125750987502</v>
      </c>
      <c r="W15" s="18">
        <v>0.65534013335475405</v>
      </c>
      <c r="X15" s="18">
        <v>0.60487631881790205</v>
      </c>
      <c r="Y15" s="18">
        <v>0.63761167380140304</v>
      </c>
      <c r="Z15" s="18"/>
      <c r="AA15" s="18">
        <v>0.71534515860510395</v>
      </c>
      <c r="AB15" s="18">
        <v>0.60904874575623802</v>
      </c>
      <c r="AC15" s="18">
        <v>0.58065419633984705</v>
      </c>
      <c r="AD15" s="18">
        <v>0.42668916788803402</v>
      </c>
      <c r="AE15" s="18"/>
      <c r="AF15" s="18">
        <v>0.70251364546370798</v>
      </c>
      <c r="AG15" s="18">
        <v>0.53693633091622905</v>
      </c>
      <c r="AH15" s="18">
        <v>0.65669552994396596</v>
      </c>
      <c r="AI15" s="18">
        <v>0.38568824705646099</v>
      </c>
      <c r="AJ15" s="18">
        <v>0.425793235888277</v>
      </c>
      <c r="AK15" s="18"/>
      <c r="AL15" s="18">
        <v>0.694158065132923</v>
      </c>
      <c r="AM15" s="18">
        <v>0.55631448269708395</v>
      </c>
      <c r="AN15" s="18">
        <v>0.56925060763145396</v>
      </c>
    </row>
    <row r="16" spans="2:40" x14ac:dyDescent="0.35">
      <c r="B16" s="15" t="s">
        <v>66</v>
      </c>
      <c r="C16" s="18">
        <v>0.24876336575170499</v>
      </c>
      <c r="D16" s="18">
        <v>0.20806791906765601</v>
      </c>
      <c r="E16" s="18">
        <v>0.28799893753745698</v>
      </c>
      <c r="F16" s="18"/>
      <c r="G16" s="18">
        <v>0.27808460791902301</v>
      </c>
      <c r="H16" s="18">
        <v>0.307156201646129</v>
      </c>
      <c r="I16" s="18">
        <v>0.33837211000718298</v>
      </c>
      <c r="J16" s="18">
        <v>0.32505017345911402</v>
      </c>
      <c r="K16" s="18">
        <v>0.22568532806372499</v>
      </c>
      <c r="L16" s="18">
        <v>6.2591217298415699E-2</v>
      </c>
      <c r="M16" s="18"/>
      <c r="N16" s="18">
        <v>0.271837298031402</v>
      </c>
      <c r="O16" s="18">
        <v>0.204447208610848</v>
      </c>
      <c r="P16" s="18">
        <v>0.19690028897775599</v>
      </c>
      <c r="Q16" s="18">
        <v>0.21488721183348999</v>
      </c>
      <c r="R16" s="18">
        <v>0.262699943302796</v>
      </c>
      <c r="S16" s="18">
        <v>0.22899680823749499</v>
      </c>
      <c r="T16" s="18">
        <v>0.300409302492679</v>
      </c>
      <c r="U16" s="18">
        <v>0.22786497580635301</v>
      </c>
      <c r="V16" s="18">
        <v>0.33251529464180402</v>
      </c>
      <c r="W16" s="18">
        <v>0.202557462793471</v>
      </c>
      <c r="X16" s="18">
        <v>0.31930802908943601</v>
      </c>
      <c r="Y16" s="18">
        <v>0.203719383104917</v>
      </c>
      <c r="Z16" s="18"/>
      <c r="AA16" s="18">
        <v>0.16632054138937299</v>
      </c>
      <c r="AB16" s="18">
        <v>0.21856747223419401</v>
      </c>
      <c r="AC16" s="18">
        <v>0.24246892137630999</v>
      </c>
      <c r="AD16" s="18">
        <v>0.37279359069418599</v>
      </c>
      <c r="AE16" s="18"/>
      <c r="AF16" s="18">
        <v>0.16012877458573299</v>
      </c>
      <c r="AG16" s="18">
        <v>0.29825882073539101</v>
      </c>
      <c r="AH16" s="18">
        <v>0.15133210655896101</v>
      </c>
      <c r="AI16" s="18">
        <v>0.54086112264670905</v>
      </c>
      <c r="AJ16" s="18">
        <v>0.35102362973968199</v>
      </c>
      <c r="AK16" s="18"/>
      <c r="AL16" s="18">
        <v>0.160224728839758</v>
      </c>
      <c r="AM16" s="18">
        <v>0.27405120542086903</v>
      </c>
      <c r="AN16" s="18">
        <v>0.228432136165445</v>
      </c>
    </row>
    <row r="17" spans="2:40" x14ac:dyDescent="0.35">
      <c r="B17" s="15" t="s">
        <v>67</v>
      </c>
      <c r="C17" s="19">
        <v>0.336991962328058</v>
      </c>
      <c r="D17" s="19">
        <v>0.421222198666999</v>
      </c>
      <c r="E17" s="19">
        <v>0.25674757345076499</v>
      </c>
      <c r="F17" s="19"/>
      <c r="G17" s="19">
        <v>0.16016271732560999</v>
      </c>
      <c r="H17" s="19">
        <v>0.21590960149313701</v>
      </c>
      <c r="I17" s="19">
        <v>0.13340763388431801</v>
      </c>
      <c r="J17" s="19">
        <v>0.16576485006744901</v>
      </c>
      <c r="K17" s="19">
        <v>0.44249273942584</v>
      </c>
      <c r="L17" s="19">
        <v>0.78647575137065895</v>
      </c>
      <c r="M17" s="19"/>
      <c r="N17" s="19">
        <v>0.233916544541307</v>
      </c>
      <c r="O17" s="19">
        <v>0.409707895841043</v>
      </c>
      <c r="P17" s="19">
        <v>0.476005136255649</v>
      </c>
      <c r="Q17" s="19">
        <v>0.41214354653667601</v>
      </c>
      <c r="R17" s="19">
        <v>0.32188039224354198</v>
      </c>
      <c r="S17" s="19">
        <v>0.38778669617648398</v>
      </c>
      <c r="T17" s="19">
        <v>0.24484027270532499</v>
      </c>
      <c r="U17" s="19">
        <v>0.37934765814597399</v>
      </c>
      <c r="V17" s="19">
        <v>0.142015962868071</v>
      </c>
      <c r="W17" s="19">
        <v>0.45278267056128302</v>
      </c>
      <c r="X17" s="19">
        <v>0.28556828972846598</v>
      </c>
      <c r="Y17" s="19">
        <v>0.43389229069648499</v>
      </c>
      <c r="Z17" s="19"/>
      <c r="AA17" s="19">
        <v>0.54902461721573104</v>
      </c>
      <c r="AB17" s="19">
        <v>0.39048127352204398</v>
      </c>
      <c r="AC17" s="19">
        <v>0.33818527496353801</v>
      </c>
      <c r="AD17" s="19">
        <v>5.3895577193848E-2</v>
      </c>
      <c r="AE17" s="19"/>
      <c r="AF17" s="19">
        <v>0.54238487087797504</v>
      </c>
      <c r="AG17" s="19">
        <v>0.23867751018083899</v>
      </c>
      <c r="AH17" s="19">
        <v>0.50536342338500595</v>
      </c>
      <c r="AI17" s="19">
        <v>-0.15517287559024801</v>
      </c>
      <c r="AJ17" s="19">
        <v>7.4769606148595E-2</v>
      </c>
      <c r="AK17" s="19"/>
      <c r="AL17" s="19">
        <v>0.53393333629316397</v>
      </c>
      <c r="AM17" s="19">
        <v>0.28226327727621497</v>
      </c>
      <c r="AN17" s="19">
        <v>0.34081847146600902</v>
      </c>
    </row>
    <row r="18" spans="2:40" x14ac:dyDescent="0.35">
      <c r="B18" s="16"/>
    </row>
    <row r="19" spans="2:40" x14ac:dyDescent="0.35">
      <c r="B19" t="s">
        <v>69</v>
      </c>
    </row>
    <row r="20" spans="2:40" x14ac:dyDescent="0.35">
      <c r="B20" t="s">
        <v>70</v>
      </c>
    </row>
    <row r="22" spans="2:40" x14ac:dyDescent="0.35">
      <c r="B22"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59</v>
      </c>
      <c r="C9" s="14">
        <v>0.263914713345551</v>
      </c>
      <c r="D9" s="14">
        <v>0.31724912134032501</v>
      </c>
      <c r="E9" s="14">
        <v>0.21243108951467499</v>
      </c>
      <c r="F9" s="14"/>
      <c r="G9" s="14">
        <v>5.67183051657702E-2</v>
      </c>
      <c r="H9" s="14">
        <v>0.16940831894043101</v>
      </c>
      <c r="I9" s="14">
        <v>0.150221806246989</v>
      </c>
      <c r="J9" s="14">
        <v>0.19754623566246099</v>
      </c>
      <c r="K9" s="14">
        <v>0.374348435348551</v>
      </c>
      <c r="L9" s="14">
        <v>0.55040501284016596</v>
      </c>
      <c r="M9" s="14"/>
      <c r="N9" s="14">
        <v>0.25012030600174501</v>
      </c>
      <c r="O9" s="14">
        <v>0.29415071623551597</v>
      </c>
      <c r="P9" s="14">
        <v>0.31957945818196498</v>
      </c>
      <c r="Q9" s="14">
        <v>0.32014762792388102</v>
      </c>
      <c r="R9" s="14">
        <v>0.26478404088373902</v>
      </c>
      <c r="S9" s="14">
        <v>0.27361864360686999</v>
      </c>
      <c r="T9" s="14">
        <v>0.23167038652281899</v>
      </c>
      <c r="U9" s="14">
        <v>0.28329310791651302</v>
      </c>
      <c r="V9" s="14">
        <v>0.172385386001977</v>
      </c>
      <c r="W9" s="14">
        <v>0.287632603403494</v>
      </c>
      <c r="X9" s="14">
        <v>0.242351789466036</v>
      </c>
      <c r="Y9" s="14">
        <v>0.21033650769125001</v>
      </c>
      <c r="Z9" s="14"/>
      <c r="AA9" s="14">
        <v>0.36469688394570798</v>
      </c>
      <c r="AB9" s="14">
        <v>0.22919366168295999</v>
      </c>
      <c r="AC9" s="14">
        <v>0.28955377082247202</v>
      </c>
      <c r="AD9" s="14">
        <v>0.16856938059773</v>
      </c>
      <c r="AE9" s="14"/>
      <c r="AF9" s="14">
        <v>0.387283463261206</v>
      </c>
      <c r="AG9" s="14">
        <v>0.19408643166893799</v>
      </c>
      <c r="AH9" s="14">
        <v>0.338612673943467</v>
      </c>
      <c r="AI9" s="14">
        <v>0.231288914968831</v>
      </c>
      <c r="AJ9" s="14">
        <v>0.150154036552265</v>
      </c>
      <c r="AK9" s="14"/>
      <c r="AL9" s="14">
        <v>0.364203473690283</v>
      </c>
      <c r="AM9" s="14">
        <v>0.21630946858227701</v>
      </c>
      <c r="AN9" s="14">
        <v>0.25816675655030802</v>
      </c>
    </row>
    <row r="10" spans="2:40" x14ac:dyDescent="0.35">
      <c r="B10" s="15" t="s">
        <v>60</v>
      </c>
      <c r="C10" s="14">
        <v>0.20261957278976001</v>
      </c>
      <c r="D10" s="14">
        <v>0.20939955408581601</v>
      </c>
      <c r="E10" s="14">
        <v>0.196224130699171</v>
      </c>
      <c r="F10" s="14"/>
      <c r="G10" s="14">
        <v>0.19813389220072</v>
      </c>
      <c r="H10" s="14">
        <v>0.193743303749942</v>
      </c>
      <c r="I10" s="14">
        <v>0.19415054302034701</v>
      </c>
      <c r="J10" s="14">
        <v>0.18162146945163499</v>
      </c>
      <c r="K10" s="14">
        <v>0.22885839608332001</v>
      </c>
      <c r="L10" s="14">
        <v>0.21911819649407199</v>
      </c>
      <c r="M10" s="14"/>
      <c r="N10" s="14">
        <v>0.17355734392650299</v>
      </c>
      <c r="O10" s="14">
        <v>0.215886189534892</v>
      </c>
      <c r="P10" s="14">
        <v>0.25545173593329601</v>
      </c>
      <c r="Q10" s="14">
        <v>0.20849037787893601</v>
      </c>
      <c r="R10" s="14">
        <v>0.19149386656609599</v>
      </c>
      <c r="S10" s="14">
        <v>0.21221134544744899</v>
      </c>
      <c r="T10" s="14">
        <v>0.16653040885340101</v>
      </c>
      <c r="U10" s="14">
        <v>0.18435773337599001</v>
      </c>
      <c r="V10" s="14">
        <v>0.19446321074683201</v>
      </c>
      <c r="W10" s="14">
        <v>0.21066789216934401</v>
      </c>
      <c r="X10" s="14">
        <v>0.23291226034537099</v>
      </c>
      <c r="Y10" s="14">
        <v>0.195575262252799</v>
      </c>
      <c r="Z10" s="14"/>
      <c r="AA10" s="14">
        <v>0.24775506162018399</v>
      </c>
      <c r="AB10" s="14">
        <v>0.22349609902026901</v>
      </c>
      <c r="AC10" s="14">
        <v>0.18054921356362899</v>
      </c>
      <c r="AD10" s="14">
        <v>0.15320453027448699</v>
      </c>
      <c r="AE10" s="14"/>
      <c r="AF10" s="14">
        <v>0.226830055259857</v>
      </c>
      <c r="AG10" s="14">
        <v>0.203873095069736</v>
      </c>
      <c r="AH10" s="14">
        <v>0.22690503741330101</v>
      </c>
      <c r="AI10" s="14">
        <v>0.114193047056737</v>
      </c>
      <c r="AJ10" s="14">
        <v>0.16285593632082301</v>
      </c>
      <c r="AK10" s="14"/>
      <c r="AL10" s="14">
        <v>0.24128279073335299</v>
      </c>
      <c r="AM10" s="14">
        <v>0.18730334368392801</v>
      </c>
      <c r="AN10" s="14">
        <v>0.23482549478428999</v>
      </c>
    </row>
    <row r="11" spans="2:40" x14ac:dyDescent="0.35">
      <c r="B11" s="15" t="s">
        <v>61</v>
      </c>
      <c r="C11" s="14">
        <v>0.14292065889254801</v>
      </c>
      <c r="D11" s="14">
        <v>0.123869702895354</v>
      </c>
      <c r="E11" s="14">
        <v>0.16237126984686001</v>
      </c>
      <c r="F11" s="14"/>
      <c r="G11" s="14">
        <v>0.192689157278848</v>
      </c>
      <c r="H11" s="14">
        <v>0.16557328506296601</v>
      </c>
      <c r="I11" s="14">
        <v>0.14635629294597799</v>
      </c>
      <c r="J11" s="14">
        <v>0.14411688505926801</v>
      </c>
      <c r="K11" s="14">
        <v>9.8662353641071496E-2</v>
      </c>
      <c r="L11" s="14">
        <v>0.117459936077775</v>
      </c>
      <c r="M11" s="14"/>
      <c r="N11" s="14">
        <v>0.153989183469462</v>
      </c>
      <c r="O11" s="14">
        <v>0.12986848202613699</v>
      </c>
      <c r="P11" s="14">
        <v>0.10805663194234499</v>
      </c>
      <c r="Q11" s="14">
        <v>0.13533855541364301</v>
      </c>
      <c r="R11" s="14">
        <v>0.153872069356421</v>
      </c>
      <c r="S11" s="14">
        <v>0.14248127956558301</v>
      </c>
      <c r="T11" s="14">
        <v>0.147681476006815</v>
      </c>
      <c r="U11" s="14">
        <v>0.14037293191434899</v>
      </c>
      <c r="V11" s="14">
        <v>0.13769941274776801</v>
      </c>
      <c r="W11" s="14">
        <v>0.18492642574607901</v>
      </c>
      <c r="X11" s="14">
        <v>9.4914131341510305E-2</v>
      </c>
      <c r="Y11" s="14">
        <v>0.202533560452058</v>
      </c>
      <c r="Z11" s="14"/>
      <c r="AA11" s="14">
        <v>0.12616824266755799</v>
      </c>
      <c r="AB11" s="14">
        <v>0.18421448093843201</v>
      </c>
      <c r="AC11" s="14">
        <v>0.122227012662616</v>
      </c>
      <c r="AD11" s="14">
        <v>0.13742146744129999</v>
      </c>
      <c r="AE11" s="14"/>
      <c r="AF11" s="14">
        <v>0.13201549893199899</v>
      </c>
      <c r="AG11" s="14">
        <v>0.12707071196481001</v>
      </c>
      <c r="AH11" s="14">
        <v>0.15911599286306699</v>
      </c>
      <c r="AI11" s="14">
        <v>7.5696798930029105E-2</v>
      </c>
      <c r="AJ11" s="14">
        <v>0.14575906803941699</v>
      </c>
      <c r="AK11" s="14"/>
      <c r="AL11" s="14">
        <v>0.107951445720461</v>
      </c>
      <c r="AM11" s="14">
        <v>0.146974317707601</v>
      </c>
      <c r="AN11" s="14">
        <v>0.14978330059530401</v>
      </c>
    </row>
    <row r="12" spans="2:40" x14ac:dyDescent="0.35">
      <c r="B12" s="15" t="s">
        <v>62</v>
      </c>
      <c r="C12" s="14">
        <v>0.15715408875718001</v>
      </c>
      <c r="D12" s="14">
        <v>0.161384272221129</v>
      </c>
      <c r="E12" s="14">
        <v>0.15295281149806</v>
      </c>
      <c r="F12" s="14"/>
      <c r="G12" s="14">
        <v>0.288588513973774</v>
      </c>
      <c r="H12" s="14">
        <v>0.201918970148594</v>
      </c>
      <c r="I12" s="14">
        <v>0.18062796072697099</v>
      </c>
      <c r="J12" s="14">
        <v>0.189679038507651</v>
      </c>
      <c r="K12" s="14">
        <v>7.4926550888880103E-2</v>
      </c>
      <c r="L12" s="14">
        <v>4.3273601067067499E-2</v>
      </c>
      <c r="M12" s="14"/>
      <c r="N12" s="14">
        <v>0.201989768305749</v>
      </c>
      <c r="O12" s="14">
        <v>0.13817219327233099</v>
      </c>
      <c r="P12" s="14">
        <v>0.12617706267083001</v>
      </c>
      <c r="Q12" s="14">
        <v>0.131359353458881</v>
      </c>
      <c r="R12" s="14">
        <v>0.16818929793333101</v>
      </c>
      <c r="S12" s="14">
        <v>0.14305243487416699</v>
      </c>
      <c r="T12" s="14">
        <v>0.185002816138301</v>
      </c>
      <c r="U12" s="14">
        <v>0.163978657734792</v>
      </c>
      <c r="V12" s="14">
        <v>0.185396287392771</v>
      </c>
      <c r="W12" s="14">
        <v>0.11688905205008</v>
      </c>
      <c r="X12" s="14">
        <v>0.128668133425761</v>
      </c>
      <c r="Y12" s="14">
        <v>0.18783528649897499</v>
      </c>
      <c r="Z12" s="14"/>
      <c r="AA12" s="14">
        <v>0.116208411648486</v>
      </c>
      <c r="AB12" s="14">
        <v>0.155924724336168</v>
      </c>
      <c r="AC12" s="14">
        <v>0.182222420450874</v>
      </c>
      <c r="AD12" s="14">
        <v>0.17800947338727999</v>
      </c>
      <c r="AE12" s="14"/>
      <c r="AF12" s="14">
        <v>0.10273362836727</v>
      </c>
      <c r="AG12" s="14">
        <v>0.187502786245998</v>
      </c>
      <c r="AH12" s="14">
        <v>0.13702452547740901</v>
      </c>
      <c r="AI12" s="14">
        <v>3.7926290097673399E-2</v>
      </c>
      <c r="AJ12" s="14">
        <v>0.22299074268698099</v>
      </c>
      <c r="AK12" s="14"/>
      <c r="AL12" s="14">
        <v>0.15163465352271299</v>
      </c>
      <c r="AM12" s="14">
        <v>0.18645645575492401</v>
      </c>
      <c r="AN12" s="14">
        <v>0.172263968104829</v>
      </c>
    </row>
    <row r="13" spans="2:40" x14ac:dyDescent="0.35">
      <c r="B13" s="15" t="s">
        <v>63</v>
      </c>
      <c r="C13" s="14">
        <v>0.221381763411336</v>
      </c>
      <c r="D13" s="14">
        <v>0.17597558428847601</v>
      </c>
      <c r="E13" s="14">
        <v>0.26405011944343498</v>
      </c>
      <c r="F13" s="14"/>
      <c r="G13" s="14">
        <v>0.247119537415808</v>
      </c>
      <c r="H13" s="14">
        <v>0.25764778989464798</v>
      </c>
      <c r="I13" s="14">
        <v>0.31326588860403698</v>
      </c>
      <c r="J13" s="14">
        <v>0.2726907886712</v>
      </c>
      <c r="K13" s="14">
        <v>0.21958232212277601</v>
      </c>
      <c r="L13" s="14">
        <v>5.9649635103586798E-2</v>
      </c>
      <c r="M13" s="14"/>
      <c r="N13" s="14">
        <v>0.194360306560459</v>
      </c>
      <c r="O13" s="14">
        <v>0.207021755922255</v>
      </c>
      <c r="P13" s="14">
        <v>0.178296176166507</v>
      </c>
      <c r="Q13" s="14">
        <v>0.192728978397079</v>
      </c>
      <c r="R13" s="14">
        <v>0.221660725260412</v>
      </c>
      <c r="S13" s="14">
        <v>0.223508067110992</v>
      </c>
      <c r="T13" s="14">
        <v>0.24950523655436399</v>
      </c>
      <c r="U13" s="14">
        <v>0.21689783541730201</v>
      </c>
      <c r="V13" s="14">
        <v>0.30569728058785001</v>
      </c>
      <c r="W13" s="14">
        <v>0.19373078261000601</v>
      </c>
      <c r="X13" s="14">
        <v>0.30115368542132198</v>
      </c>
      <c r="Y13" s="14">
        <v>0.17519781045814201</v>
      </c>
      <c r="Z13" s="14"/>
      <c r="AA13" s="14">
        <v>0.137690636997123</v>
      </c>
      <c r="AB13" s="14">
        <v>0.18626259349916199</v>
      </c>
      <c r="AC13" s="14">
        <v>0.223079172039335</v>
      </c>
      <c r="AD13" s="14">
        <v>0.346570466982565</v>
      </c>
      <c r="AE13" s="14"/>
      <c r="AF13" s="14">
        <v>0.145367978252539</v>
      </c>
      <c r="AG13" s="14">
        <v>0.27300362963298203</v>
      </c>
      <c r="AH13" s="14">
        <v>0.131006390376156</v>
      </c>
      <c r="AI13" s="14">
        <v>0.54089494894672996</v>
      </c>
      <c r="AJ13" s="14">
        <v>0.29498128761522502</v>
      </c>
      <c r="AK13" s="14"/>
      <c r="AL13" s="14">
        <v>0.12497024776272</v>
      </c>
      <c r="AM13" s="14">
        <v>0.251865620472845</v>
      </c>
      <c r="AN13" s="14">
        <v>0.176067267917348</v>
      </c>
    </row>
    <row r="14" spans="2:40" x14ac:dyDescent="0.35">
      <c r="B14" s="15" t="s">
        <v>64</v>
      </c>
      <c r="C14" s="14">
        <v>1.20092028036248E-2</v>
      </c>
      <c r="D14" s="14">
        <v>1.21217651689E-2</v>
      </c>
      <c r="E14" s="14">
        <v>1.1970578997799601E-2</v>
      </c>
      <c r="F14" s="14"/>
      <c r="G14" s="14">
        <v>1.6750593965080399E-2</v>
      </c>
      <c r="H14" s="14">
        <v>1.1708332203418499E-2</v>
      </c>
      <c r="I14" s="14">
        <v>1.53775084556773E-2</v>
      </c>
      <c r="J14" s="14">
        <v>1.4345582647784801E-2</v>
      </c>
      <c r="K14" s="14">
        <v>3.6219419154017202E-3</v>
      </c>
      <c r="L14" s="14">
        <v>1.00936184173335E-2</v>
      </c>
      <c r="M14" s="14"/>
      <c r="N14" s="14">
        <v>2.5983091736082299E-2</v>
      </c>
      <c r="O14" s="14">
        <v>1.49006630088686E-2</v>
      </c>
      <c r="P14" s="14">
        <v>1.2438935105056399E-2</v>
      </c>
      <c r="Q14" s="14">
        <v>1.1935106927580401E-2</v>
      </c>
      <c r="R14" s="14">
        <v>0</v>
      </c>
      <c r="S14" s="14">
        <v>5.1282293949388297E-3</v>
      </c>
      <c r="T14" s="14">
        <v>1.9609675924300699E-2</v>
      </c>
      <c r="U14" s="14">
        <v>1.10997336410537E-2</v>
      </c>
      <c r="V14" s="14">
        <v>4.3584225228017904E-3</v>
      </c>
      <c r="W14" s="14">
        <v>6.1532440209966597E-3</v>
      </c>
      <c r="X14" s="14">
        <v>0</v>
      </c>
      <c r="Y14" s="14">
        <v>2.8521572646775298E-2</v>
      </c>
      <c r="Z14" s="14"/>
      <c r="AA14" s="14">
        <v>7.4807631209405602E-3</v>
      </c>
      <c r="AB14" s="14">
        <v>2.0908440523009199E-2</v>
      </c>
      <c r="AC14" s="14">
        <v>2.3684104610750198E-3</v>
      </c>
      <c r="AD14" s="14">
        <v>1.62246813166366E-2</v>
      </c>
      <c r="AE14" s="14"/>
      <c r="AF14" s="14">
        <v>5.7693759271284896E-3</v>
      </c>
      <c r="AG14" s="14">
        <v>1.44633454175352E-2</v>
      </c>
      <c r="AH14" s="14">
        <v>7.3353799266000297E-3</v>
      </c>
      <c r="AI14" s="14">
        <v>0</v>
      </c>
      <c r="AJ14" s="14">
        <v>2.3258928785289699E-2</v>
      </c>
      <c r="AK14" s="14"/>
      <c r="AL14" s="14">
        <v>9.9573885704692805E-3</v>
      </c>
      <c r="AM14" s="14">
        <v>1.1090793798425201E-2</v>
      </c>
      <c r="AN14" s="14">
        <v>8.8932120479218602E-3</v>
      </c>
    </row>
    <row r="15" spans="2:40" x14ac:dyDescent="0.35">
      <c r="B15" s="15" t="s">
        <v>65</v>
      </c>
      <c r="C15" s="18">
        <v>0.466534286135311</v>
      </c>
      <c r="D15" s="18">
        <v>0.52664867542614102</v>
      </c>
      <c r="E15" s="18">
        <v>0.40865522021384598</v>
      </c>
      <c r="F15" s="18"/>
      <c r="G15" s="18">
        <v>0.25485219736649001</v>
      </c>
      <c r="H15" s="18">
        <v>0.36315162269037299</v>
      </c>
      <c r="I15" s="18">
        <v>0.34437234926733601</v>
      </c>
      <c r="J15" s="18">
        <v>0.37916770511409598</v>
      </c>
      <c r="K15" s="18">
        <v>0.60320683143187104</v>
      </c>
      <c r="L15" s="18">
        <v>0.76952320933423801</v>
      </c>
      <c r="M15" s="18"/>
      <c r="N15" s="18">
        <v>0.42367764992824802</v>
      </c>
      <c r="O15" s="18">
        <v>0.51003690577040794</v>
      </c>
      <c r="P15" s="18">
        <v>0.57503119411526105</v>
      </c>
      <c r="Q15" s="18">
        <v>0.52863800580281695</v>
      </c>
      <c r="R15" s="18">
        <v>0.45627790744983499</v>
      </c>
      <c r="S15" s="18">
        <v>0.48582998905432001</v>
      </c>
      <c r="T15" s="18">
        <v>0.39820079537622</v>
      </c>
      <c r="U15" s="18">
        <v>0.46765084129250301</v>
      </c>
      <c r="V15" s="18">
        <v>0.36684859674880899</v>
      </c>
      <c r="W15" s="18">
        <v>0.49830049557283801</v>
      </c>
      <c r="X15" s="18">
        <v>0.47526404981140702</v>
      </c>
      <c r="Y15" s="18">
        <v>0.40591176994404898</v>
      </c>
      <c r="Z15" s="18"/>
      <c r="AA15" s="18">
        <v>0.612451945565893</v>
      </c>
      <c r="AB15" s="18">
        <v>0.45268976070322797</v>
      </c>
      <c r="AC15" s="18">
        <v>0.47010298438610099</v>
      </c>
      <c r="AD15" s="18">
        <v>0.32177391087221702</v>
      </c>
      <c r="AE15" s="18"/>
      <c r="AF15" s="18">
        <v>0.614113518521063</v>
      </c>
      <c r="AG15" s="18">
        <v>0.39795952673867402</v>
      </c>
      <c r="AH15" s="18">
        <v>0.56551771135676798</v>
      </c>
      <c r="AI15" s="18">
        <v>0.34548196202556802</v>
      </c>
      <c r="AJ15" s="18">
        <v>0.31300997287308702</v>
      </c>
      <c r="AK15" s="18"/>
      <c r="AL15" s="18">
        <v>0.60548626442363596</v>
      </c>
      <c r="AM15" s="18">
        <v>0.40361281226620399</v>
      </c>
      <c r="AN15" s="18">
        <v>0.49299225133459701</v>
      </c>
    </row>
    <row r="16" spans="2:40" x14ac:dyDescent="0.35">
      <c r="B16" s="15" t="s">
        <v>66</v>
      </c>
      <c r="C16" s="18">
        <v>0.37853585216851598</v>
      </c>
      <c r="D16" s="18">
        <v>0.33735985650960498</v>
      </c>
      <c r="E16" s="18">
        <v>0.41700293094149499</v>
      </c>
      <c r="F16" s="18"/>
      <c r="G16" s="18">
        <v>0.535708051389582</v>
      </c>
      <c r="H16" s="18">
        <v>0.45956676004324198</v>
      </c>
      <c r="I16" s="18">
        <v>0.49389384933100799</v>
      </c>
      <c r="J16" s="18">
        <v>0.462369827178851</v>
      </c>
      <c r="K16" s="18">
        <v>0.29450887301165601</v>
      </c>
      <c r="L16" s="18">
        <v>0.10292323617065401</v>
      </c>
      <c r="M16" s="18"/>
      <c r="N16" s="18">
        <v>0.39635007486620899</v>
      </c>
      <c r="O16" s="18">
        <v>0.34519394919458601</v>
      </c>
      <c r="P16" s="18">
        <v>0.30447323883733801</v>
      </c>
      <c r="Q16" s="18">
        <v>0.32408833185595998</v>
      </c>
      <c r="R16" s="18">
        <v>0.38985002319374401</v>
      </c>
      <c r="S16" s="18">
        <v>0.36656050198515799</v>
      </c>
      <c r="T16" s="18">
        <v>0.43450805269266402</v>
      </c>
      <c r="U16" s="18">
        <v>0.38087649315209399</v>
      </c>
      <c r="V16" s="18">
        <v>0.49109356798062098</v>
      </c>
      <c r="W16" s="18">
        <v>0.31061983466008602</v>
      </c>
      <c r="X16" s="18">
        <v>0.42982181884708298</v>
      </c>
      <c r="Y16" s="18">
        <v>0.363033096957117</v>
      </c>
      <c r="Z16" s="18"/>
      <c r="AA16" s="18">
        <v>0.25389904864560903</v>
      </c>
      <c r="AB16" s="18">
        <v>0.34218731783533002</v>
      </c>
      <c r="AC16" s="18">
        <v>0.40530159249020797</v>
      </c>
      <c r="AD16" s="18">
        <v>0.52457994036984601</v>
      </c>
      <c r="AE16" s="18"/>
      <c r="AF16" s="18">
        <v>0.24810160661981001</v>
      </c>
      <c r="AG16" s="18">
        <v>0.46050641587898</v>
      </c>
      <c r="AH16" s="18">
        <v>0.26803091585356498</v>
      </c>
      <c r="AI16" s="18">
        <v>0.57882123904440297</v>
      </c>
      <c r="AJ16" s="18">
        <v>0.51797203030220595</v>
      </c>
      <c r="AK16" s="18"/>
      <c r="AL16" s="18">
        <v>0.27660490128543302</v>
      </c>
      <c r="AM16" s="18">
        <v>0.43832207622776898</v>
      </c>
      <c r="AN16" s="18">
        <v>0.34833123602217703</v>
      </c>
    </row>
    <row r="17" spans="2:40" x14ac:dyDescent="0.35">
      <c r="B17" s="15" t="s">
        <v>67</v>
      </c>
      <c r="C17" s="19">
        <v>8.7998433966795395E-2</v>
      </c>
      <c r="D17" s="19">
        <v>0.18928881891653601</v>
      </c>
      <c r="E17" s="19">
        <v>-8.3477107276492303E-3</v>
      </c>
      <c r="F17" s="19"/>
      <c r="G17" s="19">
        <v>-0.28085585402309199</v>
      </c>
      <c r="H17" s="19">
        <v>-9.6415137352869107E-2</v>
      </c>
      <c r="I17" s="19">
        <v>-0.14952150006367201</v>
      </c>
      <c r="J17" s="19">
        <v>-8.32021220647544E-2</v>
      </c>
      <c r="K17" s="19">
        <v>0.30869795842021402</v>
      </c>
      <c r="L17" s="19">
        <v>0.66659997316358299</v>
      </c>
      <c r="M17" s="19"/>
      <c r="N17" s="19">
        <v>2.7327575062038999E-2</v>
      </c>
      <c r="O17" s="19">
        <v>0.16484295657582199</v>
      </c>
      <c r="P17" s="19">
        <v>0.27055795527792298</v>
      </c>
      <c r="Q17" s="19">
        <v>0.204549673946857</v>
      </c>
      <c r="R17" s="19">
        <v>6.6427884256091599E-2</v>
      </c>
      <c r="S17" s="19">
        <v>0.119269487069161</v>
      </c>
      <c r="T17" s="19">
        <v>-3.6307257316444103E-2</v>
      </c>
      <c r="U17" s="19">
        <v>8.6774348140409199E-2</v>
      </c>
      <c r="V17" s="19">
        <v>-0.124244971231812</v>
      </c>
      <c r="W17" s="19">
        <v>0.18768066091275201</v>
      </c>
      <c r="X17" s="19">
        <v>4.54422309643236E-2</v>
      </c>
      <c r="Y17" s="19">
        <v>4.2878672986931897E-2</v>
      </c>
      <c r="Z17" s="19"/>
      <c r="AA17" s="19">
        <v>0.35855289692028403</v>
      </c>
      <c r="AB17" s="19">
        <v>0.110502442867898</v>
      </c>
      <c r="AC17" s="19">
        <v>6.4801391895892499E-2</v>
      </c>
      <c r="AD17" s="19">
        <v>-0.20280602949762799</v>
      </c>
      <c r="AE17" s="19"/>
      <c r="AF17" s="19">
        <v>0.36601191190125298</v>
      </c>
      <c r="AG17" s="19">
        <v>-6.25468891403059E-2</v>
      </c>
      <c r="AH17" s="19">
        <v>0.29748679550320301</v>
      </c>
      <c r="AI17" s="19">
        <v>-0.233339277018836</v>
      </c>
      <c r="AJ17" s="19">
        <v>-0.20496205742911799</v>
      </c>
      <c r="AK17" s="19"/>
      <c r="AL17" s="19">
        <v>0.32888136313820299</v>
      </c>
      <c r="AM17" s="19">
        <v>-3.4709263961564998E-2</v>
      </c>
      <c r="AN17" s="19">
        <v>0.14466101531242101</v>
      </c>
    </row>
    <row r="18" spans="2:40" x14ac:dyDescent="0.35">
      <c r="B18" s="16"/>
    </row>
    <row r="19" spans="2:40" x14ac:dyDescent="0.35">
      <c r="B19" t="s">
        <v>69</v>
      </c>
    </row>
    <row r="20" spans="2:40" x14ac:dyDescent="0.35">
      <c r="B20" t="s">
        <v>70</v>
      </c>
    </row>
    <row r="22" spans="2:40" x14ac:dyDescent="0.35">
      <c r="B22"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59</v>
      </c>
      <c r="C9" s="14">
        <v>0.19376011988632499</v>
      </c>
      <c r="D9" s="14">
        <v>0.240405814773934</v>
      </c>
      <c r="E9" s="14">
        <v>0.14741330296198499</v>
      </c>
      <c r="F9" s="14"/>
      <c r="G9" s="14">
        <v>5.4180808276876699E-2</v>
      </c>
      <c r="H9" s="14">
        <v>8.7047553094884794E-2</v>
      </c>
      <c r="I9" s="14">
        <v>9.7064204233884899E-2</v>
      </c>
      <c r="J9" s="14">
        <v>0.14854155640643499</v>
      </c>
      <c r="K9" s="14">
        <v>0.25960168516145699</v>
      </c>
      <c r="L9" s="14">
        <v>0.444136640406327</v>
      </c>
      <c r="M9" s="14"/>
      <c r="N9" s="14">
        <v>0.19154089240241401</v>
      </c>
      <c r="O9" s="14">
        <v>0.20701610702575701</v>
      </c>
      <c r="P9" s="14">
        <v>0.27684200973360401</v>
      </c>
      <c r="Q9" s="14">
        <v>0.26166626701571599</v>
      </c>
      <c r="R9" s="14">
        <v>0.19352332114733201</v>
      </c>
      <c r="S9" s="14">
        <v>0.16732219641415499</v>
      </c>
      <c r="T9" s="14">
        <v>0.156702420501208</v>
      </c>
      <c r="U9" s="14">
        <v>0.24905013049168001</v>
      </c>
      <c r="V9" s="14">
        <v>0.107741180503148</v>
      </c>
      <c r="W9" s="14">
        <v>0.19119746748306601</v>
      </c>
      <c r="X9" s="14">
        <v>0.20458817896562101</v>
      </c>
      <c r="Y9" s="14">
        <v>0.132651227700293</v>
      </c>
      <c r="Z9" s="14"/>
      <c r="AA9" s="14">
        <v>0.27201576264765198</v>
      </c>
      <c r="AB9" s="14">
        <v>0.167482061027628</v>
      </c>
      <c r="AC9" s="14">
        <v>0.213591686890445</v>
      </c>
      <c r="AD9" s="14">
        <v>0.12067150891260101</v>
      </c>
      <c r="AE9" s="14"/>
      <c r="AF9" s="14">
        <v>0.29172053999111702</v>
      </c>
      <c r="AG9" s="14">
        <v>0.140863715342992</v>
      </c>
      <c r="AH9" s="14">
        <v>0.24341934492482101</v>
      </c>
      <c r="AI9" s="14">
        <v>0.186419027801736</v>
      </c>
      <c r="AJ9" s="14">
        <v>0.10694810858062199</v>
      </c>
      <c r="AK9" s="14"/>
      <c r="AL9" s="14">
        <v>0.27363439715504601</v>
      </c>
      <c r="AM9" s="14">
        <v>0.16363403320971501</v>
      </c>
      <c r="AN9" s="14">
        <v>0.169849592074515</v>
      </c>
    </row>
    <row r="10" spans="2:40" x14ac:dyDescent="0.35">
      <c r="B10" s="15" t="s">
        <v>60</v>
      </c>
      <c r="C10" s="14">
        <v>0.15518976960751399</v>
      </c>
      <c r="D10" s="14">
        <v>0.16857680058413499</v>
      </c>
      <c r="E10" s="14">
        <v>0.14303927348718101</v>
      </c>
      <c r="F10" s="14"/>
      <c r="G10" s="14">
        <v>9.1532660866199503E-2</v>
      </c>
      <c r="H10" s="14">
        <v>0.12966483874492599</v>
      </c>
      <c r="I10" s="14">
        <v>0.14366222572394699</v>
      </c>
      <c r="J10" s="14">
        <v>0.12056660701835301</v>
      </c>
      <c r="K10" s="14">
        <v>0.241962578321159</v>
      </c>
      <c r="L10" s="14">
        <v>0.19739332082581601</v>
      </c>
      <c r="M10" s="14"/>
      <c r="N10" s="14">
        <v>9.7898057509271996E-2</v>
      </c>
      <c r="O10" s="14">
        <v>0.183734580997436</v>
      </c>
      <c r="P10" s="14">
        <v>0.14660590789931599</v>
      </c>
      <c r="Q10" s="14">
        <v>0.164965609373602</v>
      </c>
      <c r="R10" s="14">
        <v>0.150031093235033</v>
      </c>
      <c r="S10" s="14">
        <v>0.21371223990826199</v>
      </c>
      <c r="T10" s="14">
        <v>0.114873426972127</v>
      </c>
      <c r="U10" s="14">
        <v>0.145061792907695</v>
      </c>
      <c r="V10" s="14">
        <v>0.15640992348626001</v>
      </c>
      <c r="W10" s="14">
        <v>0.173386681347833</v>
      </c>
      <c r="X10" s="14">
        <v>0.134331709008877</v>
      </c>
      <c r="Y10" s="14">
        <v>0.22578272165381899</v>
      </c>
      <c r="Z10" s="14"/>
      <c r="AA10" s="14">
        <v>0.197343096411148</v>
      </c>
      <c r="AB10" s="14">
        <v>0.15291196191171599</v>
      </c>
      <c r="AC10" s="14">
        <v>0.14798841549594499</v>
      </c>
      <c r="AD10" s="14">
        <v>0.11745237708244299</v>
      </c>
      <c r="AE10" s="14"/>
      <c r="AF10" s="14">
        <v>0.19090866074516499</v>
      </c>
      <c r="AG10" s="14">
        <v>0.12636784710551399</v>
      </c>
      <c r="AH10" s="14">
        <v>0.189860589265237</v>
      </c>
      <c r="AI10" s="14">
        <v>0.120519384587999</v>
      </c>
      <c r="AJ10" s="14">
        <v>0.14003234988275601</v>
      </c>
      <c r="AK10" s="14"/>
      <c r="AL10" s="14">
        <v>0.19528445195747099</v>
      </c>
      <c r="AM10" s="14">
        <v>0.12746127133509699</v>
      </c>
      <c r="AN10" s="14">
        <v>0.20831011221748799</v>
      </c>
    </row>
    <row r="11" spans="2:40" x14ac:dyDescent="0.35">
      <c r="B11" s="15" t="s">
        <v>61</v>
      </c>
      <c r="C11" s="14">
        <v>0.13246015072122599</v>
      </c>
      <c r="D11" s="14">
        <v>0.14215275709539599</v>
      </c>
      <c r="E11" s="14">
        <v>0.123782135913448</v>
      </c>
      <c r="F11" s="14"/>
      <c r="G11" s="14">
        <v>0.16728323608822199</v>
      </c>
      <c r="H11" s="14">
        <v>0.14721817856614799</v>
      </c>
      <c r="I11" s="14">
        <v>0.11684133125221099</v>
      </c>
      <c r="J11" s="14">
        <v>0.113547000918122</v>
      </c>
      <c r="K11" s="14">
        <v>0.10420840815676401</v>
      </c>
      <c r="L11" s="14">
        <v>0.14441809173067899</v>
      </c>
      <c r="M11" s="14"/>
      <c r="N11" s="14">
        <v>0.16633793480423201</v>
      </c>
      <c r="O11" s="14">
        <v>0.129784540000462</v>
      </c>
      <c r="P11" s="14">
        <v>0.12838621550617799</v>
      </c>
      <c r="Q11" s="14">
        <v>0.13497454270223999</v>
      </c>
      <c r="R11" s="14">
        <v>0.11378677356304299</v>
      </c>
      <c r="S11" s="14">
        <v>0.107301770941804</v>
      </c>
      <c r="T11" s="14">
        <v>0.10356096042908899</v>
      </c>
      <c r="U11" s="14">
        <v>0.13147348483304699</v>
      </c>
      <c r="V11" s="14">
        <v>0.147393544106766</v>
      </c>
      <c r="W11" s="14">
        <v>0.14574885948998101</v>
      </c>
      <c r="X11" s="14">
        <v>9.7750461069315203E-2</v>
      </c>
      <c r="Y11" s="14">
        <v>0.148884452282291</v>
      </c>
      <c r="Z11" s="14"/>
      <c r="AA11" s="14">
        <v>0.15569940315411901</v>
      </c>
      <c r="AB11" s="14">
        <v>0.16306017668227199</v>
      </c>
      <c r="AC11" s="14">
        <v>0.119310777045</v>
      </c>
      <c r="AD11" s="14">
        <v>8.8168861135061297E-2</v>
      </c>
      <c r="AE11" s="14"/>
      <c r="AF11" s="14">
        <v>0.13861079779239399</v>
      </c>
      <c r="AG11" s="14">
        <v>0.14316335085064799</v>
      </c>
      <c r="AH11" s="14">
        <v>0.169063197697297</v>
      </c>
      <c r="AI11" s="14">
        <v>7.7832291167337295E-2</v>
      </c>
      <c r="AJ11" s="14">
        <v>8.3391752015998799E-2</v>
      </c>
      <c r="AK11" s="14"/>
      <c r="AL11" s="14">
        <v>0.146532278632377</v>
      </c>
      <c r="AM11" s="14">
        <v>0.127532320635973</v>
      </c>
      <c r="AN11" s="14">
        <v>0.16545048738822299</v>
      </c>
    </row>
    <row r="12" spans="2:40" x14ac:dyDescent="0.35">
      <c r="B12" s="15" t="s">
        <v>62</v>
      </c>
      <c r="C12" s="14">
        <v>0.14975984990010599</v>
      </c>
      <c r="D12" s="14">
        <v>0.12852119326289499</v>
      </c>
      <c r="E12" s="14">
        <v>0.17038362279640001</v>
      </c>
      <c r="F12" s="14"/>
      <c r="G12" s="14">
        <v>0.21086756419671199</v>
      </c>
      <c r="H12" s="14">
        <v>0.19245238063891601</v>
      </c>
      <c r="I12" s="14">
        <v>0.16411708253629201</v>
      </c>
      <c r="J12" s="14">
        <v>0.14909090529021399</v>
      </c>
      <c r="K12" s="14">
        <v>9.2647618266184506E-2</v>
      </c>
      <c r="L12" s="14">
        <v>0.101791026358905</v>
      </c>
      <c r="M12" s="14"/>
      <c r="N12" s="14">
        <v>0.15868947107120801</v>
      </c>
      <c r="O12" s="14">
        <v>0.15362810367190799</v>
      </c>
      <c r="P12" s="14">
        <v>0.13023299928367801</v>
      </c>
      <c r="Q12" s="14">
        <v>9.7321443203753896E-2</v>
      </c>
      <c r="R12" s="14">
        <v>0.16082990460697699</v>
      </c>
      <c r="S12" s="14">
        <v>0.17814254189248599</v>
      </c>
      <c r="T12" s="14">
        <v>0.19186018120523801</v>
      </c>
      <c r="U12" s="14">
        <v>8.4139651571501203E-2</v>
      </c>
      <c r="V12" s="14">
        <v>0.118889760916879</v>
      </c>
      <c r="W12" s="14">
        <v>0.20226466283052699</v>
      </c>
      <c r="X12" s="14">
        <v>0.14270982265166199</v>
      </c>
      <c r="Y12" s="14">
        <v>0.13182666950840899</v>
      </c>
      <c r="Z12" s="14"/>
      <c r="AA12" s="14">
        <v>0.127799736341623</v>
      </c>
      <c r="AB12" s="14">
        <v>0.163083811437674</v>
      </c>
      <c r="AC12" s="14">
        <v>0.14402016661801101</v>
      </c>
      <c r="AD12" s="14">
        <v>0.162027266166895</v>
      </c>
      <c r="AE12" s="14"/>
      <c r="AF12" s="14">
        <v>0.128914984590421</v>
      </c>
      <c r="AG12" s="14">
        <v>0.152531935901173</v>
      </c>
      <c r="AH12" s="14">
        <v>0.17399927232759901</v>
      </c>
      <c r="AI12" s="14">
        <v>0.113623089027702</v>
      </c>
      <c r="AJ12" s="14">
        <v>0.15992813160747801</v>
      </c>
      <c r="AK12" s="14"/>
      <c r="AL12" s="14">
        <v>0.118745780010776</v>
      </c>
      <c r="AM12" s="14">
        <v>0.15932377287999799</v>
      </c>
      <c r="AN12" s="14">
        <v>0.16906721900985799</v>
      </c>
    </row>
    <row r="13" spans="2:40" x14ac:dyDescent="0.35">
      <c r="B13" s="15" t="s">
        <v>63</v>
      </c>
      <c r="C13" s="14">
        <v>0.35659898555106101</v>
      </c>
      <c r="D13" s="14">
        <v>0.31085150316959598</v>
      </c>
      <c r="E13" s="14">
        <v>0.40040326212329502</v>
      </c>
      <c r="F13" s="14"/>
      <c r="G13" s="14">
        <v>0.46600740080899999</v>
      </c>
      <c r="H13" s="14">
        <v>0.43472927250966198</v>
      </c>
      <c r="I13" s="14">
        <v>0.45728406817213302</v>
      </c>
      <c r="J13" s="14">
        <v>0.45615720325403702</v>
      </c>
      <c r="K13" s="14">
        <v>0.29454393246628902</v>
      </c>
      <c r="L13" s="14">
        <v>9.9494771688457898E-2</v>
      </c>
      <c r="M13" s="14"/>
      <c r="N13" s="14">
        <v>0.36251090702663402</v>
      </c>
      <c r="O13" s="14">
        <v>0.30334675233087299</v>
      </c>
      <c r="P13" s="14">
        <v>0.29959136986887802</v>
      </c>
      <c r="Q13" s="14">
        <v>0.32913703077710799</v>
      </c>
      <c r="R13" s="14">
        <v>0.37495386500355998</v>
      </c>
      <c r="S13" s="14">
        <v>0.33352125084329198</v>
      </c>
      <c r="T13" s="14">
        <v>0.41339333496803699</v>
      </c>
      <c r="U13" s="14">
        <v>0.37917520655502301</v>
      </c>
      <c r="V13" s="14">
        <v>0.46510086481072599</v>
      </c>
      <c r="W13" s="14">
        <v>0.28124908482759697</v>
      </c>
      <c r="X13" s="14">
        <v>0.42061982830452399</v>
      </c>
      <c r="Y13" s="14">
        <v>0.360854928855188</v>
      </c>
      <c r="Z13" s="14"/>
      <c r="AA13" s="14">
        <v>0.23599082036805899</v>
      </c>
      <c r="AB13" s="14">
        <v>0.33745554626803598</v>
      </c>
      <c r="AC13" s="14">
        <v>0.37272054348952399</v>
      </c>
      <c r="AD13" s="14">
        <v>0.49343181752217702</v>
      </c>
      <c r="AE13" s="14"/>
      <c r="AF13" s="14">
        <v>0.239931090057351</v>
      </c>
      <c r="AG13" s="14">
        <v>0.42396634938779698</v>
      </c>
      <c r="AH13" s="14">
        <v>0.21632221585844599</v>
      </c>
      <c r="AI13" s="14">
        <v>0.50160620741522499</v>
      </c>
      <c r="AJ13" s="14">
        <v>0.48635325064155599</v>
      </c>
      <c r="AK13" s="14"/>
      <c r="AL13" s="14">
        <v>0.25584721367837998</v>
      </c>
      <c r="AM13" s="14">
        <v>0.409379087298612</v>
      </c>
      <c r="AN13" s="14">
        <v>0.27842937726199302</v>
      </c>
    </row>
    <row r="14" spans="2:40" x14ac:dyDescent="0.35">
      <c r="B14" s="15" t="s">
        <v>64</v>
      </c>
      <c r="C14" s="14">
        <v>1.2231124333767499E-2</v>
      </c>
      <c r="D14" s="14">
        <v>9.4919311140435701E-3</v>
      </c>
      <c r="E14" s="14">
        <v>1.49784027176915E-2</v>
      </c>
      <c r="F14" s="14"/>
      <c r="G14" s="14">
        <v>1.01283297629909E-2</v>
      </c>
      <c r="H14" s="14">
        <v>8.8877764454634405E-3</v>
      </c>
      <c r="I14" s="14">
        <v>2.1031088081531701E-2</v>
      </c>
      <c r="J14" s="14">
        <v>1.20967271128392E-2</v>
      </c>
      <c r="K14" s="14">
        <v>7.0357776281466796E-3</v>
      </c>
      <c r="L14" s="14">
        <v>1.2766148989815601E-2</v>
      </c>
      <c r="M14" s="14"/>
      <c r="N14" s="14">
        <v>2.30227371862393E-2</v>
      </c>
      <c r="O14" s="14">
        <v>2.2489915973563802E-2</v>
      </c>
      <c r="P14" s="14">
        <v>1.8341497708346099E-2</v>
      </c>
      <c r="Q14" s="14">
        <v>1.1935106927580401E-2</v>
      </c>
      <c r="R14" s="14">
        <v>6.8750424440549296E-3</v>
      </c>
      <c r="S14" s="14">
        <v>0</v>
      </c>
      <c r="T14" s="14">
        <v>1.9609675924300699E-2</v>
      </c>
      <c r="U14" s="14">
        <v>1.10997336410537E-2</v>
      </c>
      <c r="V14" s="14">
        <v>4.4647261762205803E-3</v>
      </c>
      <c r="W14" s="14">
        <v>6.1532440209966597E-3</v>
      </c>
      <c r="X14" s="14">
        <v>0</v>
      </c>
      <c r="Y14" s="14">
        <v>0</v>
      </c>
      <c r="Z14" s="14"/>
      <c r="AA14" s="14">
        <v>1.1151181077398001E-2</v>
      </c>
      <c r="AB14" s="14">
        <v>1.60064426726742E-2</v>
      </c>
      <c r="AC14" s="14">
        <v>2.3684104610750198E-3</v>
      </c>
      <c r="AD14" s="14">
        <v>1.8248169180823101E-2</v>
      </c>
      <c r="AE14" s="14"/>
      <c r="AF14" s="14">
        <v>9.9139268235531302E-3</v>
      </c>
      <c r="AG14" s="14">
        <v>1.3106801411875899E-2</v>
      </c>
      <c r="AH14" s="14">
        <v>7.3353799266000297E-3</v>
      </c>
      <c r="AI14" s="14">
        <v>0</v>
      </c>
      <c r="AJ14" s="14">
        <v>2.3346407271589199E-2</v>
      </c>
      <c r="AK14" s="14"/>
      <c r="AL14" s="14">
        <v>9.9558785659505499E-3</v>
      </c>
      <c r="AM14" s="14">
        <v>1.26695146406045E-2</v>
      </c>
      <c r="AN14" s="14">
        <v>8.8932120479218602E-3</v>
      </c>
    </row>
    <row r="15" spans="2:40" x14ac:dyDescent="0.35">
      <c r="B15" s="15" t="s">
        <v>65</v>
      </c>
      <c r="C15" s="18">
        <v>0.34894988949383898</v>
      </c>
      <c r="D15" s="18">
        <v>0.40898261535806901</v>
      </c>
      <c r="E15" s="18">
        <v>0.290452576449165</v>
      </c>
      <c r="F15" s="18"/>
      <c r="G15" s="18">
        <v>0.14571346914307601</v>
      </c>
      <c r="H15" s="18">
        <v>0.216712391839811</v>
      </c>
      <c r="I15" s="18">
        <v>0.240726429957832</v>
      </c>
      <c r="J15" s="18">
        <v>0.26910816342478699</v>
      </c>
      <c r="K15" s="18">
        <v>0.50156426348261596</v>
      </c>
      <c r="L15" s="18">
        <v>0.64152996123214201</v>
      </c>
      <c r="M15" s="18"/>
      <c r="N15" s="18">
        <v>0.28943894991168601</v>
      </c>
      <c r="O15" s="18">
        <v>0.39075068802319302</v>
      </c>
      <c r="P15" s="18">
        <v>0.42344791763292</v>
      </c>
      <c r="Q15" s="18">
        <v>0.42663187638931799</v>
      </c>
      <c r="R15" s="18">
        <v>0.343554414382365</v>
      </c>
      <c r="S15" s="18">
        <v>0.38103443632241701</v>
      </c>
      <c r="T15" s="18">
        <v>0.27157584747333502</v>
      </c>
      <c r="U15" s="18">
        <v>0.39411192339937501</v>
      </c>
      <c r="V15" s="18">
        <v>0.264151103989408</v>
      </c>
      <c r="W15" s="18">
        <v>0.36458414883089901</v>
      </c>
      <c r="X15" s="18">
        <v>0.33891988797449901</v>
      </c>
      <c r="Y15" s="18">
        <v>0.35843394935411199</v>
      </c>
      <c r="Z15" s="18"/>
      <c r="AA15" s="18">
        <v>0.46935885905880098</v>
      </c>
      <c r="AB15" s="18">
        <v>0.32039402293934399</v>
      </c>
      <c r="AC15" s="18">
        <v>0.36158010238638999</v>
      </c>
      <c r="AD15" s="18">
        <v>0.238123885995044</v>
      </c>
      <c r="AE15" s="18"/>
      <c r="AF15" s="18">
        <v>0.48262920073628202</v>
      </c>
      <c r="AG15" s="18">
        <v>0.26723156244850599</v>
      </c>
      <c r="AH15" s="18">
        <v>0.433279934190058</v>
      </c>
      <c r="AI15" s="18">
        <v>0.30693841238973502</v>
      </c>
      <c r="AJ15" s="18">
        <v>0.24698045846337699</v>
      </c>
      <c r="AK15" s="18"/>
      <c r="AL15" s="18">
        <v>0.46891884911251702</v>
      </c>
      <c r="AM15" s="18">
        <v>0.29109530454481197</v>
      </c>
      <c r="AN15" s="18">
        <v>0.37815970429200402</v>
      </c>
    </row>
    <row r="16" spans="2:40" x14ac:dyDescent="0.35">
      <c r="B16" s="15" t="s">
        <v>66</v>
      </c>
      <c r="C16" s="18">
        <v>0.506358835451167</v>
      </c>
      <c r="D16" s="18">
        <v>0.43937269643249099</v>
      </c>
      <c r="E16" s="18">
        <v>0.57078688491969498</v>
      </c>
      <c r="F16" s="18"/>
      <c r="G16" s="18">
        <v>0.67687496500571098</v>
      </c>
      <c r="H16" s="18">
        <v>0.62718165314857799</v>
      </c>
      <c r="I16" s="18">
        <v>0.62140115070842505</v>
      </c>
      <c r="J16" s="18">
        <v>0.60524810854425104</v>
      </c>
      <c r="K16" s="18">
        <v>0.38719155073247402</v>
      </c>
      <c r="L16" s="18">
        <v>0.20128579804736299</v>
      </c>
      <c r="M16" s="18"/>
      <c r="N16" s="18">
        <v>0.52120037809784303</v>
      </c>
      <c r="O16" s="18">
        <v>0.45697485600278198</v>
      </c>
      <c r="P16" s="18">
        <v>0.42982436915255601</v>
      </c>
      <c r="Q16" s="18">
        <v>0.42645847398086201</v>
      </c>
      <c r="R16" s="18">
        <v>0.53578376961053698</v>
      </c>
      <c r="S16" s="18">
        <v>0.511663792735778</v>
      </c>
      <c r="T16" s="18">
        <v>0.60525351617327505</v>
      </c>
      <c r="U16" s="18">
        <v>0.46331485812652401</v>
      </c>
      <c r="V16" s="18">
        <v>0.58399062572760496</v>
      </c>
      <c r="W16" s="18">
        <v>0.48351374765812399</v>
      </c>
      <c r="X16" s="18">
        <v>0.56332965095618603</v>
      </c>
      <c r="Y16" s="18">
        <v>0.49268159836359599</v>
      </c>
      <c r="Z16" s="18"/>
      <c r="AA16" s="18">
        <v>0.36379055670968202</v>
      </c>
      <c r="AB16" s="18">
        <v>0.50053935770571001</v>
      </c>
      <c r="AC16" s="18">
        <v>0.51674071010753497</v>
      </c>
      <c r="AD16" s="18">
        <v>0.65545908368907202</v>
      </c>
      <c r="AE16" s="18"/>
      <c r="AF16" s="18">
        <v>0.36884607464777203</v>
      </c>
      <c r="AG16" s="18">
        <v>0.57649828528896996</v>
      </c>
      <c r="AH16" s="18">
        <v>0.39032148818604401</v>
      </c>
      <c r="AI16" s="18">
        <v>0.61522929644292801</v>
      </c>
      <c r="AJ16" s="18">
        <v>0.64628138224903497</v>
      </c>
      <c r="AK16" s="18"/>
      <c r="AL16" s="18">
        <v>0.374592993689155</v>
      </c>
      <c r="AM16" s="18">
        <v>0.56870286017861005</v>
      </c>
      <c r="AN16" s="18">
        <v>0.44749659627185201</v>
      </c>
    </row>
    <row r="17" spans="2:40" x14ac:dyDescent="0.35">
      <c r="B17" s="15" t="s">
        <v>67</v>
      </c>
      <c r="C17" s="19">
        <v>-0.15740894595732799</v>
      </c>
      <c r="D17" s="19">
        <v>-3.0390081074422301E-2</v>
      </c>
      <c r="E17" s="19">
        <v>-0.28033430847052898</v>
      </c>
      <c r="F17" s="19"/>
      <c r="G17" s="19">
        <v>-0.53116149586263495</v>
      </c>
      <c r="H17" s="19">
        <v>-0.41046926130876799</v>
      </c>
      <c r="I17" s="19">
        <v>-0.380674720750593</v>
      </c>
      <c r="J17" s="19">
        <v>-0.33613994511946399</v>
      </c>
      <c r="K17" s="19">
        <v>0.11437271275014201</v>
      </c>
      <c r="L17" s="19">
        <v>0.44024416318477899</v>
      </c>
      <c r="M17" s="19"/>
      <c r="N17" s="19">
        <v>-0.231761428186157</v>
      </c>
      <c r="O17" s="19">
        <v>-6.6224167979588897E-2</v>
      </c>
      <c r="P17" s="19">
        <v>-6.37645151963634E-3</v>
      </c>
      <c r="Q17" s="19">
        <v>1.73402408455758E-4</v>
      </c>
      <c r="R17" s="19">
        <v>-0.192229355228172</v>
      </c>
      <c r="S17" s="19">
        <v>-0.13062935641336099</v>
      </c>
      <c r="T17" s="19">
        <v>-0.33367766869993998</v>
      </c>
      <c r="U17" s="19">
        <v>-6.9202934727149099E-2</v>
      </c>
      <c r="V17" s="19">
        <v>-0.31983952173819702</v>
      </c>
      <c r="W17" s="19">
        <v>-0.11892959882722499</v>
      </c>
      <c r="X17" s="19">
        <v>-0.22440976298168699</v>
      </c>
      <c r="Y17" s="19">
        <v>-0.13424764900948399</v>
      </c>
      <c r="Z17" s="19"/>
      <c r="AA17" s="19">
        <v>0.105568302349119</v>
      </c>
      <c r="AB17" s="19">
        <v>-0.18014533476636699</v>
      </c>
      <c r="AC17" s="19">
        <v>-0.15516060772114501</v>
      </c>
      <c r="AD17" s="19">
        <v>-0.41733519769402799</v>
      </c>
      <c r="AE17" s="19"/>
      <c r="AF17" s="19">
        <v>0.11378312608851</v>
      </c>
      <c r="AG17" s="19">
        <v>-0.30926672284046303</v>
      </c>
      <c r="AH17" s="19">
        <v>4.2958446004013801E-2</v>
      </c>
      <c r="AI17" s="19">
        <v>-0.30829088405319199</v>
      </c>
      <c r="AJ17" s="19">
        <v>-0.39930092378565701</v>
      </c>
      <c r="AK17" s="19"/>
      <c r="AL17" s="19">
        <v>9.4325855423361901E-2</v>
      </c>
      <c r="AM17" s="19">
        <v>-0.27760755563379702</v>
      </c>
      <c r="AN17" s="19">
        <v>-6.9336891979848103E-2</v>
      </c>
    </row>
    <row r="18" spans="2:40" x14ac:dyDescent="0.35">
      <c r="B18" s="16"/>
    </row>
    <row r="19" spans="2:40" x14ac:dyDescent="0.35">
      <c r="B19" t="s">
        <v>69</v>
      </c>
    </row>
    <row r="20" spans="2:40" x14ac:dyDescent="0.35">
      <c r="B20" t="s">
        <v>70</v>
      </c>
    </row>
    <row r="22" spans="2:40" x14ac:dyDescent="0.35">
      <c r="B22"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59</v>
      </c>
      <c r="C9" s="14">
        <v>0.123940943970734</v>
      </c>
      <c r="D9" s="14">
        <v>0.15104098566723001</v>
      </c>
      <c r="E9" s="14">
        <v>9.7237023221984797E-2</v>
      </c>
      <c r="F9" s="14"/>
      <c r="G9" s="14">
        <v>2.6585383179935199E-2</v>
      </c>
      <c r="H9" s="14">
        <v>4.2715625674611797E-2</v>
      </c>
      <c r="I9" s="14">
        <v>7.5754226481497905E-2</v>
      </c>
      <c r="J9" s="14">
        <v>8.9711935613520297E-2</v>
      </c>
      <c r="K9" s="14">
        <v>0.16115266032167799</v>
      </c>
      <c r="L9" s="14">
        <v>0.29642865264006801</v>
      </c>
      <c r="M9" s="14"/>
      <c r="N9" s="14">
        <v>0.15188962968574801</v>
      </c>
      <c r="O9" s="14">
        <v>0.13324865414300799</v>
      </c>
      <c r="P9" s="14">
        <v>0.15335671263935</v>
      </c>
      <c r="Q9" s="14">
        <v>0.14848904373894101</v>
      </c>
      <c r="R9" s="14">
        <v>0.11851329809830501</v>
      </c>
      <c r="S9" s="14">
        <v>9.6403036274495396E-2</v>
      </c>
      <c r="T9" s="14">
        <v>0.105593848511921</v>
      </c>
      <c r="U9" s="14">
        <v>0.16579474310151901</v>
      </c>
      <c r="V9" s="14">
        <v>6.2696149266502799E-2</v>
      </c>
      <c r="W9" s="14">
        <v>0.11859265692410099</v>
      </c>
      <c r="X9" s="14">
        <v>0.140120217238485</v>
      </c>
      <c r="Y9" s="14">
        <v>0.10357822569662101</v>
      </c>
      <c r="Z9" s="14"/>
      <c r="AA9" s="14">
        <v>0.184351357210534</v>
      </c>
      <c r="AB9" s="14">
        <v>0.105264459033815</v>
      </c>
      <c r="AC9" s="14">
        <v>0.14135792803651301</v>
      </c>
      <c r="AD9" s="14">
        <v>6.3785823580023895E-2</v>
      </c>
      <c r="AE9" s="14"/>
      <c r="AF9" s="14">
        <v>0.18585619314472701</v>
      </c>
      <c r="AG9" s="14">
        <v>8.9439392071899604E-2</v>
      </c>
      <c r="AH9" s="14">
        <v>0.18153738653138801</v>
      </c>
      <c r="AI9" s="14">
        <v>0</v>
      </c>
      <c r="AJ9" s="14">
        <v>8.4431145756466902E-2</v>
      </c>
      <c r="AK9" s="14"/>
      <c r="AL9" s="14">
        <v>0.16973916933614</v>
      </c>
      <c r="AM9" s="14">
        <v>9.8095222416274996E-2</v>
      </c>
      <c r="AN9" s="14">
        <v>0.10283993186136201</v>
      </c>
    </row>
    <row r="10" spans="2:40" x14ac:dyDescent="0.35">
      <c r="B10" s="15" t="s">
        <v>60</v>
      </c>
      <c r="C10" s="14">
        <v>0.112947198096297</v>
      </c>
      <c r="D10" s="14">
        <v>0.138300727874862</v>
      </c>
      <c r="E10" s="14">
        <v>8.7889235201042901E-2</v>
      </c>
      <c r="F10" s="14"/>
      <c r="G10" s="14">
        <v>3.7709659374154901E-2</v>
      </c>
      <c r="H10" s="14">
        <v>9.0490770243567595E-2</v>
      </c>
      <c r="I10" s="14">
        <v>7.6471009520181696E-2</v>
      </c>
      <c r="J10" s="14">
        <v>8.3120228459113807E-2</v>
      </c>
      <c r="K10" s="14">
        <v>0.17289226248796899</v>
      </c>
      <c r="L10" s="14">
        <v>0.194788722553456</v>
      </c>
      <c r="M10" s="14"/>
      <c r="N10" s="14">
        <v>8.9123445091785505E-2</v>
      </c>
      <c r="O10" s="14">
        <v>0.102678572465322</v>
      </c>
      <c r="P10" s="14">
        <v>0.15973854196902601</v>
      </c>
      <c r="Q10" s="14">
        <v>0.157024303007675</v>
      </c>
      <c r="R10" s="14">
        <v>6.2088039339923198E-2</v>
      </c>
      <c r="S10" s="14">
        <v>0.139385028784865</v>
      </c>
      <c r="T10" s="14">
        <v>9.3037212420253104E-2</v>
      </c>
      <c r="U10" s="14">
        <v>0.134313045753815</v>
      </c>
      <c r="V10" s="14">
        <v>7.7443582357687904E-2</v>
      </c>
      <c r="W10" s="14">
        <v>0.14273125294785799</v>
      </c>
      <c r="X10" s="14">
        <v>9.15312388781825E-2</v>
      </c>
      <c r="Y10" s="14">
        <v>0.15272790136227599</v>
      </c>
      <c r="Z10" s="14"/>
      <c r="AA10" s="14">
        <v>0.146253034743306</v>
      </c>
      <c r="AB10" s="14">
        <v>0.106380957301955</v>
      </c>
      <c r="AC10" s="14">
        <v>0.119207908438763</v>
      </c>
      <c r="AD10" s="14">
        <v>7.9199937427041997E-2</v>
      </c>
      <c r="AE10" s="14"/>
      <c r="AF10" s="14">
        <v>0.152483373997158</v>
      </c>
      <c r="AG10" s="14">
        <v>9.1787915040614607E-2</v>
      </c>
      <c r="AH10" s="14">
        <v>0.13459368064864799</v>
      </c>
      <c r="AI10" s="14">
        <v>0.15655544696952001</v>
      </c>
      <c r="AJ10" s="14">
        <v>5.9947705328621197E-2</v>
      </c>
      <c r="AK10" s="14"/>
      <c r="AL10" s="14">
        <v>0.15035536227000901</v>
      </c>
      <c r="AM10" s="14">
        <v>9.7549710571255194E-2</v>
      </c>
      <c r="AN10" s="14">
        <v>0.118496010088875</v>
      </c>
    </row>
    <row r="11" spans="2:40" x14ac:dyDescent="0.35">
      <c r="B11" s="15" t="s">
        <v>61</v>
      </c>
      <c r="C11" s="14">
        <v>0.12565371400691</v>
      </c>
      <c r="D11" s="14">
        <v>0.13223137644970301</v>
      </c>
      <c r="E11" s="14">
        <v>0.119976869855885</v>
      </c>
      <c r="F11" s="14"/>
      <c r="G11" s="14">
        <v>9.8780043986848004E-2</v>
      </c>
      <c r="H11" s="14">
        <v>0.118133983543162</v>
      </c>
      <c r="I11" s="14">
        <v>0.10858576073562</v>
      </c>
      <c r="J11" s="14">
        <v>8.4613759744268505E-2</v>
      </c>
      <c r="K11" s="14">
        <v>0.17082654415587201</v>
      </c>
      <c r="L11" s="14">
        <v>0.16649119550710001</v>
      </c>
      <c r="M11" s="14"/>
      <c r="N11" s="14">
        <v>0.126809818467468</v>
      </c>
      <c r="O11" s="14">
        <v>0.17035041072790999</v>
      </c>
      <c r="P11" s="14">
        <v>0.15363203344700099</v>
      </c>
      <c r="Q11" s="14">
        <v>0.105917569626301</v>
      </c>
      <c r="R11" s="14">
        <v>0.113326958604535</v>
      </c>
      <c r="S11" s="14">
        <v>0.128072010509896</v>
      </c>
      <c r="T11" s="14">
        <v>9.2929000298765593E-2</v>
      </c>
      <c r="U11" s="14">
        <v>7.8551764827116496E-2</v>
      </c>
      <c r="V11" s="14">
        <v>0.113150140612405</v>
      </c>
      <c r="W11" s="14">
        <v>0.14089507506433199</v>
      </c>
      <c r="X11" s="14">
        <v>0.11641264657490299</v>
      </c>
      <c r="Y11" s="14">
        <v>9.7452563362908695E-2</v>
      </c>
      <c r="Z11" s="14"/>
      <c r="AA11" s="14">
        <v>0.15553711588983099</v>
      </c>
      <c r="AB11" s="14">
        <v>0.136603483372395</v>
      </c>
      <c r="AC11" s="14">
        <v>0.115926781985719</v>
      </c>
      <c r="AD11" s="14">
        <v>8.9397380368136201E-2</v>
      </c>
      <c r="AE11" s="14"/>
      <c r="AF11" s="14">
        <v>0.166539929946705</v>
      </c>
      <c r="AG11" s="14">
        <v>0.10724501961057099</v>
      </c>
      <c r="AH11" s="14">
        <v>0.146171747177923</v>
      </c>
      <c r="AI11" s="14">
        <v>0.11550424488201</v>
      </c>
      <c r="AJ11" s="14">
        <v>8.6743008432199106E-2</v>
      </c>
      <c r="AK11" s="14"/>
      <c r="AL11" s="14">
        <v>0.162955051021935</v>
      </c>
      <c r="AM11" s="14">
        <v>0.108208904318553</v>
      </c>
      <c r="AN11" s="14">
        <v>0.19478442361486001</v>
      </c>
    </row>
    <row r="12" spans="2:40" x14ac:dyDescent="0.35">
      <c r="B12" s="15" t="s">
        <v>62</v>
      </c>
      <c r="C12" s="14">
        <v>0.14023403558068401</v>
      </c>
      <c r="D12" s="14">
        <v>0.13325318101719499</v>
      </c>
      <c r="E12" s="14">
        <v>0.14788289837546101</v>
      </c>
      <c r="F12" s="14"/>
      <c r="G12" s="14">
        <v>0.16973919585811001</v>
      </c>
      <c r="H12" s="14">
        <v>0.14798597982879</v>
      </c>
      <c r="I12" s="14">
        <v>0.13099777127859399</v>
      </c>
      <c r="J12" s="14">
        <v>0.13863025918101499</v>
      </c>
      <c r="K12" s="14">
        <v>0.12440062479285199</v>
      </c>
      <c r="L12" s="14">
        <v>0.133809221989587</v>
      </c>
      <c r="M12" s="14"/>
      <c r="N12" s="14">
        <v>0.11409232648225399</v>
      </c>
      <c r="O12" s="14">
        <v>0.15018645442533901</v>
      </c>
      <c r="P12" s="14">
        <v>0.102877496171365</v>
      </c>
      <c r="Q12" s="14">
        <v>0.14506562037880599</v>
      </c>
      <c r="R12" s="14">
        <v>0.19135226079295301</v>
      </c>
      <c r="S12" s="14">
        <v>0.155177944132212</v>
      </c>
      <c r="T12" s="14">
        <v>0.12598482263387001</v>
      </c>
      <c r="U12" s="14">
        <v>0.14674317006010301</v>
      </c>
      <c r="V12" s="14">
        <v>0.18491848130511601</v>
      </c>
      <c r="W12" s="14">
        <v>0.127138070280473</v>
      </c>
      <c r="X12" s="14">
        <v>0.10859826154793301</v>
      </c>
      <c r="Y12" s="14">
        <v>9.73771847066046E-2</v>
      </c>
      <c r="Z12" s="14"/>
      <c r="AA12" s="14">
        <v>0.16403637844194899</v>
      </c>
      <c r="AB12" s="14">
        <v>0.15203426779471499</v>
      </c>
      <c r="AC12" s="14">
        <v>0.11963005842325899</v>
      </c>
      <c r="AD12" s="14">
        <v>0.119566647547126</v>
      </c>
      <c r="AE12" s="14"/>
      <c r="AF12" s="14">
        <v>0.15390054002199499</v>
      </c>
      <c r="AG12" s="14">
        <v>0.133797381171019</v>
      </c>
      <c r="AH12" s="14">
        <v>0.16059472086120499</v>
      </c>
      <c r="AI12" s="14">
        <v>0.18840781063557099</v>
      </c>
      <c r="AJ12" s="14">
        <v>0.12978349114803001</v>
      </c>
      <c r="AK12" s="14"/>
      <c r="AL12" s="14">
        <v>0.16446585608602901</v>
      </c>
      <c r="AM12" s="14">
        <v>0.136675228763944</v>
      </c>
      <c r="AN12" s="14">
        <v>0.13685606728473601</v>
      </c>
    </row>
    <row r="13" spans="2:40" x14ac:dyDescent="0.35">
      <c r="B13" s="15" t="s">
        <v>63</v>
      </c>
      <c r="C13" s="14">
        <v>0.47987493040134999</v>
      </c>
      <c r="D13" s="14">
        <v>0.42950107974261598</v>
      </c>
      <c r="E13" s="14">
        <v>0.52792477033213903</v>
      </c>
      <c r="F13" s="14"/>
      <c r="G13" s="14">
        <v>0.63703634367820305</v>
      </c>
      <c r="H13" s="14">
        <v>0.58713096763833394</v>
      </c>
      <c r="I13" s="14">
        <v>0.596251621055365</v>
      </c>
      <c r="J13" s="14">
        <v>0.573784565498758</v>
      </c>
      <c r="K13" s="14">
        <v>0.36735381744207002</v>
      </c>
      <c r="L13" s="14">
        <v>0.19315313251473801</v>
      </c>
      <c r="M13" s="14"/>
      <c r="N13" s="14">
        <v>0.48798391292116899</v>
      </c>
      <c r="O13" s="14">
        <v>0.420590242332542</v>
      </c>
      <c r="P13" s="14">
        <v>0.41205371806491198</v>
      </c>
      <c r="Q13" s="14">
        <v>0.41650747814606498</v>
      </c>
      <c r="R13" s="14">
        <v>0.51471944316428397</v>
      </c>
      <c r="S13" s="14">
        <v>0.47488675831069499</v>
      </c>
      <c r="T13" s="14">
        <v>0.56398135505609603</v>
      </c>
      <c r="U13" s="14">
        <v>0.46349754261639298</v>
      </c>
      <c r="V13" s="14">
        <v>0.54910707717166596</v>
      </c>
      <c r="W13" s="14">
        <v>0.46323233665239799</v>
      </c>
      <c r="X13" s="14">
        <v>0.52346571976824996</v>
      </c>
      <c r="Y13" s="14">
        <v>0.52458127381000996</v>
      </c>
      <c r="Z13" s="14"/>
      <c r="AA13" s="14">
        <v>0.340521802874443</v>
      </c>
      <c r="AB13" s="14">
        <v>0.474736066536046</v>
      </c>
      <c r="AC13" s="14">
        <v>0.49305897026346301</v>
      </c>
      <c r="AD13" s="14">
        <v>0.62405918869467403</v>
      </c>
      <c r="AE13" s="14"/>
      <c r="AF13" s="14">
        <v>0.33408712354162801</v>
      </c>
      <c r="AG13" s="14">
        <v>0.55969619482518895</v>
      </c>
      <c r="AH13" s="14">
        <v>0.36082111330540101</v>
      </c>
      <c r="AI13" s="14">
        <v>0.539532497512899</v>
      </c>
      <c r="AJ13" s="14">
        <v>0.59580335877369295</v>
      </c>
      <c r="AK13" s="14"/>
      <c r="AL13" s="14">
        <v>0.34220677894573698</v>
      </c>
      <c r="AM13" s="14">
        <v>0.54426964677291501</v>
      </c>
      <c r="AN13" s="14">
        <v>0.43534093091029402</v>
      </c>
    </row>
    <row r="14" spans="2:40" x14ac:dyDescent="0.35">
      <c r="B14" s="15" t="s">
        <v>64</v>
      </c>
      <c r="C14" s="14">
        <v>1.73491779440255E-2</v>
      </c>
      <c r="D14" s="14">
        <v>1.5672649248393698E-2</v>
      </c>
      <c r="E14" s="14">
        <v>1.9089203013486801E-2</v>
      </c>
      <c r="F14" s="14"/>
      <c r="G14" s="14">
        <v>3.0149373922748701E-2</v>
      </c>
      <c r="H14" s="14">
        <v>1.35426730715347E-2</v>
      </c>
      <c r="I14" s="14">
        <v>1.19396109287421E-2</v>
      </c>
      <c r="J14" s="14">
        <v>3.01392515033246E-2</v>
      </c>
      <c r="K14" s="14">
        <v>3.3740907995591998E-3</v>
      </c>
      <c r="L14" s="14">
        <v>1.5329074795050499E-2</v>
      </c>
      <c r="M14" s="14"/>
      <c r="N14" s="14">
        <v>3.0100867351575699E-2</v>
      </c>
      <c r="O14" s="14">
        <v>2.29456659058789E-2</v>
      </c>
      <c r="P14" s="14">
        <v>1.8341497708346099E-2</v>
      </c>
      <c r="Q14" s="14">
        <v>2.6995985102211802E-2</v>
      </c>
      <c r="R14" s="14">
        <v>0</v>
      </c>
      <c r="S14" s="14">
        <v>6.0752219878370799E-3</v>
      </c>
      <c r="T14" s="14">
        <v>1.8473761079094701E-2</v>
      </c>
      <c r="U14" s="14">
        <v>1.10997336410537E-2</v>
      </c>
      <c r="V14" s="14">
        <v>1.26845692866226E-2</v>
      </c>
      <c r="W14" s="14">
        <v>7.4106081308376003E-3</v>
      </c>
      <c r="X14" s="14">
        <v>1.9871915992246799E-2</v>
      </c>
      <c r="Y14" s="14">
        <v>2.4282851061579899E-2</v>
      </c>
      <c r="Z14" s="14"/>
      <c r="AA14" s="14">
        <v>9.3003108399364598E-3</v>
      </c>
      <c r="AB14" s="14">
        <v>2.4980765961073501E-2</v>
      </c>
      <c r="AC14" s="14">
        <v>1.08183528522829E-2</v>
      </c>
      <c r="AD14" s="14">
        <v>2.39910223829976E-2</v>
      </c>
      <c r="AE14" s="14"/>
      <c r="AF14" s="14">
        <v>7.1328393477856199E-3</v>
      </c>
      <c r="AG14" s="14">
        <v>1.8034097280705999E-2</v>
      </c>
      <c r="AH14" s="14">
        <v>1.6281351475436301E-2</v>
      </c>
      <c r="AI14" s="14">
        <v>0</v>
      </c>
      <c r="AJ14" s="14">
        <v>4.3291290560989501E-2</v>
      </c>
      <c r="AK14" s="14"/>
      <c r="AL14" s="14">
        <v>1.02777823401507E-2</v>
      </c>
      <c r="AM14" s="14">
        <v>1.52012871570579E-2</v>
      </c>
      <c r="AN14" s="14">
        <v>1.1682636239873199E-2</v>
      </c>
    </row>
    <row r="15" spans="2:40" x14ac:dyDescent="0.35">
      <c r="B15" s="15" t="s">
        <v>65</v>
      </c>
      <c r="C15" s="18">
        <v>0.23688814206702999</v>
      </c>
      <c r="D15" s="18">
        <v>0.28934171354209298</v>
      </c>
      <c r="E15" s="18">
        <v>0.18512625842302799</v>
      </c>
      <c r="F15" s="18"/>
      <c r="G15" s="18">
        <v>6.4295042554090104E-2</v>
      </c>
      <c r="H15" s="18">
        <v>0.13320639591817901</v>
      </c>
      <c r="I15" s="18">
        <v>0.15222523600168</v>
      </c>
      <c r="J15" s="18">
        <v>0.17283216407263399</v>
      </c>
      <c r="K15" s="18">
        <v>0.33404492280964698</v>
      </c>
      <c r="L15" s="18">
        <v>0.49121737519352399</v>
      </c>
      <c r="M15" s="18"/>
      <c r="N15" s="18">
        <v>0.241013074777534</v>
      </c>
      <c r="O15" s="18">
        <v>0.23592722660832999</v>
      </c>
      <c r="P15" s="18">
        <v>0.31309525460837601</v>
      </c>
      <c r="Q15" s="18">
        <v>0.30551334674661601</v>
      </c>
      <c r="R15" s="18">
        <v>0.18060133743822801</v>
      </c>
      <c r="S15" s="18">
        <v>0.23578806505936101</v>
      </c>
      <c r="T15" s="18">
        <v>0.198631060932174</v>
      </c>
      <c r="U15" s="18">
        <v>0.30010778885533401</v>
      </c>
      <c r="V15" s="18">
        <v>0.14013973162419099</v>
      </c>
      <c r="W15" s="18">
        <v>0.26132390987195903</v>
      </c>
      <c r="X15" s="18">
        <v>0.23165145611666799</v>
      </c>
      <c r="Y15" s="18">
        <v>0.25630612705889699</v>
      </c>
      <c r="Z15" s="18"/>
      <c r="AA15" s="18">
        <v>0.33060439195384</v>
      </c>
      <c r="AB15" s="18">
        <v>0.211645416335771</v>
      </c>
      <c r="AC15" s="18">
        <v>0.26056583647527598</v>
      </c>
      <c r="AD15" s="18">
        <v>0.142985761007066</v>
      </c>
      <c r="AE15" s="18"/>
      <c r="AF15" s="18">
        <v>0.33833956714188501</v>
      </c>
      <c r="AG15" s="18">
        <v>0.181227307112514</v>
      </c>
      <c r="AH15" s="18">
        <v>0.31613106718003497</v>
      </c>
      <c r="AI15" s="18">
        <v>0.15655544696952001</v>
      </c>
      <c r="AJ15" s="18">
        <v>0.14437885108508799</v>
      </c>
      <c r="AK15" s="18"/>
      <c r="AL15" s="18">
        <v>0.32009453160614898</v>
      </c>
      <c r="AM15" s="18">
        <v>0.19564493298753</v>
      </c>
      <c r="AN15" s="18">
        <v>0.22133594195023701</v>
      </c>
    </row>
    <row r="16" spans="2:40" x14ac:dyDescent="0.35">
      <c r="B16" s="15" t="s">
        <v>66</v>
      </c>
      <c r="C16" s="18">
        <v>0.62010896598203402</v>
      </c>
      <c r="D16" s="18">
        <v>0.56275426075981005</v>
      </c>
      <c r="E16" s="18">
        <v>0.67580766870760001</v>
      </c>
      <c r="F16" s="18"/>
      <c r="G16" s="18">
        <v>0.80677553953631298</v>
      </c>
      <c r="H16" s="18">
        <v>0.73511694746712397</v>
      </c>
      <c r="I16" s="18">
        <v>0.72724939233395902</v>
      </c>
      <c r="J16" s="18">
        <v>0.71241482467977302</v>
      </c>
      <c r="K16" s="18">
        <v>0.49175444223492198</v>
      </c>
      <c r="L16" s="18">
        <v>0.32696235450432598</v>
      </c>
      <c r="M16" s="18"/>
      <c r="N16" s="18">
        <v>0.60207623940342303</v>
      </c>
      <c r="O16" s="18">
        <v>0.57077669675788101</v>
      </c>
      <c r="P16" s="18">
        <v>0.51493121423627597</v>
      </c>
      <c r="Q16" s="18">
        <v>0.56157309852487103</v>
      </c>
      <c r="R16" s="18">
        <v>0.70607170395723695</v>
      </c>
      <c r="S16" s="18">
        <v>0.63006470244290702</v>
      </c>
      <c r="T16" s="18">
        <v>0.68996617768996604</v>
      </c>
      <c r="U16" s="18">
        <v>0.61024071267649604</v>
      </c>
      <c r="V16" s="18">
        <v>0.73402555847678197</v>
      </c>
      <c r="W16" s="18">
        <v>0.59037040693287102</v>
      </c>
      <c r="X16" s="18">
        <v>0.63206398131618302</v>
      </c>
      <c r="Y16" s="18">
        <v>0.62195845851661402</v>
      </c>
      <c r="Z16" s="18"/>
      <c r="AA16" s="18">
        <v>0.50455818131639196</v>
      </c>
      <c r="AB16" s="18">
        <v>0.62677033433076101</v>
      </c>
      <c r="AC16" s="18">
        <v>0.61268902868672204</v>
      </c>
      <c r="AD16" s="18">
        <v>0.74362583624180001</v>
      </c>
      <c r="AE16" s="18"/>
      <c r="AF16" s="18">
        <v>0.487987663563624</v>
      </c>
      <c r="AG16" s="18">
        <v>0.69349357599620898</v>
      </c>
      <c r="AH16" s="18">
        <v>0.52141583416660497</v>
      </c>
      <c r="AI16" s="18">
        <v>0.72794030814846999</v>
      </c>
      <c r="AJ16" s="18">
        <v>0.72558684992172295</v>
      </c>
      <c r="AK16" s="18"/>
      <c r="AL16" s="18">
        <v>0.50667263503176596</v>
      </c>
      <c r="AM16" s="18">
        <v>0.68094487553685901</v>
      </c>
      <c r="AN16" s="18">
        <v>0.57219699819503</v>
      </c>
    </row>
    <row r="17" spans="2:40" x14ac:dyDescent="0.35">
      <c r="B17" s="15" t="s">
        <v>67</v>
      </c>
      <c r="C17" s="19">
        <v>-0.38322082391500401</v>
      </c>
      <c r="D17" s="19">
        <v>-0.27341254721771702</v>
      </c>
      <c r="E17" s="19">
        <v>-0.49068141028457202</v>
      </c>
      <c r="F17" s="19"/>
      <c r="G17" s="19">
        <v>-0.74248049698222296</v>
      </c>
      <c r="H17" s="19">
        <v>-0.60191055154894502</v>
      </c>
      <c r="I17" s="19">
        <v>-0.57502415633227899</v>
      </c>
      <c r="J17" s="19">
        <v>-0.539582660607139</v>
      </c>
      <c r="K17" s="19">
        <v>-0.157709519425275</v>
      </c>
      <c r="L17" s="19">
        <v>0.16425502068919801</v>
      </c>
      <c r="M17" s="19"/>
      <c r="N17" s="19">
        <v>-0.361063164625889</v>
      </c>
      <c r="O17" s="19">
        <v>-0.33484947014955002</v>
      </c>
      <c r="P17" s="19">
        <v>-0.20183595962789999</v>
      </c>
      <c r="Q17" s="19">
        <v>-0.25605975177825502</v>
      </c>
      <c r="R17" s="19">
        <v>-0.52547036651900803</v>
      </c>
      <c r="S17" s="19">
        <v>-0.39427663738354601</v>
      </c>
      <c r="T17" s="19">
        <v>-0.49133511675779201</v>
      </c>
      <c r="U17" s="19">
        <v>-0.31013292382116198</v>
      </c>
      <c r="V17" s="19">
        <v>-0.59388582685259195</v>
      </c>
      <c r="W17" s="19">
        <v>-0.32904649706091099</v>
      </c>
      <c r="X17" s="19">
        <v>-0.40041252519951498</v>
      </c>
      <c r="Y17" s="19">
        <v>-0.36565233145771803</v>
      </c>
      <c r="Z17" s="19"/>
      <c r="AA17" s="19">
        <v>-0.17395378936255201</v>
      </c>
      <c r="AB17" s="19">
        <v>-0.41512491799499102</v>
      </c>
      <c r="AC17" s="19">
        <v>-0.352123192211446</v>
      </c>
      <c r="AD17" s="19">
        <v>-0.60064007523473495</v>
      </c>
      <c r="AE17" s="19"/>
      <c r="AF17" s="19">
        <v>-0.14964809642173801</v>
      </c>
      <c r="AG17" s="19">
        <v>-0.51226626888369498</v>
      </c>
      <c r="AH17" s="19">
        <v>-0.20528476698657</v>
      </c>
      <c r="AI17" s="19">
        <v>-0.57138486117894904</v>
      </c>
      <c r="AJ17" s="19">
        <v>-0.58120799883663499</v>
      </c>
      <c r="AK17" s="19"/>
      <c r="AL17" s="19">
        <v>-0.18657810342561701</v>
      </c>
      <c r="AM17" s="19">
        <v>-0.48529994254932901</v>
      </c>
      <c r="AN17" s="19">
        <v>-0.35086105624479402</v>
      </c>
    </row>
    <row r="18" spans="2:40" x14ac:dyDescent="0.35">
      <c r="B18" s="16"/>
    </row>
    <row r="19" spans="2:40" x14ac:dyDescent="0.35">
      <c r="B19" t="s">
        <v>69</v>
      </c>
    </row>
    <row r="20" spans="2:40" x14ac:dyDescent="0.35">
      <c r="B20" t="s">
        <v>70</v>
      </c>
    </row>
    <row r="22" spans="2:40" x14ac:dyDescent="0.35">
      <c r="B22"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43.5" x14ac:dyDescent="0.35">
      <c r="B9" s="15" t="s">
        <v>76</v>
      </c>
      <c r="C9" s="14">
        <v>0.52836328384542897</v>
      </c>
      <c r="D9" s="14">
        <v>0.557544370358246</v>
      </c>
      <c r="E9" s="14">
        <v>0.50103294577691204</v>
      </c>
      <c r="F9" s="14"/>
      <c r="G9" s="14">
        <v>0.62925268820143199</v>
      </c>
      <c r="H9" s="14">
        <v>0.63708699272831804</v>
      </c>
      <c r="I9" s="14">
        <v>0.57743446980426505</v>
      </c>
      <c r="J9" s="14">
        <v>0.55011367951632695</v>
      </c>
      <c r="K9" s="14">
        <v>0.41868916060715999</v>
      </c>
      <c r="L9" s="14">
        <v>0.38931869408096598</v>
      </c>
      <c r="M9" s="14"/>
      <c r="N9" s="14">
        <v>0.52989687042899103</v>
      </c>
      <c r="O9" s="14">
        <v>0.49499894530174399</v>
      </c>
      <c r="P9" s="14">
        <v>0.48983913926157202</v>
      </c>
      <c r="Q9" s="14">
        <v>0.53704795629275803</v>
      </c>
      <c r="R9" s="14">
        <v>0.55388216118256595</v>
      </c>
      <c r="S9" s="14">
        <v>0.50308292196777205</v>
      </c>
      <c r="T9" s="14">
        <v>0.57763615298133897</v>
      </c>
      <c r="U9" s="14">
        <v>0.46272987522310199</v>
      </c>
      <c r="V9" s="14">
        <v>0.550426673723723</v>
      </c>
      <c r="W9" s="14">
        <v>0.56872602161270303</v>
      </c>
      <c r="X9" s="14">
        <v>0.489930919187886</v>
      </c>
      <c r="Y9" s="14">
        <v>0.57642513728131295</v>
      </c>
      <c r="Z9" s="14"/>
      <c r="AA9" s="14">
        <v>0.60858496034389498</v>
      </c>
      <c r="AB9" s="14">
        <v>0.48924290002606602</v>
      </c>
      <c r="AC9" s="14">
        <v>0.50537943166711297</v>
      </c>
      <c r="AD9" s="14">
        <v>0.50080375701088198</v>
      </c>
      <c r="AE9" s="14"/>
      <c r="AF9" s="14">
        <v>0.51883265601902595</v>
      </c>
      <c r="AG9" s="14">
        <v>0.50148901268531798</v>
      </c>
      <c r="AH9" s="14">
        <v>0.50763469566453701</v>
      </c>
      <c r="AI9" s="14">
        <v>0.43347070772368301</v>
      </c>
      <c r="AJ9" s="14">
        <v>0.58492042081005802</v>
      </c>
      <c r="AK9" s="14"/>
      <c r="AL9" s="14">
        <v>0.55194398819180202</v>
      </c>
      <c r="AM9" s="14">
        <v>0.509911325078231</v>
      </c>
      <c r="AN9" s="14">
        <v>0.53503610215527198</v>
      </c>
    </row>
    <row r="10" spans="2:40" ht="43.5" x14ac:dyDescent="0.35">
      <c r="B10" s="15" t="s">
        <v>77</v>
      </c>
      <c r="C10" s="14">
        <v>0.32689270773734203</v>
      </c>
      <c r="D10" s="14">
        <v>0.31466382082456801</v>
      </c>
      <c r="E10" s="14">
        <v>0.33979691035079401</v>
      </c>
      <c r="F10" s="14"/>
      <c r="G10" s="14">
        <v>0.22345614493235</v>
      </c>
      <c r="H10" s="14">
        <v>0.257094455686948</v>
      </c>
      <c r="I10" s="14">
        <v>0.29558169793469902</v>
      </c>
      <c r="J10" s="14">
        <v>0.27600220864723402</v>
      </c>
      <c r="K10" s="14">
        <v>0.39900580675995001</v>
      </c>
      <c r="L10" s="14">
        <v>0.47052634497862</v>
      </c>
      <c r="M10" s="14"/>
      <c r="N10" s="14">
        <v>0.34955492206010103</v>
      </c>
      <c r="O10" s="14">
        <v>0.369072953477871</v>
      </c>
      <c r="P10" s="14">
        <v>0.37757766788458902</v>
      </c>
      <c r="Q10" s="14">
        <v>0.29305949457229502</v>
      </c>
      <c r="R10" s="14">
        <v>0.27183629438960699</v>
      </c>
      <c r="S10" s="14">
        <v>0.35273841310262599</v>
      </c>
      <c r="T10" s="14">
        <v>0.28698098402613498</v>
      </c>
      <c r="U10" s="14">
        <v>0.36413436464236898</v>
      </c>
      <c r="V10" s="14">
        <v>0.29637221257387503</v>
      </c>
      <c r="W10" s="14">
        <v>0.27550899658387901</v>
      </c>
      <c r="X10" s="14">
        <v>0.359401991856164</v>
      </c>
      <c r="Y10" s="14">
        <v>0.32455924731423802</v>
      </c>
      <c r="Z10" s="14"/>
      <c r="AA10" s="14">
        <v>0.319218188261092</v>
      </c>
      <c r="AB10" s="14">
        <v>0.35761717263369203</v>
      </c>
      <c r="AC10" s="14">
        <v>0.32109957662766803</v>
      </c>
      <c r="AD10" s="14">
        <v>0.31094084231789998</v>
      </c>
      <c r="AE10" s="14"/>
      <c r="AF10" s="14">
        <v>0.35666065744616998</v>
      </c>
      <c r="AG10" s="14">
        <v>0.32266114483047298</v>
      </c>
      <c r="AH10" s="14">
        <v>0.38124095465968399</v>
      </c>
      <c r="AI10" s="14">
        <v>0.37495881922555202</v>
      </c>
      <c r="AJ10" s="14">
        <v>0.26510410972791099</v>
      </c>
      <c r="AK10" s="14"/>
      <c r="AL10" s="14">
        <v>0.35466405553216701</v>
      </c>
      <c r="AM10" s="14">
        <v>0.33487228786982798</v>
      </c>
      <c r="AN10" s="14">
        <v>0.33953049388692502</v>
      </c>
    </row>
    <row r="11" spans="2:40" ht="43.5" x14ac:dyDescent="0.35">
      <c r="B11" s="15" t="s">
        <v>78</v>
      </c>
      <c r="C11" s="14">
        <v>8.9999862642370101E-2</v>
      </c>
      <c r="D11" s="14">
        <v>7.9075363962156406E-2</v>
      </c>
      <c r="E11" s="14">
        <v>9.8215310594130606E-2</v>
      </c>
      <c r="F11" s="14"/>
      <c r="G11" s="14">
        <v>9.1820929266259801E-2</v>
      </c>
      <c r="H11" s="14">
        <v>7.7700582948926497E-2</v>
      </c>
      <c r="I11" s="14">
        <v>8.8635756826259501E-2</v>
      </c>
      <c r="J11" s="14">
        <v>9.9141626531737803E-2</v>
      </c>
      <c r="K11" s="14">
        <v>0.108870566266295</v>
      </c>
      <c r="L11" s="14">
        <v>7.9768698682848999E-2</v>
      </c>
      <c r="M11" s="14"/>
      <c r="N11" s="14">
        <v>7.9550902551485905E-2</v>
      </c>
      <c r="O11" s="14">
        <v>7.0253497829233402E-2</v>
      </c>
      <c r="P11" s="14">
        <v>6.1135298576858003E-2</v>
      </c>
      <c r="Q11" s="14">
        <v>0.104799322079326</v>
      </c>
      <c r="R11" s="14">
        <v>0.140627106226106</v>
      </c>
      <c r="S11" s="14">
        <v>9.1668961570660804E-2</v>
      </c>
      <c r="T11" s="14">
        <v>9.9213217012552701E-2</v>
      </c>
      <c r="U11" s="14">
        <v>9.2586268396195506E-2</v>
      </c>
      <c r="V11" s="14">
        <v>0.106224284562561</v>
      </c>
      <c r="W11" s="14">
        <v>8.9707098618882694E-2</v>
      </c>
      <c r="X11" s="14">
        <v>0.105110174464773</v>
      </c>
      <c r="Y11" s="14">
        <v>2.22106663344609E-2</v>
      </c>
      <c r="Z11" s="14"/>
      <c r="AA11" s="14">
        <v>4.4728844695608103E-2</v>
      </c>
      <c r="AB11" s="14">
        <v>9.3275953046270094E-2</v>
      </c>
      <c r="AC11" s="14">
        <v>0.112306662259746</v>
      </c>
      <c r="AD11" s="14">
        <v>0.116575443242665</v>
      </c>
      <c r="AE11" s="14"/>
      <c r="AF11" s="14">
        <v>7.5787862926728594E-2</v>
      </c>
      <c r="AG11" s="14">
        <v>0.109892814880762</v>
      </c>
      <c r="AH11" s="14">
        <v>9.0359904586187298E-2</v>
      </c>
      <c r="AI11" s="14">
        <v>0.15349327864963</v>
      </c>
      <c r="AJ11" s="14">
        <v>8.1445375603501E-2</v>
      </c>
      <c r="AK11" s="14"/>
      <c r="AL11" s="14">
        <v>5.6985481441577598E-2</v>
      </c>
      <c r="AM11" s="14">
        <v>0.101062082124331</v>
      </c>
      <c r="AN11" s="14">
        <v>0.10932517854604</v>
      </c>
    </row>
    <row r="12" spans="2:40" ht="43.5" x14ac:dyDescent="0.35">
      <c r="B12" s="15" t="s">
        <v>79</v>
      </c>
      <c r="C12" s="14">
        <v>4.1029084063300698E-2</v>
      </c>
      <c r="D12" s="14">
        <v>3.6042947060580401E-2</v>
      </c>
      <c r="E12" s="14">
        <v>4.6141327509151703E-2</v>
      </c>
      <c r="F12" s="14"/>
      <c r="G12" s="14">
        <v>2.6307404027885301E-2</v>
      </c>
      <c r="H12" s="14">
        <v>1.7249898290025E-2</v>
      </c>
      <c r="I12" s="14">
        <v>2.6617309748493901E-2</v>
      </c>
      <c r="J12" s="14">
        <v>6.5950206408021503E-2</v>
      </c>
      <c r="K12" s="14">
        <v>5.7426590294362999E-2</v>
      </c>
      <c r="L12" s="14">
        <v>5.0554222588289399E-2</v>
      </c>
      <c r="M12" s="14"/>
      <c r="N12" s="14">
        <v>3.4109699750787502E-2</v>
      </c>
      <c r="O12" s="14">
        <v>5.4927833617031102E-2</v>
      </c>
      <c r="P12" s="14">
        <v>4.8583019026947803E-2</v>
      </c>
      <c r="Q12" s="14">
        <v>4.2336397358951602E-2</v>
      </c>
      <c r="R12" s="14">
        <v>3.3654438201720697E-2</v>
      </c>
      <c r="S12" s="14">
        <v>3.2150474703416601E-2</v>
      </c>
      <c r="T12" s="14">
        <v>3.6169645979972902E-2</v>
      </c>
      <c r="U12" s="14">
        <v>4.6960798956806299E-2</v>
      </c>
      <c r="V12" s="14">
        <v>3.3875936361603201E-2</v>
      </c>
      <c r="W12" s="14">
        <v>4.7110768439912E-2</v>
      </c>
      <c r="X12" s="14">
        <v>3.6770048737971697E-2</v>
      </c>
      <c r="Y12" s="14">
        <v>5.2899720561125602E-2</v>
      </c>
      <c r="Z12" s="14"/>
      <c r="AA12" s="14">
        <v>2.1903907432279698E-2</v>
      </c>
      <c r="AB12" s="14">
        <v>4.4431348908754602E-2</v>
      </c>
      <c r="AC12" s="14">
        <v>4.4038995089191499E-2</v>
      </c>
      <c r="AD12" s="14">
        <v>5.5825430355253898E-2</v>
      </c>
      <c r="AE12" s="14"/>
      <c r="AF12" s="14">
        <v>4.2475618074204399E-2</v>
      </c>
      <c r="AG12" s="14">
        <v>5.3942432303906197E-2</v>
      </c>
      <c r="AH12" s="14">
        <v>1.4453769695999499E-2</v>
      </c>
      <c r="AI12" s="14">
        <v>0</v>
      </c>
      <c r="AJ12" s="14">
        <v>4.0905179146719102E-2</v>
      </c>
      <c r="AK12" s="14"/>
      <c r="AL12" s="14">
        <v>2.7841692615173799E-2</v>
      </c>
      <c r="AM12" s="14">
        <v>4.6131503676708499E-2</v>
      </c>
      <c r="AN12" s="14">
        <v>8.2251679925449198E-3</v>
      </c>
    </row>
    <row r="13" spans="2:40" ht="43.5" x14ac:dyDescent="0.35">
      <c r="B13" s="15" t="s">
        <v>80</v>
      </c>
      <c r="C13" s="14">
        <v>4.4359546902932702E-3</v>
      </c>
      <c r="D13" s="14">
        <v>3.7962024872997902E-3</v>
      </c>
      <c r="E13" s="14">
        <v>5.0869701173578098E-3</v>
      </c>
      <c r="F13" s="14"/>
      <c r="G13" s="14">
        <v>3.87695524657984E-3</v>
      </c>
      <c r="H13" s="14">
        <v>0</v>
      </c>
      <c r="I13" s="14">
        <v>2.69082599625378E-3</v>
      </c>
      <c r="J13" s="14">
        <v>2.7299299140040099E-3</v>
      </c>
      <c r="K13" s="14">
        <v>6.4814501128413401E-3</v>
      </c>
      <c r="L13" s="14">
        <v>9.8320396692754899E-3</v>
      </c>
      <c r="M13" s="14"/>
      <c r="N13" s="14">
        <v>0</v>
      </c>
      <c r="O13" s="14">
        <v>0</v>
      </c>
      <c r="P13" s="14">
        <v>5.9273846068896999E-3</v>
      </c>
      <c r="Q13" s="14">
        <v>0</v>
      </c>
      <c r="R13" s="14">
        <v>0</v>
      </c>
      <c r="S13" s="14">
        <v>1.0188235768617099E-2</v>
      </c>
      <c r="T13" s="14">
        <v>0</v>
      </c>
      <c r="U13" s="14">
        <v>2.2488959140473799E-2</v>
      </c>
      <c r="V13" s="14">
        <v>0</v>
      </c>
      <c r="W13" s="14">
        <v>1.8947114744623201E-2</v>
      </c>
      <c r="X13" s="14">
        <v>8.7868657532053796E-3</v>
      </c>
      <c r="Y13" s="14">
        <v>0</v>
      </c>
      <c r="Z13" s="14"/>
      <c r="AA13" s="14">
        <v>1.75634209490416E-3</v>
      </c>
      <c r="AB13" s="14">
        <v>4.5155798459523902E-3</v>
      </c>
      <c r="AC13" s="14">
        <v>8.7174470304953802E-3</v>
      </c>
      <c r="AD13" s="14">
        <v>3.5149005095725101E-3</v>
      </c>
      <c r="AE13" s="14"/>
      <c r="AF13" s="14">
        <v>3.0962205180223102E-3</v>
      </c>
      <c r="AG13" s="14">
        <v>1.92034818177171E-3</v>
      </c>
      <c r="AH13" s="14">
        <v>6.3106753935919004E-3</v>
      </c>
      <c r="AI13" s="14">
        <v>3.8077194401135002E-2</v>
      </c>
      <c r="AJ13" s="14">
        <v>6.78324418856121E-3</v>
      </c>
      <c r="AK13" s="14"/>
      <c r="AL13" s="14">
        <v>3.1810135751368599E-3</v>
      </c>
      <c r="AM13" s="14">
        <v>2.6523088053815201E-3</v>
      </c>
      <c r="AN13" s="14">
        <v>0</v>
      </c>
    </row>
    <row r="14" spans="2:40" x14ac:dyDescent="0.35">
      <c r="B14" s="15" t="s">
        <v>81</v>
      </c>
      <c r="C14" s="23">
        <v>9.2791070212650296E-3</v>
      </c>
      <c r="D14" s="23">
        <v>8.8772953071493497E-3</v>
      </c>
      <c r="E14" s="23">
        <v>9.7265356516544194E-3</v>
      </c>
      <c r="F14" s="23"/>
      <c r="G14" s="23">
        <v>2.52858783254932E-2</v>
      </c>
      <c r="H14" s="23">
        <v>1.08680703457818E-2</v>
      </c>
      <c r="I14" s="23">
        <v>9.0399396900286196E-3</v>
      </c>
      <c r="J14" s="23">
        <v>6.0623489826756201E-3</v>
      </c>
      <c r="K14" s="23">
        <v>9.5264259593898296E-3</v>
      </c>
      <c r="L14" s="23">
        <v>0</v>
      </c>
      <c r="M14" s="23"/>
      <c r="N14" s="23">
        <v>6.8876052086346302E-3</v>
      </c>
      <c r="O14" s="23">
        <v>1.0746769774120399E-2</v>
      </c>
      <c r="P14" s="23">
        <v>1.6937490643143299E-2</v>
      </c>
      <c r="Q14" s="23">
        <v>2.2756829696669201E-2</v>
      </c>
      <c r="R14" s="23">
        <v>0</v>
      </c>
      <c r="S14" s="23">
        <v>1.0170992886907501E-2</v>
      </c>
      <c r="T14" s="23">
        <v>0</v>
      </c>
      <c r="U14" s="23">
        <v>1.10997336410537E-2</v>
      </c>
      <c r="V14" s="23">
        <v>1.31008927782376E-2</v>
      </c>
      <c r="W14" s="23">
        <v>0</v>
      </c>
      <c r="X14" s="23">
        <v>0</v>
      </c>
      <c r="Y14" s="23">
        <v>2.3905228508862401E-2</v>
      </c>
      <c r="Z14" s="23"/>
      <c r="AA14" s="23">
        <v>3.8077571722203501E-3</v>
      </c>
      <c r="AB14" s="23">
        <v>1.09170455392649E-2</v>
      </c>
      <c r="AC14" s="23">
        <v>8.4578873257862407E-3</v>
      </c>
      <c r="AD14" s="23">
        <v>1.2339626563725999E-2</v>
      </c>
      <c r="AE14" s="23"/>
      <c r="AF14" s="23">
        <v>3.1469850158482699E-3</v>
      </c>
      <c r="AG14" s="23">
        <v>1.00942471177692E-2</v>
      </c>
      <c r="AH14" s="23">
        <v>0</v>
      </c>
      <c r="AI14" s="23">
        <v>0</v>
      </c>
      <c r="AJ14" s="23">
        <v>2.08416705232496E-2</v>
      </c>
      <c r="AK14" s="23"/>
      <c r="AL14" s="23">
        <v>5.3837686441430103E-3</v>
      </c>
      <c r="AM14" s="23">
        <v>5.3704924455210499E-3</v>
      </c>
      <c r="AN14" s="23">
        <v>7.8830574192179006E-3</v>
      </c>
    </row>
    <row r="15" spans="2:40" x14ac:dyDescent="0.35">
      <c r="B15" s="16"/>
    </row>
    <row r="16" spans="2:40" x14ac:dyDescent="0.35">
      <c r="B16" t="s">
        <v>69</v>
      </c>
    </row>
    <row r="17" spans="2:2" x14ac:dyDescent="0.35">
      <c r="B17" t="s">
        <v>70</v>
      </c>
    </row>
    <row r="19" spans="2:2" x14ac:dyDescent="0.35">
      <c r="B19"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43.5" x14ac:dyDescent="0.35">
      <c r="B9" s="15" t="s">
        <v>83</v>
      </c>
      <c r="C9" s="14">
        <v>0.101217213517469</v>
      </c>
      <c r="D9" s="14">
        <v>0.12732482499984599</v>
      </c>
      <c r="E9" s="14">
        <v>7.6325375720624603E-2</v>
      </c>
      <c r="F9" s="14"/>
      <c r="G9" s="14">
        <v>0.12996120778773501</v>
      </c>
      <c r="H9" s="14">
        <v>0.151416856992448</v>
      </c>
      <c r="I9" s="14">
        <v>0.14518414706222399</v>
      </c>
      <c r="J9" s="14">
        <v>6.6745842688749099E-2</v>
      </c>
      <c r="K9" s="14">
        <v>6.25298870336818E-2</v>
      </c>
      <c r="L9" s="14">
        <v>5.9637028025693102E-2</v>
      </c>
      <c r="M9" s="14"/>
      <c r="N9" s="14">
        <v>0.16909900317281801</v>
      </c>
      <c r="O9" s="14">
        <v>0.115394091793907</v>
      </c>
      <c r="P9" s="14">
        <v>7.0897959239308098E-2</v>
      </c>
      <c r="Q9" s="14">
        <v>0.102900190056661</v>
      </c>
      <c r="R9" s="14">
        <v>8.1596613886485203E-2</v>
      </c>
      <c r="S9" s="14">
        <v>8.9662026075911505E-2</v>
      </c>
      <c r="T9" s="14">
        <v>0.105549501524554</v>
      </c>
      <c r="U9" s="14">
        <v>4.50992807422693E-2</v>
      </c>
      <c r="V9" s="14">
        <v>8.5554832125109601E-2</v>
      </c>
      <c r="W9" s="14">
        <v>7.8732020490122595E-2</v>
      </c>
      <c r="X9" s="14">
        <v>6.6732065620945094E-2</v>
      </c>
      <c r="Y9" s="14">
        <v>0.124100754664196</v>
      </c>
      <c r="Z9" s="14"/>
      <c r="AA9" s="14">
        <v>0.173033205882792</v>
      </c>
      <c r="AB9" s="14">
        <v>0.10265323171587699</v>
      </c>
      <c r="AC9" s="14">
        <v>6.9680744525497801E-2</v>
      </c>
      <c r="AD9" s="14">
        <v>5.0724313257652497E-2</v>
      </c>
      <c r="AE9" s="14"/>
      <c r="AF9" s="14">
        <v>8.7587645528805394E-2</v>
      </c>
      <c r="AG9" s="14">
        <v>0.11076555907768899</v>
      </c>
      <c r="AH9" s="14">
        <v>0.16266452969126299</v>
      </c>
      <c r="AI9" s="14">
        <v>8.3455183770973398E-2</v>
      </c>
      <c r="AJ9" s="14">
        <v>9.1163913589926399E-2</v>
      </c>
      <c r="AK9" s="14"/>
      <c r="AL9" s="14">
        <v>0.101285575975793</v>
      </c>
      <c r="AM9" s="14">
        <v>0.115489987837098</v>
      </c>
      <c r="AN9" s="14">
        <v>0.15273020571336801</v>
      </c>
    </row>
    <row r="10" spans="2:40" ht="58" x14ac:dyDescent="0.35">
      <c r="B10" s="15" t="s">
        <v>84</v>
      </c>
      <c r="C10" s="14">
        <v>0.10786046642857</v>
      </c>
      <c r="D10" s="14">
        <v>0.12928495571635601</v>
      </c>
      <c r="E10" s="14">
        <v>8.6577271448720294E-2</v>
      </c>
      <c r="F10" s="14"/>
      <c r="G10" s="14">
        <v>0.131986819944756</v>
      </c>
      <c r="H10" s="14">
        <v>0.182896060968705</v>
      </c>
      <c r="I10" s="14">
        <v>0.12294991310401999</v>
      </c>
      <c r="J10" s="14">
        <v>0.13837561112753</v>
      </c>
      <c r="K10" s="14">
        <v>6.6569601830021197E-2</v>
      </c>
      <c r="L10" s="14">
        <v>2.17339074448216E-2</v>
      </c>
      <c r="M10" s="14"/>
      <c r="N10" s="14">
        <v>0.13032575328687601</v>
      </c>
      <c r="O10" s="14">
        <v>9.4209930757847601E-2</v>
      </c>
      <c r="P10" s="14">
        <v>7.9007735006020693E-2</v>
      </c>
      <c r="Q10" s="14">
        <v>0.112713069086429</v>
      </c>
      <c r="R10" s="14">
        <v>9.4125476190863006E-2</v>
      </c>
      <c r="S10" s="14">
        <v>0.124953330332797</v>
      </c>
      <c r="T10" s="14">
        <v>0.133407290823682</v>
      </c>
      <c r="U10" s="14">
        <v>6.8033799488893806E-2</v>
      </c>
      <c r="V10" s="14">
        <v>9.85357303567964E-2</v>
      </c>
      <c r="W10" s="14">
        <v>0.10213821841555699</v>
      </c>
      <c r="X10" s="14">
        <v>9.97279014311655E-2</v>
      </c>
      <c r="Y10" s="14">
        <v>0.155314028450391</v>
      </c>
      <c r="Z10" s="14"/>
      <c r="AA10" s="14">
        <v>0.16670367643284301</v>
      </c>
      <c r="AB10" s="14">
        <v>0.118956193747098</v>
      </c>
      <c r="AC10" s="14">
        <v>0.108069528807757</v>
      </c>
      <c r="AD10" s="14">
        <v>3.3449152050429198E-2</v>
      </c>
      <c r="AE10" s="14"/>
      <c r="AF10" s="14">
        <v>0.10388968399612</v>
      </c>
      <c r="AG10" s="14">
        <v>0.12639164826618501</v>
      </c>
      <c r="AH10" s="14">
        <v>0.139536854999538</v>
      </c>
      <c r="AI10" s="14">
        <v>0.15683985746599199</v>
      </c>
      <c r="AJ10" s="14">
        <v>8.3734371788174097E-2</v>
      </c>
      <c r="AK10" s="14"/>
      <c r="AL10" s="14">
        <v>0.11438444698948499</v>
      </c>
      <c r="AM10" s="14">
        <v>0.12130760612147599</v>
      </c>
      <c r="AN10" s="14">
        <v>0.130730506453585</v>
      </c>
    </row>
    <row r="11" spans="2:40" ht="43.5" x14ac:dyDescent="0.35">
      <c r="B11" s="15" t="s">
        <v>85</v>
      </c>
      <c r="C11" s="14">
        <v>2.0368599518663798E-3</v>
      </c>
      <c r="D11" s="14">
        <v>3.21528022359284E-3</v>
      </c>
      <c r="E11" s="14">
        <v>8.9828729592767397E-4</v>
      </c>
      <c r="F11" s="14"/>
      <c r="G11" s="14">
        <v>0</v>
      </c>
      <c r="H11" s="14">
        <v>2.7930778501170199E-3</v>
      </c>
      <c r="I11" s="14">
        <v>3.3030056960928001E-3</v>
      </c>
      <c r="J11" s="14">
        <v>3.20915634468244E-3</v>
      </c>
      <c r="K11" s="14">
        <v>3.2208678121852801E-3</v>
      </c>
      <c r="L11" s="14">
        <v>0</v>
      </c>
      <c r="M11" s="14"/>
      <c r="N11" s="14">
        <v>4.0192690185890303E-3</v>
      </c>
      <c r="O11" s="14">
        <v>0</v>
      </c>
      <c r="P11" s="14">
        <v>0</v>
      </c>
      <c r="Q11" s="14">
        <v>6.0794727946526196E-3</v>
      </c>
      <c r="R11" s="14">
        <v>6.7844044449440599E-3</v>
      </c>
      <c r="S11" s="14">
        <v>0</v>
      </c>
      <c r="T11" s="14">
        <v>0</v>
      </c>
      <c r="U11" s="14">
        <v>0</v>
      </c>
      <c r="V11" s="14">
        <v>0</v>
      </c>
      <c r="W11" s="14">
        <v>0</v>
      </c>
      <c r="X11" s="14">
        <v>9.0826416990352904E-3</v>
      </c>
      <c r="Y11" s="14">
        <v>0</v>
      </c>
      <c r="Z11" s="14"/>
      <c r="AA11" s="14">
        <v>0</v>
      </c>
      <c r="AB11" s="14">
        <v>6.0232083137597703E-3</v>
      </c>
      <c r="AC11" s="14">
        <v>0</v>
      </c>
      <c r="AD11" s="14">
        <v>0</v>
      </c>
      <c r="AE11" s="14"/>
      <c r="AF11" s="14">
        <v>0</v>
      </c>
      <c r="AG11" s="14">
        <v>3.29838867039711E-3</v>
      </c>
      <c r="AH11" s="14">
        <v>0</v>
      </c>
      <c r="AI11" s="14">
        <v>0</v>
      </c>
      <c r="AJ11" s="14">
        <v>8.25551911348219E-3</v>
      </c>
      <c r="AK11" s="14"/>
      <c r="AL11" s="14">
        <v>0</v>
      </c>
      <c r="AM11" s="14">
        <v>3.99382740120498E-3</v>
      </c>
      <c r="AN11" s="14">
        <v>0</v>
      </c>
    </row>
    <row r="12" spans="2:40" ht="29" x14ac:dyDescent="0.35">
      <c r="B12" s="15" t="s">
        <v>86</v>
      </c>
      <c r="C12" s="14">
        <v>0.77955479705998798</v>
      </c>
      <c r="D12" s="14">
        <v>0.72688107482544395</v>
      </c>
      <c r="E12" s="14">
        <v>0.83068286647828304</v>
      </c>
      <c r="F12" s="14"/>
      <c r="G12" s="14">
        <v>0.684326479087628</v>
      </c>
      <c r="H12" s="14">
        <v>0.65470988769562399</v>
      </c>
      <c r="I12" s="14">
        <v>0.72856293413766204</v>
      </c>
      <c r="J12" s="14">
        <v>0.79166938983903801</v>
      </c>
      <c r="K12" s="14">
        <v>0.86439471890041097</v>
      </c>
      <c r="L12" s="14">
        <v>0.91862906452948501</v>
      </c>
      <c r="M12" s="14"/>
      <c r="N12" s="14">
        <v>0.68259959144732596</v>
      </c>
      <c r="O12" s="14">
        <v>0.77607813828381</v>
      </c>
      <c r="P12" s="14">
        <v>0.83864053594583299</v>
      </c>
      <c r="Q12" s="14">
        <v>0.77830726806225803</v>
      </c>
      <c r="R12" s="14">
        <v>0.81068330662086296</v>
      </c>
      <c r="S12" s="14">
        <v>0.77522545223313299</v>
      </c>
      <c r="T12" s="14">
        <v>0.75551421875081104</v>
      </c>
      <c r="U12" s="14">
        <v>0.86479764280322502</v>
      </c>
      <c r="V12" s="14">
        <v>0.79882780064178704</v>
      </c>
      <c r="W12" s="14">
        <v>0.81912976109432101</v>
      </c>
      <c r="X12" s="14">
        <v>0.82445739124885398</v>
      </c>
      <c r="Y12" s="14">
        <v>0.72058521688541299</v>
      </c>
      <c r="Z12" s="14"/>
      <c r="AA12" s="14">
        <v>0.65485552749166098</v>
      </c>
      <c r="AB12" s="14">
        <v>0.75988571484571499</v>
      </c>
      <c r="AC12" s="14">
        <v>0.81609729120738295</v>
      </c>
      <c r="AD12" s="14">
        <v>0.904606483688147</v>
      </c>
      <c r="AE12" s="14"/>
      <c r="AF12" s="14">
        <v>0.80726699767465904</v>
      </c>
      <c r="AG12" s="14">
        <v>0.75469122109605702</v>
      </c>
      <c r="AH12" s="14">
        <v>0.69779861530919896</v>
      </c>
      <c r="AI12" s="14">
        <v>0.75970495876303501</v>
      </c>
      <c r="AJ12" s="14">
        <v>0.80263489308846903</v>
      </c>
      <c r="AK12" s="14"/>
      <c r="AL12" s="14">
        <v>0.77977021566167704</v>
      </c>
      <c r="AM12" s="14">
        <v>0.75166300634434002</v>
      </c>
      <c r="AN12" s="14">
        <v>0.71653928783304699</v>
      </c>
    </row>
    <row r="13" spans="2:40" x14ac:dyDescent="0.35">
      <c r="B13" s="15" t="s">
        <v>64</v>
      </c>
      <c r="C13" s="23">
        <v>9.3306630421063404E-3</v>
      </c>
      <c r="D13" s="23">
        <v>1.3293864234761499E-2</v>
      </c>
      <c r="E13" s="23">
        <v>5.5161990564440103E-3</v>
      </c>
      <c r="F13" s="23"/>
      <c r="G13" s="23">
        <v>5.3725493179881498E-2</v>
      </c>
      <c r="H13" s="23">
        <v>8.1841164931060698E-3</v>
      </c>
      <c r="I13" s="23">
        <v>0</v>
      </c>
      <c r="J13" s="23">
        <v>0</v>
      </c>
      <c r="K13" s="23">
        <v>3.2849244237006E-3</v>
      </c>
      <c r="L13" s="23">
        <v>0</v>
      </c>
      <c r="M13" s="23"/>
      <c r="N13" s="23">
        <v>1.39563830743916E-2</v>
      </c>
      <c r="O13" s="23">
        <v>1.43178391644349E-2</v>
      </c>
      <c r="P13" s="23">
        <v>1.14537698088378E-2</v>
      </c>
      <c r="Q13" s="23">
        <v>0</v>
      </c>
      <c r="R13" s="23">
        <v>6.8101988568448502E-3</v>
      </c>
      <c r="S13" s="23">
        <v>1.0159191358158201E-2</v>
      </c>
      <c r="T13" s="23">
        <v>5.5289889009526002E-3</v>
      </c>
      <c r="U13" s="23">
        <v>2.20692769656117E-2</v>
      </c>
      <c r="V13" s="23">
        <v>1.7081636876307E-2</v>
      </c>
      <c r="W13" s="23">
        <v>0</v>
      </c>
      <c r="X13" s="23">
        <v>0</v>
      </c>
      <c r="Y13" s="23">
        <v>0</v>
      </c>
      <c r="Z13" s="23"/>
      <c r="AA13" s="23">
        <v>5.40759019270509E-3</v>
      </c>
      <c r="AB13" s="23">
        <v>1.2481651377549899E-2</v>
      </c>
      <c r="AC13" s="23">
        <v>6.1524354593623298E-3</v>
      </c>
      <c r="AD13" s="23">
        <v>1.12200510037711E-2</v>
      </c>
      <c r="AE13" s="23"/>
      <c r="AF13" s="23">
        <v>1.25567280041548E-3</v>
      </c>
      <c r="AG13" s="23">
        <v>4.85318288967159E-3</v>
      </c>
      <c r="AH13" s="23">
        <v>0</v>
      </c>
      <c r="AI13" s="23">
        <v>0</v>
      </c>
      <c r="AJ13" s="23">
        <v>1.4211302419948601E-2</v>
      </c>
      <c r="AK13" s="23"/>
      <c r="AL13" s="23">
        <v>4.5597613730452204E-3</v>
      </c>
      <c r="AM13" s="23">
        <v>7.5455722958805999E-3</v>
      </c>
      <c r="AN13" s="23">
        <v>0</v>
      </c>
    </row>
    <row r="14" spans="2:40" x14ac:dyDescent="0.35">
      <c r="B14" s="16"/>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N18"/>
  <sheetViews>
    <sheetView showGridLines="0" topLeftCell="A6"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4</v>
      </c>
      <c r="D7" s="10">
        <v>3</v>
      </c>
      <c r="E7" s="10">
        <v>1</v>
      </c>
      <c r="F7" s="10"/>
      <c r="G7" s="10" t="s">
        <v>88</v>
      </c>
      <c r="H7" s="10">
        <v>1</v>
      </c>
      <c r="I7" s="10">
        <v>1</v>
      </c>
      <c r="J7" s="10">
        <v>1</v>
      </c>
      <c r="K7" s="10">
        <v>1</v>
      </c>
      <c r="L7" s="10" t="s">
        <v>88</v>
      </c>
      <c r="M7" s="10"/>
      <c r="N7" s="10">
        <v>1</v>
      </c>
      <c r="O7" s="10" t="s">
        <v>88</v>
      </c>
      <c r="P7" s="10" t="s">
        <v>88</v>
      </c>
      <c r="Q7" s="10">
        <v>1</v>
      </c>
      <c r="R7" s="10">
        <v>1</v>
      </c>
      <c r="S7" s="10" t="s">
        <v>88</v>
      </c>
      <c r="T7" s="10" t="s">
        <v>88</v>
      </c>
      <c r="U7" s="10" t="s">
        <v>88</v>
      </c>
      <c r="V7" s="10" t="s">
        <v>88</v>
      </c>
      <c r="W7" s="10" t="s">
        <v>88</v>
      </c>
      <c r="X7" s="10">
        <v>1</v>
      </c>
      <c r="Y7" s="10" t="s">
        <v>88</v>
      </c>
      <c r="Z7" s="10"/>
      <c r="AA7" s="10" t="s">
        <v>88</v>
      </c>
      <c r="AB7" s="10">
        <v>3</v>
      </c>
      <c r="AC7" s="10" t="s">
        <v>88</v>
      </c>
      <c r="AD7" s="10" t="s">
        <v>88</v>
      </c>
      <c r="AE7" s="10"/>
      <c r="AF7" s="10" t="s">
        <v>88</v>
      </c>
      <c r="AG7" s="10">
        <v>2</v>
      </c>
      <c r="AH7" s="10" t="s">
        <v>88</v>
      </c>
      <c r="AI7" s="10" t="s">
        <v>88</v>
      </c>
      <c r="AJ7" s="10">
        <v>2</v>
      </c>
      <c r="AK7" s="10"/>
      <c r="AL7" s="10" t="s">
        <v>88</v>
      </c>
      <c r="AM7" s="10">
        <v>3</v>
      </c>
      <c r="AN7" s="10" t="s">
        <v>88</v>
      </c>
    </row>
    <row r="8" spans="2:40" ht="30" customHeight="1" x14ac:dyDescent="0.35">
      <c r="B8" s="11" t="s">
        <v>20</v>
      </c>
      <c r="C8" s="11">
        <v>4</v>
      </c>
      <c r="D8" s="11">
        <v>3</v>
      </c>
      <c r="E8" s="11">
        <v>1</v>
      </c>
      <c r="F8" s="11"/>
      <c r="G8" s="11" t="s">
        <v>88</v>
      </c>
      <c r="H8" s="11">
        <v>1</v>
      </c>
      <c r="I8" s="11">
        <v>1</v>
      </c>
      <c r="J8" s="11">
        <v>1</v>
      </c>
      <c r="K8" s="11">
        <v>1</v>
      </c>
      <c r="L8" s="11" t="s">
        <v>88</v>
      </c>
      <c r="M8" s="11"/>
      <c r="N8" s="11">
        <v>1</v>
      </c>
      <c r="O8" s="11" t="s">
        <v>88</v>
      </c>
      <c r="P8" s="11" t="s">
        <v>88</v>
      </c>
      <c r="Q8" s="11">
        <v>1</v>
      </c>
      <c r="R8" s="11">
        <v>1</v>
      </c>
      <c r="S8" s="11" t="s">
        <v>88</v>
      </c>
      <c r="T8" s="11" t="s">
        <v>88</v>
      </c>
      <c r="U8" s="11" t="s">
        <v>88</v>
      </c>
      <c r="V8" s="11" t="s">
        <v>88</v>
      </c>
      <c r="W8" s="11" t="s">
        <v>88</v>
      </c>
      <c r="X8" s="11">
        <v>1</v>
      </c>
      <c r="Y8" s="11" t="s">
        <v>88</v>
      </c>
      <c r="Z8" s="11"/>
      <c r="AA8" s="11" t="s">
        <v>88</v>
      </c>
      <c r="AB8" s="11">
        <v>3</v>
      </c>
      <c r="AC8" s="11" t="s">
        <v>88</v>
      </c>
      <c r="AD8" s="11" t="s">
        <v>88</v>
      </c>
      <c r="AE8" s="11"/>
      <c r="AF8" s="11" t="s">
        <v>88</v>
      </c>
      <c r="AG8" s="11">
        <v>2</v>
      </c>
      <c r="AH8" s="11" t="s">
        <v>88</v>
      </c>
      <c r="AI8" s="11" t="s">
        <v>88</v>
      </c>
      <c r="AJ8" s="11">
        <v>2</v>
      </c>
      <c r="AK8" s="11"/>
      <c r="AL8" s="11" t="s">
        <v>88</v>
      </c>
      <c r="AM8" s="11">
        <v>3</v>
      </c>
      <c r="AN8" s="11" t="s">
        <v>88</v>
      </c>
    </row>
    <row r="9" spans="2:40" ht="43.5" x14ac:dyDescent="0.35">
      <c r="B9" s="15" t="s">
        <v>83</v>
      </c>
      <c r="C9" s="14">
        <v>0</v>
      </c>
      <c r="D9" s="14">
        <v>0</v>
      </c>
      <c r="E9" s="14">
        <v>0</v>
      </c>
      <c r="F9" s="14"/>
      <c r="G9" s="14" t="s">
        <v>89</v>
      </c>
      <c r="H9" s="14">
        <v>0</v>
      </c>
      <c r="I9" s="14">
        <v>0</v>
      </c>
      <c r="J9" s="14">
        <v>0</v>
      </c>
      <c r="K9" s="14">
        <v>0</v>
      </c>
      <c r="L9" s="14" t="s">
        <v>89</v>
      </c>
      <c r="M9" s="14"/>
      <c r="N9" s="14">
        <v>0</v>
      </c>
      <c r="O9" s="14" t="s">
        <v>89</v>
      </c>
      <c r="P9" s="14" t="s">
        <v>89</v>
      </c>
      <c r="Q9" s="14">
        <v>0</v>
      </c>
      <c r="R9" s="14">
        <v>0</v>
      </c>
      <c r="S9" s="14" t="s">
        <v>89</v>
      </c>
      <c r="T9" s="14" t="s">
        <v>89</v>
      </c>
      <c r="U9" s="14" t="s">
        <v>89</v>
      </c>
      <c r="V9" s="14" t="s">
        <v>89</v>
      </c>
      <c r="W9" s="14" t="s">
        <v>89</v>
      </c>
      <c r="X9" s="14">
        <v>0</v>
      </c>
      <c r="Y9" s="14" t="s">
        <v>89</v>
      </c>
      <c r="Z9" s="14"/>
      <c r="AA9" s="14" t="s">
        <v>89</v>
      </c>
      <c r="AB9" s="14">
        <v>0</v>
      </c>
      <c r="AC9" s="14" t="s">
        <v>89</v>
      </c>
      <c r="AD9" s="14" t="s">
        <v>89</v>
      </c>
      <c r="AE9" s="14"/>
      <c r="AF9" s="14" t="s">
        <v>89</v>
      </c>
      <c r="AG9" s="14">
        <v>0</v>
      </c>
      <c r="AH9" s="14" t="s">
        <v>89</v>
      </c>
      <c r="AI9" s="14" t="s">
        <v>89</v>
      </c>
      <c r="AJ9" s="14">
        <v>0</v>
      </c>
      <c r="AK9" s="14"/>
      <c r="AL9" s="14" t="s">
        <v>89</v>
      </c>
      <c r="AM9" s="14">
        <v>0</v>
      </c>
      <c r="AN9" s="14" t="s">
        <v>89</v>
      </c>
    </row>
    <row r="10" spans="2:40" ht="58" x14ac:dyDescent="0.35">
      <c r="B10" s="15" t="s">
        <v>84</v>
      </c>
      <c r="C10" s="14">
        <v>0</v>
      </c>
      <c r="D10" s="14">
        <v>0</v>
      </c>
      <c r="E10" s="14">
        <v>0</v>
      </c>
      <c r="F10" s="14"/>
      <c r="G10" s="14" t="s">
        <v>89</v>
      </c>
      <c r="H10" s="14">
        <v>0</v>
      </c>
      <c r="I10" s="14">
        <v>0</v>
      </c>
      <c r="J10" s="14">
        <v>0</v>
      </c>
      <c r="K10" s="14">
        <v>0</v>
      </c>
      <c r="L10" s="14" t="s">
        <v>89</v>
      </c>
      <c r="M10" s="14"/>
      <c r="N10" s="14">
        <v>0</v>
      </c>
      <c r="O10" s="14" t="s">
        <v>89</v>
      </c>
      <c r="P10" s="14" t="s">
        <v>89</v>
      </c>
      <c r="Q10" s="14">
        <v>0</v>
      </c>
      <c r="R10" s="14">
        <v>0</v>
      </c>
      <c r="S10" s="14" t="s">
        <v>89</v>
      </c>
      <c r="T10" s="14" t="s">
        <v>89</v>
      </c>
      <c r="U10" s="14" t="s">
        <v>89</v>
      </c>
      <c r="V10" s="14" t="s">
        <v>89</v>
      </c>
      <c r="W10" s="14" t="s">
        <v>89</v>
      </c>
      <c r="X10" s="14">
        <v>0</v>
      </c>
      <c r="Y10" s="14" t="s">
        <v>89</v>
      </c>
      <c r="Z10" s="14"/>
      <c r="AA10" s="14" t="s">
        <v>89</v>
      </c>
      <c r="AB10" s="14">
        <v>0</v>
      </c>
      <c r="AC10" s="14" t="s">
        <v>89</v>
      </c>
      <c r="AD10" s="14" t="s">
        <v>89</v>
      </c>
      <c r="AE10" s="14"/>
      <c r="AF10" s="14" t="s">
        <v>89</v>
      </c>
      <c r="AG10" s="14">
        <v>0</v>
      </c>
      <c r="AH10" s="14" t="s">
        <v>89</v>
      </c>
      <c r="AI10" s="14" t="s">
        <v>89</v>
      </c>
      <c r="AJ10" s="14">
        <v>0</v>
      </c>
      <c r="AK10" s="14"/>
      <c r="AL10" s="14" t="s">
        <v>89</v>
      </c>
      <c r="AM10" s="14">
        <v>0</v>
      </c>
      <c r="AN10" s="14" t="s">
        <v>89</v>
      </c>
    </row>
    <row r="11" spans="2:40" ht="43.5" x14ac:dyDescent="0.35">
      <c r="B11" s="15" t="s">
        <v>85</v>
      </c>
      <c r="C11" s="14">
        <v>0</v>
      </c>
      <c r="D11" s="14">
        <v>0</v>
      </c>
      <c r="E11" s="14">
        <v>0</v>
      </c>
      <c r="F11" s="14"/>
      <c r="G11" s="14" t="s">
        <v>89</v>
      </c>
      <c r="H11" s="14">
        <v>0</v>
      </c>
      <c r="I11" s="14">
        <v>0</v>
      </c>
      <c r="J11" s="14">
        <v>0</v>
      </c>
      <c r="K11" s="14">
        <v>0</v>
      </c>
      <c r="L11" s="14" t="s">
        <v>89</v>
      </c>
      <c r="M11" s="14"/>
      <c r="N11" s="14">
        <v>0</v>
      </c>
      <c r="O11" s="14" t="s">
        <v>89</v>
      </c>
      <c r="P11" s="14" t="s">
        <v>89</v>
      </c>
      <c r="Q11" s="14">
        <v>0</v>
      </c>
      <c r="R11" s="14">
        <v>0</v>
      </c>
      <c r="S11" s="14" t="s">
        <v>89</v>
      </c>
      <c r="T11" s="14" t="s">
        <v>89</v>
      </c>
      <c r="U11" s="14" t="s">
        <v>89</v>
      </c>
      <c r="V11" s="14" t="s">
        <v>89</v>
      </c>
      <c r="W11" s="14" t="s">
        <v>89</v>
      </c>
      <c r="X11" s="14">
        <v>0</v>
      </c>
      <c r="Y11" s="14" t="s">
        <v>89</v>
      </c>
      <c r="Z11" s="14"/>
      <c r="AA11" s="14" t="s">
        <v>89</v>
      </c>
      <c r="AB11" s="14">
        <v>0</v>
      </c>
      <c r="AC11" s="14" t="s">
        <v>89</v>
      </c>
      <c r="AD11" s="14" t="s">
        <v>89</v>
      </c>
      <c r="AE11" s="14"/>
      <c r="AF11" s="14" t="s">
        <v>89</v>
      </c>
      <c r="AG11" s="14">
        <v>0</v>
      </c>
      <c r="AH11" s="14" t="s">
        <v>89</v>
      </c>
      <c r="AI11" s="14" t="s">
        <v>89</v>
      </c>
      <c r="AJ11" s="14">
        <v>0</v>
      </c>
      <c r="AK11" s="14"/>
      <c r="AL11" s="14" t="s">
        <v>89</v>
      </c>
      <c r="AM11" s="14">
        <v>0</v>
      </c>
      <c r="AN11" s="14" t="s">
        <v>89</v>
      </c>
    </row>
    <row r="12" spans="2:40" ht="29" x14ac:dyDescent="0.35">
      <c r="B12" s="15" t="s">
        <v>86</v>
      </c>
      <c r="C12" s="14">
        <v>0</v>
      </c>
      <c r="D12" s="14">
        <v>0</v>
      </c>
      <c r="E12" s="14">
        <v>0</v>
      </c>
      <c r="F12" s="14"/>
      <c r="G12" s="14" t="s">
        <v>89</v>
      </c>
      <c r="H12" s="14">
        <v>0</v>
      </c>
      <c r="I12" s="14">
        <v>0</v>
      </c>
      <c r="J12" s="14">
        <v>0</v>
      </c>
      <c r="K12" s="14">
        <v>0</v>
      </c>
      <c r="L12" s="14" t="s">
        <v>89</v>
      </c>
      <c r="M12" s="14"/>
      <c r="N12" s="14">
        <v>0</v>
      </c>
      <c r="O12" s="14" t="s">
        <v>89</v>
      </c>
      <c r="P12" s="14" t="s">
        <v>89</v>
      </c>
      <c r="Q12" s="14">
        <v>0</v>
      </c>
      <c r="R12" s="14">
        <v>0</v>
      </c>
      <c r="S12" s="14" t="s">
        <v>89</v>
      </c>
      <c r="T12" s="14" t="s">
        <v>89</v>
      </c>
      <c r="U12" s="14" t="s">
        <v>89</v>
      </c>
      <c r="V12" s="14" t="s">
        <v>89</v>
      </c>
      <c r="W12" s="14" t="s">
        <v>89</v>
      </c>
      <c r="X12" s="14">
        <v>0</v>
      </c>
      <c r="Y12" s="14" t="s">
        <v>89</v>
      </c>
      <c r="Z12" s="14"/>
      <c r="AA12" s="14" t="s">
        <v>89</v>
      </c>
      <c r="AB12" s="14">
        <v>0</v>
      </c>
      <c r="AC12" s="14" t="s">
        <v>89</v>
      </c>
      <c r="AD12" s="14" t="s">
        <v>89</v>
      </c>
      <c r="AE12" s="14"/>
      <c r="AF12" s="14" t="s">
        <v>89</v>
      </c>
      <c r="AG12" s="14">
        <v>0</v>
      </c>
      <c r="AH12" s="14" t="s">
        <v>89</v>
      </c>
      <c r="AI12" s="14" t="s">
        <v>89</v>
      </c>
      <c r="AJ12" s="14">
        <v>0</v>
      </c>
      <c r="AK12" s="14"/>
      <c r="AL12" s="14" t="s">
        <v>89</v>
      </c>
      <c r="AM12" s="14">
        <v>0</v>
      </c>
      <c r="AN12" s="14" t="s">
        <v>89</v>
      </c>
    </row>
    <row r="13" spans="2:40" x14ac:dyDescent="0.35">
      <c r="B13" s="15" t="s">
        <v>64</v>
      </c>
      <c r="C13" s="23">
        <v>0</v>
      </c>
      <c r="D13" s="23">
        <v>0</v>
      </c>
      <c r="E13" s="23">
        <v>0</v>
      </c>
      <c r="F13" s="23"/>
      <c r="G13" s="23" t="s">
        <v>89</v>
      </c>
      <c r="H13" s="23">
        <v>0</v>
      </c>
      <c r="I13" s="23">
        <v>0</v>
      </c>
      <c r="J13" s="23">
        <v>0</v>
      </c>
      <c r="K13" s="23">
        <v>0</v>
      </c>
      <c r="L13" s="23" t="s">
        <v>89</v>
      </c>
      <c r="M13" s="23"/>
      <c r="N13" s="23">
        <v>0</v>
      </c>
      <c r="O13" s="23" t="s">
        <v>89</v>
      </c>
      <c r="P13" s="23" t="s">
        <v>89</v>
      </c>
      <c r="Q13" s="23">
        <v>0</v>
      </c>
      <c r="R13" s="23">
        <v>0</v>
      </c>
      <c r="S13" s="23" t="s">
        <v>89</v>
      </c>
      <c r="T13" s="23" t="s">
        <v>89</v>
      </c>
      <c r="U13" s="23" t="s">
        <v>89</v>
      </c>
      <c r="V13" s="23" t="s">
        <v>89</v>
      </c>
      <c r="W13" s="23" t="s">
        <v>89</v>
      </c>
      <c r="X13" s="23">
        <v>0</v>
      </c>
      <c r="Y13" s="23" t="s">
        <v>89</v>
      </c>
      <c r="Z13" s="23"/>
      <c r="AA13" s="23" t="s">
        <v>89</v>
      </c>
      <c r="AB13" s="23">
        <v>0</v>
      </c>
      <c r="AC13" s="23" t="s">
        <v>89</v>
      </c>
      <c r="AD13" s="23" t="s">
        <v>89</v>
      </c>
      <c r="AE13" s="23"/>
      <c r="AF13" s="23" t="s">
        <v>89</v>
      </c>
      <c r="AG13" s="23">
        <v>0</v>
      </c>
      <c r="AH13" s="23" t="s">
        <v>89</v>
      </c>
      <c r="AI13" s="23" t="s">
        <v>89</v>
      </c>
      <c r="AJ13" s="23">
        <v>0</v>
      </c>
      <c r="AK13" s="23"/>
      <c r="AL13" s="23" t="s">
        <v>89</v>
      </c>
      <c r="AM13" s="23">
        <v>0</v>
      </c>
      <c r="AN13" s="23" t="s">
        <v>89</v>
      </c>
    </row>
    <row r="14" spans="2:40" x14ac:dyDescent="0.35">
      <c r="B14" s="16" t="s">
        <v>91</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43.5" x14ac:dyDescent="0.35">
      <c r="B9" s="15" t="s">
        <v>92</v>
      </c>
      <c r="C9" s="14">
        <v>0.31618585959275403</v>
      </c>
      <c r="D9" s="14">
        <v>0.353740509443767</v>
      </c>
      <c r="E9" s="14">
        <v>0.27740661501476699</v>
      </c>
      <c r="F9" s="14"/>
      <c r="G9" s="14">
        <v>0.33452532337508201</v>
      </c>
      <c r="H9" s="14">
        <v>0.33580416129879598</v>
      </c>
      <c r="I9" s="14">
        <v>0.34552107121747</v>
      </c>
      <c r="J9" s="14">
        <v>0.27073032356202298</v>
      </c>
      <c r="K9" s="14">
        <v>0.254052239352623</v>
      </c>
      <c r="L9" s="14">
        <v>0.34284995695224901</v>
      </c>
      <c r="M9" s="14"/>
      <c r="N9" s="14">
        <v>0.33710559692207098</v>
      </c>
      <c r="O9" s="14">
        <v>0.406495963824138</v>
      </c>
      <c r="P9" s="14">
        <v>0.304822337974687</v>
      </c>
      <c r="Q9" s="14">
        <v>0.28518939626774797</v>
      </c>
      <c r="R9" s="14">
        <v>0.33140183895381398</v>
      </c>
      <c r="S9" s="14">
        <v>0.29120835492101299</v>
      </c>
      <c r="T9" s="14">
        <v>0.31094474933366201</v>
      </c>
      <c r="U9" s="14">
        <v>0.25216699477416299</v>
      </c>
      <c r="V9" s="14">
        <v>0.31933094790625799</v>
      </c>
      <c r="W9" s="14">
        <v>0.26225476894274002</v>
      </c>
      <c r="X9" s="14">
        <v>0.28618048670709301</v>
      </c>
      <c r="Y9" s="14">
        <v>0.288556753702506</v>
      </c>
      <c r="Z9" s="14"/>
      <c r="AA9" s="14">
        <v>0.464006952623851</v>
      </c>
      <c r="AB9" s="14">
        <v>0.303241193575781</v>
      </c>
      <c r="AC9" s="14">
        <v>0.27854678156970802</v>
      </c>
      <c r="AD9" s="14">
        <v>0.20565340731384499</v>
      </c>
      <c r="AE9" s="14"/>
      <c r="AF9" s="14">
        <v>0.34625586379194401</v>
      </c>
      <c r="AG9" s="14">
        <v>0.32928731540878198</v>
      </c>
      <c r="AH9" s="14">
        <v>0.38919605883060299</v>
      </c>
      <c r="AI9" s="14">
        <v>0.50915101594129497</v>
      </c>
      <c r="AJ9" s="14">
        <v>0.20626742270918699</v>
      </c>
      <c r="AK9" s="14"/>
      <c r="AL9" s="14">
        <v>0.34658613711384001</v>
      </c>
      <c r="AM9" s="14">
        <v>0.30887316717878899</v>
      </c>
      <c r="AN9" s="14">
        <v>0.40544412413764003</v>
      </c>
    </row>
    <row r="10" spans="2:40" ht="43.5" x14ac:dyDescent="0.35">
      <c r="B10" s="15" t="s">
        <v>93</v>
      </c>
      <c r="C10" s="14">
        <v>0.67041883725743601</v>
      </c>
      <c r="D10" s="14">
        <v>0.63193628709954197</v>
      </c>
      <c r="E10" s="14">
        <v>0.71002461101215997</v>
      </c>
      <c r="F10" s="14"/>
      <c r="G10" s="14">
        <v>0.64192262016594603</v>
      </c>
      <c r="H10" s="14">
        <v>0.65046622427551604</v>
      </c>
      <c r="I10" s="14">
        <v>0.63396330583622695</v>
      </c>
      <c r="J10" s="14">
        <v>0.71301736189439402</v>
      </c>
      <c r="K10" s="14">
        <v>0.745947760647377</v>
      </c>
      <c r="L10" s="14">
        <v>0.64989804793135797</v>
      </c>
      <c r="M10" s="14"/>
      <c r="N10" s="14">
        <v>0.63442681652417199</v>
      </c>
      <c r="O10" s="14">
        <v>0.56705108541467097</v>
      </c>
      <c r="P10" s="14">
        <v>0.69517766202531295</v>
      </c>
      <c r="Q10" s="14">
        <v>0.704647629039171</v>
      </c>
      <c r="R10" s="14">
        <v>0.66136937509773996</v>
      </c>
      <c r="S10" s="14">
        <v>0.69833627746094096</v>
      </c>
      <c r="T10" s="14">
        <v>0.67706426746925996</v>
      </c>
      <c r="U10" s="14">
        <v>0.74783300522583696</v>
      </c>
      <c r="V10" s="14">
        <v>0.67201690817946902</v>
      </c>
      <c r="W10" s="14">
        <v>0.730133546981376</v>
      </c>
      <c r="X10" s="14">
        <v>0.69373252862351298</v>
      </c>
      <c r="Y10" s="14">
        <v>0.711443246297494</v>
      </c>
      <c r="Z10" s="14"/>
      <c r="AA10" s="14">
        <v>0.52762968071315397</v>
      </c>
      <c r="AB10" s="14">
        <v>0.68387655981198603</v>
      </c>
      <c r="AC10" s="14">
        <v>0.70414792281356897</v>
      </c>
      <c r="AD10" s="14">
        <v>0.778316850277191</v>
      </c>
      <c r="AE10" s="14"/>
      <c r="AF10" s="14">
        <v>0.64106553792341903</v>
      </c>
      <c r="AG10" s="14">
        <v>0.65511334857393999</v>
      </c>
      <c r="AH10" s="14">
        <v>0.61080394116939696</v>
      </c>
      <c r="AI10" s="14">
        <v>0.49084898405870497</v>
      </c>
      <c r="AJ10" s="14">
        <v>0.786714864185036</v>
      </c>
      <c r="AK10" s="14"/>
      <c r="AL10" s="14">
        <v>0.63676650063622398</v>
      </c>
      <c r="AM10" s="14">
        <v>0.67904446773757798</v>
      </c>
      <c r="AN10" s="14">
        <v>0.59455587586236003</v>
      </c>
    </row>
    <row r="11" spans="2:40" x14ac:dyDescent="0.35">
      <c r="B11" s="15" t="s">
        <v>94</v>
      </c>
      <c r="C11" s="23">
        <v>1.33953031498097E-2</v>
      </c>
      <c r="D11" s="23">
        <v>1.43232034566909E-2</v>
      </c>
      <c r="E11" s="23">
        <v>1.2568773973073599E-2</v>
      </c>
      <c r="F11" s="23"/>
      <c r="G11" s="23">
        <v>2.3552056458972199E-2</v>
      </c>
      <c r="H11" s="23">
        <v>1.3729614425687899E-2</v>
      </c>
      <c r="I11" s="23">
        <v>2.05156229463038E-2</v>
      </c>
      <c r="J11" s="23">
        <v>1.6252314543582901E-2</v>
      </c>
      <c r="K11" s="23">
        <v>0</v>
      </c>
      <c r="L11" s="23">
        <v>7.2519951163927798E-3</v>
      </c>
      <c r="M11" s="23"/>
      <c r="N11" s="23">
        <v>2.8467586553756901E-2</v>
      </c>
      <c r="O11" s="23">
        <v>2.6452950761190999E-2</v>
      </c>
      <c r="P11" s="23">
        <v>0</v>
      </c>
      <c r="Q11" s="23">
        <v>1.0162974693080499E-2</v>
      </c>
      <c r="R11" s="23">
        <v>7.2287859484453602E-3</v>
      </c>
      <c r="S11" s="23">
        <v>1.04553676180457E-2</v>
      </c>
      <c r="T11" s="23">
        <v>1.1990983197078101E-2</v>
      </c>
      <c r="U11" s="23">
        <v>0</v>
      </c>
      <c r="V11" s="23">
        <v>8.6521439142728199E-3</v>
      </c>
      <c r="W11" s="23">
        <v>7.6116840758832403E-3</v>
      </c>
      <c r="X11" s="23">
        <v>2.0086984669393199E-2</v>
      </c>
      <c r="Y11" s="23">
        <v>0</v>
      </c>
      <c r="Z11" s="23"/>
      <c r="AA11" s="23">
        <v>8.3633666629946892E-3</v>
      </c>
      <c r="AB11" s="23">
        <v>1.2882246612233099E-2</v>
      </c>
      <c r="AC11" s="23">
        <v>1.7305295616722598E-2</v>
      </c>
      <c r="AD11" s="23">
        <v>1.6029742408964601E-2</v>
      </c>
      <c r="AE11" s="23"/>
      <c r="AF11" s="23">
        <v>1.26785982846369E-2</v>
      </c>
      <c r="AG11" s="23">
        <v>1.55993360172782E-2</v>
      </c>
      <c r="AH11" s="23">
        <v>0</v>
      </c>
      <c r="AI11" s="23">
        <v>0</v>
      </c>
      <c r="AJ11" s="23">
        <v>7.0177131057772603E-3</v>
      </c>
      <c r="AK11" s="23"/>
      <c r="AL11" s="23">
        <v>1.6647362249935901E-2</v>
      </c>
      <c r="AM11" s="23">
        <v>1.20823650836325E-2</v>
      </c>
      <c r="AN11" s="23">
        <v>0</v>
      </c>
    </row>
    <row r="12" spans="2:40" x14ac:dyDescent="0.35">
      <c r="B12" s="16"/>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43.5" x14ac:dyDescent="0.35">
      <c r="B9" s="15" t="s">
        <v>96</v>
      </c>
      <c r="C9" s="14">
        <v>0.42095288436873901</v>
      </c>
      <c r="D9" s="14">
        <v>0.40943773674675099</v>
      </c>
      <c r="E9" s="14">
        <v>0.431768512612765</v>
      </c>
      <c r="F9" s="14"/>
      <c r="G9" s="14">
        <v>0.32893760629691698</v>
      </c>
      <c r="H9" s="14">
        <v>0.36765797963961999</v>
      </c>
      <c r="I9" s="14">
        <v>0.414320893405212</v>
      </c>
      <c r="J9" s="14">
        <v>0.430561097620206</v>
      </c>
      <c r="K9" s="14">
        <v>0.51268831342693</v>
      </c>
      <c r="L9" s="14">
        <v>0.461246896673697</v>
      </c>
      <c r="M9" s="14"/>
      <c r="N9" s="14">
        <v>0.36070223792778999</v>
      </c>
      <c r="O9" s="14">
        <v>0.365955669030188</v>
      </c>
      <c r="P9" s="14">
        <v>0.419256121220971</v>
      </c>
      <c r="Q9" s="14">
        <v>0.45601165834330798</v>
      </c>
      <c r="R9" s="14">
        <v>0.378790495478248</v>
      </c>
      <c r="S9" s="14">
        <v>0.46341313881337098</v>
      </c>
      <c r="T9" s="14">
        <v>0.441109840605658</v>
      </c>
      <c r="U9" s="14">
        <v>0.52017610864831498</v>
      </c>
      <c r="V9" s="14">
        <v>0.44155681609137998</v>
      </c>
      <c r="W9" s="14">
        <v>0.48153287838804598</v>
      </c>
      <c r="X9" s="14">
        <v>0.40966052769641598</v>
      </c>
      <c r="Y9" s="14">
        <v>0.386857205220631</v>
      </c>
      <c r="Z9" s="14"/>
      <c r="AA9" s="14">
        <v>0.295276881741731</v>
      </c>
      <c r="AB9" s="14">
        <v>0.42430787732047098</v>
      </c>
      <c r="AC9" s="14">
        <v>0.42703416081005002</v>
      </c>
      <c r="AD9" s="14">
        <v>0.54705146080745004</v>
      </c>
      <c r="AE9" s="14"/>
      <c r="AF9" s="14">
        <v>0.44727117770595698</v>
      </c>
      <c r="AG9" s="14">
        <v>0.37682616928970702</v>
      </c>
      <c r="AH9" s="14">
        <v>0.359592048663815</v>
      </c>
      <c r="AI9" s="14">
        <v>0.42190891394691499</v>
      </c>
      <c r="AJ9" s="14">
        <v>0.46210739032610398</v>
      </c>
      <c r="AK9" s="14"/>
      <c r="AL9" s="14">
        <v>0.42541420504244898</v>
      </c>
      <c r="AM9" s="14">
        <v>0.38054352218426302</v>
      </c>
      <c r="AN9" s="14">
        <v>0.40853667449240599</v>
      </c>
    </row>
    <row r="10" spans="2:40" ht="43.5" x14ac:dyDescent="0.35">
      <c r="B10" s="15" t="s">
        <v>97</v>
      </c>
      <c r="C10" s="14">
        <v>0.33221270125695701</v>
      </c>
      <c r="D10" s="14">
        <v>0.33527294111189099</v>
      </c>
      <c r="E10" s="14">
        <v>0.33019566987513699</v>
      </c>
      <c r="F10" s="14"/>
      <c r="G10" s="14">
        <v>0.31905118377810998</v>
      </c>
      <c r="H10" s="14">
        <v>0.35601340813407001</v>
      </c>
      <c r="I10" s="14">
        <v>0.337647084009155</v>
      </c>
      <c r="J10" s="14">
        <v>0.36681189669087699</v>
      </c>
      <c r="K10" s="14">
        <v>0.28071510021218898</v>
      </c>
      <c r="L10" s="14">
        <v>0.32373652228382999</v>
      </c>
      <c r="M10" s="14"/>
      <c r="N10" s="14">
        <v>0.34559847410151601</v>
      </c>
      <c r="O10" s="14">
        <v>0.34407206457846201</v>
      </c>
      <c r="P10" s="14">
        <v>0.30556618874793201</v>
      </c>
      <c r="Q10" s="14">
        <v>0.31997452926773201</v>
      </c>
      <c r="R10" s="14">
        <v>0.423128132612063</v>
      </c>
      <c r="S10" s="14">
        <v>0.343508786941216</v>
      </c>
      <c r="T10" s="14">
        <v>0.31942598296003999</v>
      </c>
      <c r="U10" s="14">
        <v>0.33160626698526102</v>
      </c>
      <c r="V10" s="14">
        <v>0.29978506935729499</v>
      </c>
      <c r="W10" s="14">
        <v>0.31699112751044001</v>
      </c>
      <c r="X10" s="14">
        <v>0.34668162578687201</v>
      </c>
      <c r="Y10" s="14">
        <v>0.25583971393815302</v>
      </c>
      <c r="Z10" s="14"/>
      <c r="AA10" s="14">
        <v>0.44465048537539198</v>
      </c>
      <c r="AB10" s="14">
        <v>0.32883854847873301</v>
      </c>
      <c r="AC10" s="14">
        <v>0.31066274252130899</v>
      </c>
      <c r="AD10" s="14">
        <v>0.23401108055505701</v>
      </c>
      <c r="AE10" s="14"/>
      <c r="AF10" s="14">
        <v>0.333356991364126</v>
      </c>
      <c r="AG10" s="14">
        <v>0.34479898627126299</v>
      </c>
      <c r="AH10" s="14">
        <v>0.39137439463128199</v>
      </c>
      <c r="AI10" s="14">
        <v>0.50025879488574798</v>
      </c>
      <c r="AJ10" s="14">
        <v>0.27924480783991501</v>
      </c>
      <c r="AK10" s="14"/>
      <c r="AL10" s="14">
        <v>0.32152761490420301</v>
      </c>
      <c r="AM10" s="14">
        <v>0.33729069025777803</v>
      </c>
      <c r="AN10" s="14">
        <v>0.39013697940008901</v>
      </c>
    </row>
    <row r="11" spans="2:40" ht="29" x14ac:dyDescent="0.35">
      <c r="B11" s="15" t="s">
        <v>98</v>
      </c>
      <c r="C11" s="14">
        <v>0.223839936444482</v>
      </c>
      <c r="D11" s="14">
        <v>0.23236052750653899</v>
      </c>
      <c r="E11" s="14">
        <v>0.214844254558203</v>
      </c>
      <c r="F11" s="14"/>
      <c r="G11" s="14">
        <v>0.30461648569904098</v>
      </c>
      <c r="H11" s="14">
        <v>0.29765409844463903</v>
      </c>
      <c r="I11" s="14">
        <v>0.204324475258432</v>
      </c>
      <c r="J11" s="14">
        <v>0.180339977756789</v>
      </c>
      <c r="K11" s="14">
        <v>0.18106330302969401</v>
      </c>
      <c r="L11" s="14">
        <v>0.19034267724932899</v>
      </c>
      <c r="M11" s="14"/>
      <c r="N11" s="14">
        <v>0.27348108143930999</v>
      </c>
      <c r="O11" s="14">
        <v>0.24913589126328201</v>
      </c>
      <c r="P11" s="14">
        <v>0.208916816291211</v>
      </c>
      <c r="Q11" s="14">
        <v>0.18813563717735601</v>
      </c>
      <c r="R11" s="14">
        <v>0.221974290580461</v>
      </c>
      <c r="S11" s="14">
        <v>0.181134101361108</v>
      </c>
      <c r="T11" s="14">
        <v>0.207812370251063</v>
      </c>
      <c r="U11" s="14">
        <v>0.12672100266843001</v>
      </c>
      <c r="V11" s="14">
        <v>0.238616968396371</v>
      </c>
      <c r="W11" s="14">
        <v>0.20196036176165</v>
      </c>
      <c r="X11" s="14">
        <v>0.23137220181155099</v>
      </c>
      <c r="Y11" s="14">
        <v>0.33192505461185501</v>
      </c>
      <c r="Z11" s="14"/>
      <c r="AA11" s="14">
        <v>0.30595249208694097</v>
      </c>
      <c r="AB11" s="14">
        <v>0.22428434988499299</v>
      </c>
      <c r="AC11" s="14">
        <v>0.215987413735898</v>
      </c>
      <c r="AD11" s="14">
        <v>0.141497527806834</v>
      </c>
      <c r="AE11" s="14"/>
      <c r="AF11" s="14">
        <v>0.21541312677903701</v>
      </c>
      <c r="AG11" s="14">
        <v>0.25718845211910302</v>
      </c>
      <c r="AH11" s="14">
        <v>0.28746073134424999</v>
      </c>
      <c r="AI11" s="14">
        <v>0.192986717751916</v>
      </c>
      <c r="AJ11" s="14">
        <v>0.16760107380004099</v>
      </c>
      <c r="AK11" s="14"/>
      <c r="AL11" s="14">
        <v>0.24847540355610201</v>
      </c>
      <c r="AM11" s="14">
        <v>0.25028825699792101</v>
      </c>
      <c r="AN11" s="14">
        <v>0.20909117111862799</v>
      </c>
    </row>
    <row r="12" spans="2:40" x14ac:dyDescent="0.35">
      <c r="B12" s="15" t="s">
        <v>81</v>
      </c>
      <c r="C12" s="14">
        <v>6.3441172003795704E-2</v>
      </c>
      <c r="D12" s="14">
        <v>6.5320938817479995E-2</v>
      </c>
      <c r="E12" s="14">
        <v>6.0977819397696302E-2</v>
      </c>
      <c r="F12" s="14"/>
      <c r="G12" s="14">
        <v>0.13097465585698101</v>
      </c>
      <c r="H12" s="14">
        <v>5.1455725196285003E-2</v>
      </c>
      <c r="I12" s="14">
        <v>5.8610676998540397E-2</v>
      </c>
      <c r="J12" s="14">
        <v>4.58155620913566E-2</v>
      </c>
      <c r="K12" s="14">
        <v>5.6303702667165799E-2</v>
      </c>
      <c r="L12" s="14">
        <v>5.1319215957344601E-2</v>
      </c>
      <c r="M12" s="14"/>
      <c r="N12" s="14">
        <v>7.4633988392159206E-2</v>
      </c>
      <c r="O12" s="14">
        <v>9.2414496114967298E-2</v>
      </c>
      <c r="P12" s="14">
        <v>8.7985282449938806E-2</v>
      </c>
      <c r="Q12" s="14">
        <v>5.8615648345594601E-2</v>
      </c>
      <c r="R12" s="14">
        <v>3.4356794209345599E-2</v>
      </c>
      <c r="S12" s="14">
        <v>5.9214706275843902E-2</v>
      </c>
      <c r="T12" s="14">
        <v>5.8105230155894E-2</v>
      </c>
      <c r="U12" s="14">
        <v>4.4510146674757799E-2</v>
      </c>
      <c r="V12" s="14">
        <v>6.1037556009282998E-2</v>
      </c>
      <c r="W12" s="14">
        <v>3.7942233444067802E-2</v>
      </c>
      <c r="X12" s="14">
        <v>7.2800284359066103E-2</v>
      </c>
      <c r="Y12" s="14">
        <v>2.42090866685532E-2</v>
      </c>
      <c r="Z12" s="14"/>
      <c r="AA12" s="14">
        <v>4.2606255511876703E-2</v>
      </c>
      <c r="AB12" s="14">
        <v>5.1537544353805899E-2</v>
      </c>
      <c r="AC12" s="14">
        <v>7.2270342908115098E-2</v>
      </c>
      <c r="AD12" s="14">
        <v>8.9118525127308001E-2</v>
      </c>
      <c r="AE12" s="14"/>
      <c r="AF12" s="14">
        <v>4.5756166207315499E-2</v>
      </c>
      <c r="AG12" s="14">
        <v>5.5090657142178798E-2</v>
      </c>
      <c r="AH12" s="14">
        <v>3.0009669874527502E-2</v>
      </c>
      <c r="AI12" s="14">
        <v>0</v>
      </c>
      <c r="AJ12" s="14">
        <v>0.10862491713764499</v>
      </c>
      <c r="AK12" s="14"/>
      <c r="AL12" s="14">
        <v>4.5987351029443298E-2</v>
      </c>
      <c r="AM12" s="14">
        <v>6.5116347827163606E-2</v>
      </c>
      <c r="AN12" s="14">
        <v>1.7666809820247899E-2</v>
      </c>
    </row>
    <row r="13" spans="2:40" ht="29" x14ac:dyDescent="0.35">
      <c r="B13" s="15" t="s">
        <v>99</v>
      </c>
      <c r="C13" s="23">
        <v>5.0108170294447703E-2</v>
      </c>
      <c r="D13" s="23">
        <v>6.1092675097136201E-2</v>
      </c>
      <c r="E13" s="23">
        <v>3.8678936412328301E-2</v>
      </c>
      <c r="F13" s="23"/>
      <c r="G13" s="23">
        <v>2.36324733326326E-2</v>
      </c>
      <c r="H13" s="23">
        <v>5.2469655504780797E-2</v>
      </c>
      <c r="I13" s="23">
        <v>8.15730034489075E-2</v>
      </c>
      <c r="J13" s="23">
        <v>2.9813479285761699E-2</v>
      </c>
      <c r="K13" s="23">
        <v>4.10763720941991E-2</v>
      </c>
      <c r="L13" s="23">
        <v>6.2704558554566997E-2</v>
      </c>
      <c r="M13" s="23"/>
      <c r="N13" s="23">
        <v>8.6454248518274199E-2</v>
      </c>
      <c r="O13" s="23">
        <v>5.09284268527843E-2</v>
      </c>
      <c r="P13" s="23">
        <v>3.7188937239687102E-2</v>
      </c>
      <c r="Q13" s="23">
        <v>4.8592501631828801E-2</v>
      </c>
      <c r="R13" s="23">
        <v>4.06498927678813E-2</v>
      </c>
      <c r="S13" s="23">
        <v>4.2633939220917003E-2</v>
      </c>
      <c r="T13" s="23">
        <v>6.7328337396354507E-2</v>
      </c>
      <c r="U13" s="23">
        <v>6.1501346800151999E-2</v>
      </c>
      <c r="V13" s="23">
        <v>4.8204573772929402E-2</v>
      </c>
      <c r="W13" s="23">
        <v>0</v>
      </c>
      <c r="X13" s="23">
        <v>3.7076610182106402E-2</v>
      </c>
      <c r="Y13" s="23">
        <v>7.8579580567288407E-2</v>
      </c>
      <c r="Z13" s="23"/>
      <c r="AA13" s="23">
        <v>7.6089680265785206E-2</v>
      </c>
      <c r="AB13" s="23">
        <v>6.4663909034068795E-2</v>
      </c>
      <c r="AC13" s="23">
        <v>3.1519968556841201E-2</v>
      </c>
      <c r="AD13" s="23">
        <v>2.36686541276467E-2</v>
      </c>
      <c r="AE13" s="23"/>
      <c r="AF13" s="23">
        <v>4.6625162720681103E-2</v>
      </c>
      <c r="AG13" s="23">
        <v>7.0392870598542698E-2</v>
      </c>
      <c r="AH13" s="23">
        <v>5.3919746275380098E-2</v>
      </c>
      <c r="AI13" s="23">
        <v>0.117598137093662</v>
      </c>
      <c r="AJ13" s="23">
        <v>4.3046106269795298E-2</v>
      </c>
      <c r="AK13" s="23"/>
      <c r="AL13" s="23">
        <v>5.0039490562513E-2</v>
      </c>
      <c r="AM13" s="23">
        <v>6.2693107773742304E-2</v>
      </c>
      <c r="AN13" s="23">
        <v>5.2162284949398403E-2</v>
      </c>
    </row>
    <row r="14" spans="2:40" x14ac:dyDescent="0.35">
      <c r="B14" s="16"/>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ht="43.5" x14ac:dyDescent="0.35">
      <c r="B9" s="15" t="s">
        <v>101</v>
      </c>
      <c r="C9" s="14">
        <v>0.151008998918197</v>
      </c>
      <c r="D9" s="14">
        <v>0.15164999994478101</v>
      </c>
      <c r="E9" s="14">
        <v>0.14515177285083899</v>
      </c>
      <c r="F9" s="14"/>
      <c r="G9" s="14">
        <v>0.21703545645910299</v>
      </c>
      <c r="H9" s="14">
        <v>0.22825804372633099</v>
      </c>
      <c r="I9" s="14">
        <v>0.11830526411021999</v>
      </c>
      <c r="J9" s="14">
        <v>0.100499094101655</v>
      </c>
      <c r="K9" s="14">
        <v>0.1655036435134</v>
      </c>
      <c r="L9" s="14">
        <v>9.8965036519901406E-2</v>
      </c>
      <c r="M9" s="14"/>
      <c r="N9" s="14">
        <v>0.21140202519328499</v>
      </c>
      <c r="O9" s="14">
        <v>0.15361326601704201</v>
      </c>
      <c r="P9" s="14">
        <v>0.172052456372558</v>
      </c>
      <c r="Q9" s="14">
        <v>9.1322143838311096E-2</v>
      </c>
      <c r="R9" s="14">
        <v>0.12628019200736099</v>
      </c>
      <c r="S9" s="14">
        <v>0.12767965190604699</v>
      </c>
      <c r="T9" s="14">
        <v>0.20402795948472399</v>
      </c>
      <c r="U9" s="14">
        <v>8.9063899767392901E-2</v>
      </c>
      <c r="V9" s="14">
        <v>0.140787986836514</v>
      </c>
      <c r="W9" s="14">
        <v>9.6525409985019406E-2</v>
      </c>
      <c r="X9" s="14">
        <v>0.20092278671712399</v>
      </c>
      <c r="Y9" s="14">
        <v>8.7589538949010698E-2</v>
      </c>
      <c r="Z9" s="14"/>
      <c r="AA9" s="14">
        <v>0.14991376924718999</v>
      </c>
      <c r="AB9" s="14">
        <v>0.161378289501908</v>
      </c>
      <c r="AC9" s="14">
        <v>0.14655896982446601</v>
      </c>
      <c r="AD9" s="14">
        <v>0.14308048525138001</v>
      </c>
      <c r="AE9" s="14"/>
      <c r="AF9" s="14">
        <v>0.147262750053507</v>
      </c>
      <c r="AG9" s="14">
        <v>0.121208211862741</v>
      </c>
      <c r="AH9" s="14">
        <v>0.15150182838117501</v>
      </c>
      <c r="AI9" s="14">
        <v>0.320595857711716</v>
      </c>
      <c r="AJ9" s="14">
        <v>0.166985592016204</v>
      </c>
      <c r="AK9" s="14"/>
      <c r="AL9" s="14">
        <v>0.15290677942799999</v>
      </c>
      <c r="AM9" s="14">
        <v>0.15667555945338901</v>
      </c>
      <c r="AN9" s="14">
        <v>0.167647029851829</v>
      </c>
    </row>
    <row r="10" spans="2:40" ht="43.5" x14ac:dyDescent="0.35">
      <c r="B10" s="15" t="s">
        <v>102</v>
      </c>
      <c r="C10" s="14">
        <v>0.32878788485788202</v>
      </c>
      <c r="D10" s="14">
        <v>0.34019788266994799</v>
      </c>
      <c r="E10" s="14">
        <v>0.31568744465858201</v>
      </c>
      <c r="F10" s="14"/>
      <c r="G10" s="14">
        <v>0.3298633606502</v>
      </c>
      <c r="H10" s="14">
        <v>0.42431192234149701</v>
      </c>
      <c r="I10" s="14">
        <v>0.37184615666971099</v>
      </c>
      <c r="J10" s="14">
        <v>0.255163972222822</v>
      </c>
      <c r="K10" s="14">
        <v>0.27684317983161499</v>
      </c>
      <c r="L10" s="14">
        <v>0.29004767779010399</v>
      </c>
      <c r="M10" s="14"/>
      <c r="N10" s="14">
        <v>0.39397462654957399</v>
      </c>
      <c r="O10" s="14">
        <v>0.27642885920845001</v>
      </c>
      <c r="P10" s="14">
        <v>0.316589581595835</v>
      </c>
      <c r="Q10" s="14">
        <v>0.381888729469257</v>
      </c>
      <c r="R10" s="14">
        <v>0.31961349687226098</v>
      </c>
      <c r="S10" s="14">
        <v>0.40771023111792498</v>
      </c>
      <c r="T10" s="14">
        <v>0.27287769377975102</v>
      </c>
      <c r="U10" s="14">
        <v>0.23187863546177301</v>
      </c>
      <c r="V10" s="14">
        <v>0.31795088870316801</v>
      </c>
      <c r="W10" s="14">
        <v>0.31778540496891799</v>
      </c>
      <c r="X10" s="14">
        <v>0.300718480610423</v>
      </c>
      <c r="Y10" s="14">
        <v>0.34975494263233398</v>
      </c>
      <c r="Z10" s="14"/>
      <c r="AA10" s="14">
        <v>0.35704176505245</v>
      </c>
      <c r="AB10" s="14">
        <v>0.33972922032424402</v>
      </c>
      <c r="AC10" s="14">
        <v>0.351460128665396</v>
      </c>
      <c r="AD10" s="14">
        <v>0.216138053528146</v>
      </c>
      <c r="AE10" s="14"/>
      <c r="AF10" s="14">
        <v>0.31064831811730498</v>
      </c>
      <c r="AG10" s="14">
        <v>0.37831377914118203</v>
      </c>
      <c r="AH10" s="14">
        <v>0.42611066582384</v>
      </c>
      <c r="AI10" s="14">
        <v>0.38444568196966</v>
      </c>
      <c r="AJ10" s="14">
        <v>0.24736381222203599</v>
      </c>
      <c r="AK10" s="14"/>
      <c r="AL10" s="14">
        <v>0.343285647910056</v>
      </c>
      <c r="AM10" s="14">
        <v>0.34333327896191801</v>
      </c>
      <c r="AN10" s="14">
        <v>0.48339308420589999</v>
      </c>
    </row>
    <row r="11" spans="2:40" ht="43.5" x14ac:dyDescent="0.35">
      <c r="B11" s="15" t="s">
        <v>103</v>
      </c>
      <c r="C11" s="14">
        <v>0.21534157954373401</v>
      </c>
      <c r="D11" s="14">
        <v>0.23414472220417301</v>
      </c>
      <c r="E11" s="14">
        <v>0.19150114208337299</v>
      </c>
      <c r="F11" s="14"/>
      <c r="G11" s="14">
        <v>0.19113641010847399</v>
      </c>
      <c r="H11" s="14">
        <v>0.17622240508252099</v>
      </c>
      <c r="I11" s="14">
        <v>0.16057187931099401</v>
      </c>
      <c r="J11" s="14">
        <v>0.24921534414236399</v>
      </c>
      <c r="K11" s="14">
        <v>0.30990909583250598</v>
      </c>
      <c r="L11" s="14">
        <v>0.23823867487575701</v>
      </c>
      <c r="M11" s="14"/>
      <c r="N11" s="14">
        <v>0.26401619089956002</v>
      </c>
      <c r="O11" s="14">
        <v>0.20765616624576599</v>
      </c>
      <c r="P11" s="14">
        <v>0.24388631424170101</v>
      </c>
      <c r="Q11" s="14">
        <v>0.22031727456260999</v>
      </c>
      <c r="R11" s="14">
        <v>0.20920957554244399</v>
      </c>
      <c r="S11" s="14">
        <v>0.19331957050139401</v>
      </c>
      <c r="T11" s="14">
        <v>0.23608541309212899</v>
      </c>
      <c r="U11" s="14">
        <v>0.17777594463911001</v>
      </c>
      <c r="V11" s="14">
        <v>0.19784446660528801</v>
      </c>
      <c r="W11" s="14">
        <v>0.17154039166600499</v>
      </c>
      <c r="X11" s="14">
        <v>0.19423020497443799</v>
      </c>
      <c r="Y11" s="14">
        <v>0.19449615765376399</v>
      </c>
      <c r="Z11" s="14"/>
      <c r="AA11" s="14">
        <v>0.237813058376936</v>
      </c>
      <c r="AB11" s="14">
        <v>0.192504660472131</v>
      </c>
      <c r="AC11" s="14">
        <v>0.21812356514401801</v>
      </c>
      <c r="AD11" s="14">
        <v>0.192288708950594</v>
      </c>
      <c r="AE11" s="14"/>
      <c r="AF11" s="14">
        <v>0.23693385468577999</v>
      </c>
      <c r="AG11" s="14">
        <v>0.24182558098253401</v>
      </c>
      <c r="AH11" s="14">
        <v>0.18241828622702499</v>
      </c>
      <c r="AI11" s="14">
        <v>0.14420529052327899</v>
      </c>
      <c r="AJ11" s="14">
        <v>0.199375347953858</v>
      </c>
      <c r="AK11" s="14"/>
      <c r="AL11" s="14">
        <v>0.207223428595145</v>
      </c>
      <c r="AM11" s="14">
        <v>0.243337776915275</v>
      </c>
      <c r="AN11" s="14">
        <v>0.104479734137179</v>
      </c>
    </row>
    <row r="12" spans="2:40" ht="43.5" x14ac:dyDescent="0.35">
      <c r="B12" s="15" t="s">
        <v>104</v>
      </c>
      <c r="C12" s="14">
        <v>0.29566682053777299</v>
      </c>
      <c r="D12" s="14">
        <v>0.27130855144761301</v>
      </c>
      <c r="E12" s="14">
        <v>0.33024457280768998</v>
      </c>
      <c r="F12" s="14"/>
      <c r="G12" s="14">
        <v>0.25186790792390801</v>
      </c>
      <c r="H12" s="14">
        <v>0.17120762884965099</v>
      </c>
      <c r="I12" s="14">
        <v>0.333164069367414</v>
      </c>
      <c r="J12" s="14">
        <v>0.382985842564043</v>
      </c>
      <c r="K12" s="14">
        <v>0.22178501575558601</v>
      </c>
      <c r="L12" s="14">
        <v>0.37274861081423699</v>
      </c>
      <c r="M12" s="14"/>
      <c r="N12" s="14">
        <v>0.120566333028819</v>
      </c>
      <c r="O12" s="14">
        <v>0.362301708528741</v>
      </c>
      <c r="P12" s="14">
        <v>0.26747164778990701</v>
      </c>
      <c r="Q12" s="14">
        <v>0.30647185212982198</v>
      </c>
      <c r="R12" s="14">
        <v>0.34489673557793399</v>
      </c>
      <c r="S12" s="14">
        <v>0.25267167993588602</v>
      </c>
      <c r="T12" s="14">
        <v>0.26835194184702399</v>
      </c>
      <c r="U12" s="14">
        <v>0.501281520131724</v>
      </c>
      <c r="V12" s="14">
        <v>0.33006268458511301</v>
      </c>
      <c r="W12" s="14">
        <v>0.39054725823886</v>
      </c>
      <c r="X12" s="14">
        <v>0.272391067874867</v>
      </c>
      <c r="Y12" s="14">
        <v>0.36815936076489097</v>
      </c>
      <c r="Z12" s="14"/>
      <c r="AA12" s="14">
        <v>0.25133661070279401</v>
      </c>
      <c r="AB12" s="14">
        <v>0.29465274073122399</v>
      </c>
      <c r="AC12" s="14">
        <v>0.274715458429036</v>
      </c>
      <c r="AD12" s="14">
        <v>0.43021611651375602</v>
      </c>
      <c r="AE12" s="14"/>
      <c r="AF12" s="14">
        <v>0.305155077143408</v>
      </c>
      <c r="AG12" s="14">
        <v>0.23854337116870999</v>
      </c>
      <c r="AH12" s="14">
        <v>0.23996921956796</v>
      </c>
      <c r="AI12" s="14">
        <v>0.15075316979534401</v>
      </c>
      <c r="AJ12" s="14">
        <v>0.36871280571475201</v>
      </c>
      <c r="AK12" s="14"/>
      <c r="AL12" s="14">
        <v>0.296584144066799</v>
      </c>
      <c r="AM12" s="14">
        <v>0.24017094645941001</v>
      </c>
      <c r="AN12" s="14">
        <v>0.244480151805093</v>
      </c>
    </row>
    <row r="13" spans="2:40" x14ac:dyDescent="0.35">
      <c r="B13" s="15" t="s">
        <v>105</v>
      </c>
      <c r="C13" s="23">
        <v>9.1947161424141208E-3</v>
      </c>
      <c r="D13" s="23">
        <v>2.6988437334854198E-3</v>
      </c>
      <c r="E13" s="23">
        <v>1.7415067599515499E-2</v>
      </c>
      <c r="F13" s="23"/>
      <c r="G13" s="23">
        <v>1.0096864858314901E-2</v>
      </c>
      <c r="H13" s="23">
        <v>0</v>
      </c>
      <c r="I13" s="23">
        <v>1.61126305416605E-2</v>
      </c>
      <c r="J13" s="23">
        <v>1.2135746969115501E-2</v>
      </c>
      <c r="K13" s="23">
        <v>2.5959065066892498E-2</v>
      </c>
      <c r="L13" s="23">
        <v>0</v>
      </c>
      <c r="M13" s="23"/>
      <c r="N13" s="23">
        <v>1.00408243287617E-2</v>
      </c>
      <c r="O13" s="23">
        <v>0</v>
      </c>
      <c r="P13" s="23">
        <v>0</v>
      </c>
      <c r="Q13" s="23">
        <v>0</v>
      </c>
      <c r="R13" s="23">
        <v>0</v>
      </c>
      <c r="S13" s="23">
        <v>1.86188665387482E-2</v>
      </c>
      <c r="T13" s="23">
        <v>1.8656991796371401E-2</v>
      </c>
      <c r="U13" s="23">
        <v>0</v>
      </c>
      <c r="V13" s="23">
        <v>1.3353973269917999E-2</v>
      </c>
      <c r="W13" s="23">
        <v>2.36015351411967E-2</v>
      </c>
      <c r="X13" s="23">
        <v>3.17374598231479E-2</v>
      </c>
      <c r="Y13" s="23">
        <v>0</v>
      </c>
      <c r="Z13" s="23"/>
      <c r="AA13" s="23">
        <v>3.8947966206310698E-3</v>
      </c>
      <c r="AB13" s="23">
        <v>1.17350889704931E-2</v>
      </c>
      <c r="AC13" s="23">
        <v>9.1418779370839795E-3</v>
      </c>
      <c r="AD13" s="23">
        <v>1.8276635756123701E-2</v>
      </c>
      <c r="AE13" s="23"/>
      <c r="AF13" s="23">
        <v>0</v>
      </c>
      <c r="AG13" s="23">
        <v>2.0109056844833599E-2</v>
      </c>
      <c r="AH13" s="23">
        <v>0</v>
      </c>
      <c r="AI13" s="23">
        <v>0</v>
      </c>
      <c r="AJ13" s="23">
        <v>1.75624420931501E-2</v>
      </c>
      <c r="AK13" s="23"/>
      <c r="AL13" s="23">
        <v>0</v>
      </c>
      <c r="AM13" s="23">
        <v>1.6482438210007298E-2</v>
      </c>
      <c r="AN13" s="23">
        <v>0</v>
      </c>
    </row>
    <row r="14" spans="2:40" x14ac:dyDescent="0.35">
      <c r="B14" s="16" t="s">
        <v>107</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ht="43.5" x14ac:dyDescent="0.35">
      <c r="B9" s="15" t="s">
        <v>108</v>
      </c>
      <c r="C9" s="14">
        <v>0.27755828047495101</v>
      </c>
      <c r="D9" s="14">
        <v>0.25037312598405898</v>
      </c>
      <c r="E9" s="14">
        <v>0.30815699701042698</v>
      </c>
      <c r="F9" s="14"/>
      <c r="G9" s="14">
        <v>0.49778499660019598</v>
      </c>
      <c r="H9" s="14">
        <v>0.389390453761016</v>
      </c>
      <c r="I9" s="14">
        <v>0.381552347029817</v>
      </c>
      <c r="J9" s="14">
        <v>0.25102233621549602</v>
      </c>
      <c r="K9" s="14">
        <v>0.149300394414034</v>
      </c>
      <c r="L9" s="14">
        <v>4.1603451898811102E-2</v>
      </c>
      <c r="M9" s="14"/>
      <c r="N9" s="14">
        <v>0.24892310819389399</v>
      </c>
      <c r="O9" s="14">
        <v>0.28769055351679201</v>
      </c>
      <c r="P9" s="14">
        <v>0.27078139532735401</v>
      </c>
      <c r="Q9" s="14">
        <v>0.34457065474262599</v>
      </c>
      <c r="R9" s="14">
        <v>0.23094410485105299</v>
      </c>
      <c r="S9" s="14">
        <v>0.39683907153765402</v>
      </c>
      <c r="T9" s="14">
        <v>0.24214809106599799</v>
      </c>
      <c r="U9" s="14">
        <v>0.13131646862917501</v>
      </c>
      <c r="V9" s="14">
        <v>0.30102587864409702</v>
      </c>
      <c r="W9" s="14">
        <v>0.29379986272427</v>
      </c>
      <c r="X9" s="14">
        <v>0.23219242573093299</v>
      </c>
      <c r="Y9" s="14">
        <v>0.163287094341596</v>
      </c>
      <c r="Z9" s="14"/>
      <c r="AA9" s="14">
        <v>0.27135204833182802</v>
      </c>
      <c r="AB9" s="14">
        <v>0.28440947830297503</v>
      </c>
      <c r="AC9" s="14">
        <v>0.31356567374554101</v>
      </c>
      <c r="AD9" s="14">
        <v>0.23925729261352999</v>
      </c>
      <c r="AE9" s="14"/>
      <c r="AF9" s="14">
        <v>0.16394588036507601</v>
      </c>
      <c r="AG9" s="14">
        <v>0.320688246329563</v>
      </c>
      <c r="AH9" s="14">
        <v>0.36345784462206399</v>
      </c>
      <c r="AI9" s="14">
        <v>0.15165342211834501</v>
      </c>
      <c r="AJ9" s="14">
        <v>0.44301990255982698</v>
      </c>
      <c r="AK9" s="14"/>
      <c r="AL9" s="14">
        <v>0.18283514249268501</v>
      </c>
      <c r="AM9" s="14">
        <v>0.31569149060838098</v>
      </c>
      <c r="AN9" s="14">
        <v>0.350643467440378</v>
      </c>
    </row>
    <row r="10" spans="2:40" ht="43.5" x14ac:dyDescent="0.35">
      <c r="B10" s="15" t="s">
        <v>109</v>
      </c>
      <c r="C10" s="14">
        <v>0.67532255364341698</v>
      </c>
      <c r="D10" s="14">
        <v>0.72276114093521504</v>
      </c>
      <c r="E10" s="14">
        <v>0.61882854073321603</v>
      </c>
      <c r="F10" s="14"/>
      <c r="G10" s="14">
        <v>0.43942964081885699</v>
      </c>
      <c r="H10" s="14">
        <v>0.57289623269663903</v>
      </c>
      <c r="I10" s="14">
        <v>0.57942751289411898</v>
      </c>
      <c r="J10" s="14">
        <v>0.71724073594084303</v>
      </c>
      <c r="K10" s="14">
        <v>0.78576973663520999</v>
      </c>
      <c r="L10" s="14">
        <v>0.90632335359925198</v>
      </c>
      <c r="M10" s="14"/>
      <c r="N10" s="14">
        <v>0.72802952009921496</v>
      </c>
      <c r="O10" s="14">
        <v>0.685957593078664</v>
      </c>
      <c r="P10" s="14">
        <v>0.68532345966808805</v>
      </c>
      <c r="Q10" s="14">
        <v>0.60106924453105903</v>
      </c>
      <c r="R10" s="14">
        <v>0.76905589514894701</v>
      </c>
      <c r="S10" s="14">
        <v>0.58539922854322801</v>
      </c>
      <c r="T10" s="14">
        <v>0.68286547001440001</v>
      </c>
      <c r="U10" s="14">
        <v>0.71758475388655196</v>
      </c>
      <c r="V10" s="14">
        <v>0.64240033596088097</v>
      </c>
      <c r="W10" s="14">
        <v>0.63662208320539204</v>
      </c>
      <c r="X10" s="14">
        <v>0.70440834631222604</v>
      </c>
      <c r="Y10" s="14">
        <v>0.656113452708315</v>
      </c>
      <c r="Z10" s="14"/>
      <c r="AA10" s="14">
        <v>0.68269014343810497</v>
      </c>
      <c r="AB10" s="14">
        <v>0.66287274901396298</v>
      </c>
      <c r="AC10" s="14">
        <v>0.66472025695917403</v>
      </c>
      <c r="AD10" s="14">
        <v>0.68909840507099496</v>
      </c>
      <c r="AE10" s="14"/>
      <c r="AF10" s="14">
        <v>0.76508356599519001</v>
      </c>
      <c r="AG10" s="14">
        <v>0.629973861198451</v>
      </c>
      <c r="AH10" s="14">
        <v>0.63654215537793601</v>
      </c>
      <c r="AI10" s="14">
        <v>0.84834657788165502</v>
      </c>
      <c r="AJ10" s="14">
        <v>0.52001358275903697</v>
      </c>
      <c r="AK10" s="14"/>
      <c r="AL10" s="14">
        <v>0.74006498532233</v>
      </c>
      <c r="AM10" s="14">
        <v>0.63835808587757903</v>
      </c>
      <c r="AN10" s="14">
        <v>0.63058772759363402</v>
      </c>
    </row>
    <row r="11" spans="2:40" x14ac:dyDescent="0.35">
      <c r="B11" s="15" t="s">
        <v>105</v>
      </c>
      <c r="C11" s="23">
        <v>4.71191658816318E-2</v>
      </c>
      <c r="D11" s="23">
        <v>2.6865733080725901E-2</v>
      </c>
      <c r="E11" s="23">
        <v>7.3014462256357104E-2</v>
      </c>
      <c r="F11" s="23"/>
      <c r="G11" s="23">
        <v>6.2785362580946802E-2</v>
      </c>
      <c r="H11" s="23">
        <v>3.7713313542344799E-2</v>
      </c>
      <c r="I11" s="23">
        <v>3.9020140076062998E-2</v>
      </c>
      <c r="J11" s="23">
        <v>3.1736927843661597E-2</v>
      </c>
      <c r="K11" s="23">
        <v>6.4929868950755698E-2</v>
      </c>
      <c r="L11" s="23">
        <v>5.2073194501936398E-2</v>
      </c>
      <c r="M11" s="23"/>
      <c r="N11" s="23">
        <v>2.3047371706891199E-2</v>
      </c>
      <c r="O11" s="23">
        <v>2.6351853404544101E-2</v>
      </c>
      <c r="P11" s="23">
        <v>4.3895145004557802E-2</v>
      </c>
      <c r="Q11" s="23">
        <v>5.4360100726314302E-2</v>
      </c>
      <c r="R11" s="23">
        <v>0</v>
      </c>
      <c r="S11" s="23">
        <v>1.7761699919117899E-2</v>
      </c>
      <c r="T11" s="23">
        <v>7.49864389196023E-2</v>
      </c>
      <c r="U11" s="23">
        <v>0.151098777484273</v>
      </c>
      <c r="V11" s="23">
        <v>5.6573785395022197E-2</v>
      </c>
      <c r="W11" s="23">
        <v>6.9578054070338305E-2</v>
      </c>
      <c r="X11" s="23">
        <v>6.3399227956840998E-2</v>
      </c>
      <c r="Y11" s="23">
        <v>0.180599452950089</v>
      </c>
      <c r="Z11" s="23"/>
      <c r="AA11" s="23">
        <v>4.5957808230067197E-2</v>
      </c>
      <c r="AB11" s="23">
        <v>5.2717772683061402E-2</v>
      </c>
      <c r="AC11" s="23">
        <v>2.17140692952843E-2</v>
      </c>
      <c r="AD11" s="23">
        <v>7.1644302315475097E-2</v>
      </c>
      <c r="AE11" s="23"/>
      <c r="AF11" s="23">
        <v>7.0970553639733994E-2</v>
      </c>
      <c r="AG11" s="23">
        <v>4.9337892471986201E-2</v>
      </c>
      <c r="AH11" s="23">
        <v>0</v>
      </c>
      <c r="AI11" s="23">
        <v>0</v>
      </c>
      <c r="AJ11" s="23">
        <v>3.6966514681135702E-2</v>
      </c>
      <c r="AK11" s="23"/>
      <c r="AL11" s="23">
        <v>7.7099872184985194E-2</v>
      </c>
      <c r="AM11" s="23">
        <v>4.59504235140396E-2</v>
      </c>
      <c r="AN11" s="23">
        <v>1.8768804965987401E-2</v>
      </c>
    </row>
    <row r="12" spans="2:40" x14ac:dyDescent="0.35">
      <c r="B12" s="16" t="s">
        <v>107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x14ac:dyDescent="0.35">
      <c r="B9" s="15" t="s">
        <v>111</v>
      </c>
      <c r="C9" s="14">
        <v>0.45223434167365301</v>
      </c>
      <c r="D9" s="14">
        <v>0.45148343104738098</v>
      </c>
      <c r="E9" s="14">
        <v>0.45605940881693602</v>
      </c>
      <c r="F9" s="14"/>
      <c r="G9" s="14">
        <v>0.48669003257749299</v>
      </c>
      <c r="H9" s="14">
        <v>0.520730634711703</v>
      </c>
      <c r="I9" s="14">
        <v>0.54206955187871997</v>
      </c>
      <c r="J9" s="14">
        <v>0.320803709612004</v>
      </c>
      <c r="K9" s="14">
        <v>0.36315515283997102</v>
      </c>
      <c r="L9" s="14">
        <v>0.430441490868679</v>
      </c>
      <c r="M9" s="14"/>
      <c r="N9" s="14">
        <v>0.49067599848895599</v>
      </c>
      <c r="O9" s="14">
        <v>0.37901633043258698</v>
      </c>
      <c r="P9" s="14">
        <v>0.433199974829442</v>
      </c>
      <c r="Q9" s="14">
        <v>0.41347593501308399</v>
      </c>
      <c r="R9" s="14">
        <v>0.51406665206367497</v>
      </c>
      <c r="S9" s="14">
        <v>0.52574145139359596</v>
      </c>
      <c r="T9" s="14">
        <v>0.42000447949020098</v>
      </c>
      <c r="U9" s="14">
        <v>0.56398461737054395</v>
      </c>
      <c r="V9" s="14">
        <v>0.47434771434131701</v>
      </c>
      <c r="W9" s="14">
        <v>0.31332842477586798</v>
      </c>
      <c r="X9" s="14">
        <v>0.56591531569323605</v>
      </c>
      <c r="Y9" s="14">
        <v>0.53609928354995895</v>
      </c>
      <c r="Z9" s="14"/>
      <c r="AA9" s="14">
        <v>0.50977476867065696</v>
      </c>
      <c r="AB9" s="14">
        <v>0.424005664319346</v>
      </c>
      <c r="AC9" s="14">
        <v>0.39371686696458802</v>
      </c>
      <c r="AD9" s="14">
        <v>0.425058923340494</v>
      </c>
      <c r="AE9" s="14"/>
      <c r="AF9" s="14">
        <v>0.43419173122542198</v>
      </c>
      <c r="AG9" s="14">
        <v>0.50292396285597196</v>
      </c>
      <c r="AH9" s="14">
        <v>0.490423217360204</v>
      </c>
      <c r="AI9" s="14">
        <v>0.53987616929131998</v>
      </c>
      <c r="AJ9" s="14">
        <v>0.37368543258390602</v>
      </c>
      <c r="AK9" s="14"/>
      <c r="AL9" s="14">
        <v>0.48479056032051199</v>
      </c>
      <c r="AM9" s="14">
        <v>0.50809519660232505</v>
      </c>
      <c r="AN9" s="14">
        <v>0.383758122730467</v>
      </c>
    </row>
    <row r="10" spans="2:40" ht="29" x14ac:dyDescent="0.35">
      <c r="B10" s="15" t="s">
        <v>112</v>
      </c>
      <c r="C10" s="14">
        <v>0.34608505385904997</v>
      </c>
      <c r="D10" s="14">
        <v>0.364319553111978</v>
      </c>
      <c r="E10" s="14">
        <v>0.31760541108843998</v>
      </c>
      <c r="F10" s="14"/>
      <c r="G10" s="14">
        <v>0.34970644286431102</v>
      </c>
      <c r="H10" s="14">
        <v>0.24443367152762099</v>
      </c>
      <c r="I10" s="14">
        <v>0.36900247243435202</v>
      </c>
      <c r="J10" s="14">
        <v>0.40707777699226599</v>
      </c>
      <c r="K10" s="14">
        <v>0.32535175114785803</v>
      </c>
      <c r="L10" s="14">
        <v>0.37675013328811302</v>
      </c>
      <c r="M10" s="14"/>
      <c r="N10" s="14">
        <v>0.367760905454454</v>
      </c>
      <c r="O10" s="14">
        <v>0.35408114267673102</v>
      </c>
      <c r="P10" s="14">
        <v>0.286125663056574</v>
      </c>
      <c r="Q10" s="14">
        <v>0.36673272643142102</v>
      </c>
      <c r="R10" s="14">
        <v>0.39089589658406299</v>
      </c>
      <c r="S10" s="14">
        <v>0.35134374081702202</v>
      </c>
      <c r="T10" s="14">
        <v>0.44963975493389602</v>
      </c>
      <c r="U10" s="14">
        <v>0.26981545179593103</v>
      </c>
      <c r="V10" s="14">
        <v>0.32899125354024999</v>
      </c>
      <c r="W10" s="14">
        <v>0.27182326817172597</v>
      </c>
      <c r="X10" s="14">
        <v>0.37439492088131898</v>
      </c>
      <c r="Y10" s="14">
        <v>0.16803251960367499</v>
      </c>
      <c r="Z10" s="14"/>
      <c r="AA10" s="14">
        <v>0.390583999241292</v>
      </c>
      <c r="AB10" s="14">
        <v>0.35290293358376501</v>
      </c>
      <c r="AC10" s="14">
        <v>0.34828575946130202</v>
      </c>
      <c r="AD10" s="14">
        <v>0.22457359453779499</v>
      </c>
      <c r="AE10" s="14"/>
      <c r="AF10" s="14">
        <v>0.37183724972035798</v>
      </c>
      <c r="AG10" s="14">
        <v>0.37183587810527102</v>
      </c>
      <c r="AH10" s="14">
        <v>0.25905079918489798</v>
      </c>
      <c r="AI10" s="14">
        <v>0.227414601898975</v>
      </c>
      <c r="AJ10" s="14">
        <v>0.29821804937378998</v>
      </c>
      <c r="AK10" s="14"/>
      <c r="AL10" s="14">
        <v>0.32569100322302202</v>
      </c>
      <c r="AM10" s="14">
        <v>0.37815972688349198</v>
      </c>
      <c r="AN10" s="14">
        <v>0.30474142948001098</v>
      </c>
    </row>
    <row r="11" spans="2:40" ht="29" x14ac:dyDescent="0.35">
      <c r="B11" s="15" t="s">
        <v>113</v>
      </c>
      <c r="C11" s="14">
        <v>0.34296757890264401</v>
      </c>
      <c r="D11" s="14">
        <v>0.343401625260435</v>
      </c>
      <c r="E11" s="14">
        <v>0.34012934094089697</v>
      </c>
      <c r="F11" s="14"/>
      <c r="G11" s="14">
        <v>0.26275092583901999</v>
      </c>
      <c r="H11" s="14">
        <v>0.32587949635348901</v>
      </c>
      <c r="I11" s="14">
        <v>0.38421344445180899</v>
      </c>
      <c r="J11" s="14">
        <v>0.41594265319009599</v>
      </c>
      <c r="K11" s="14">
        <v>0.32934126049604401</v>
      </c>
      <c r="L11" s="14">
        <v>0.33465452022234798</v>
      </c>
      <c r="M11" s="14"/>
      <c r="N11" s="14">
        <v>0.37805158046152598</v>
      </c>
      <c r="O11" s="14">
        <v>0.37868506519295903</v>
      </c>
      <c r="P11" s="14">
        <v>0.340276798450174</v>
      </c>
      <c r="Q11" s="14">
        <v>0.32378984233565899</v>
      </c>
      <c r="R11" s="14">
        <v>0.33136970635500501</v>
      </c>
      <c r="S11" s="14">
        <v>0.35353522295255402</v>
      </c>
      <c r="T11" s="14">
        <v>0.38477001861177501</v>
      </c>
      <c r="U11" s="14">
        <v>0.18395828512961299</v>
      </c>
      <c r="V11" s="14">
        <v>0.32739981113032202</v>
      </c>
      <c r="W11" s="14">
        <v>0.336659271714915</v>
      </c>
      <c r="X11" s="14">
        <v>0.36602732118012399</v>
      </c>
      <c r="Y11" s="14">
        <v>0.103486938848609</v>
      </c>
      <c r="Z11" s="14"/>
      <c r="AA11" s="14">
        <v>0.32820554552350001</v>
      </c>
      <c r="AB11" s="14">
        <v>0.42596431288810899</v>
      </c>
      <c r="AC11" s="14">
        <v>0.30776544122397598</v>
      </c>
      <c r="AD11" s="14">
        <v>0.29362096292649198</v>
      </c>
      <c r="AE11" s="14"/>
      <c r="AF11" s="14">
        <v>0.35164368024855303</v>
      </c>
      <c r="AG11" s="14">
        <v>0.34415874336372099</v>
      </c>
      <c r="AH11" s="14">
        <v>0.39365845235693803</v>
      </c>
      <c r="AI11" s="14">
        <v>0.22548592876858201</v>
      </c>
      <c r="AJ11" s="14">
        <v>0.299290010897593</v>
      </c>
      <c r="AK11" s="14"/>
      <c r="AL11" s="14">
        <v>0.36501099872590398</v>
      </c>
      <c r="AM11" s="14">
        <v>0.32731337829489199</v>
      </c>
      <c r="AN11" s="14">
        <v>0.43748142387111799</v>
      </c>
    </row>
    <row r="12" spans="2:40" x14ac:dyDescent="0.35">
      <c r="B12" s="15" t="s">
        <v>114</v>
      </c>
      <c r="C12" s="14">
        <v>0.27312697765980398</v>
      </c>
      <c r="D12" s="14">
        <v>0.27680841378669802</v>
      </c>
      <c r="E12" s="14">
        <v>0.26884984121514699</v>
      </c>
      <c r="F12" s="14"/>
      <c r="G12" s="14">
        <v>0.53934815929674595</v>
      </c>
      <c r="H12" s="14">
        <v>0.43662623682902801</v>
      </c>
      <c r="I12" s="14">
        <v>0.26778902650612202</v>
      </c>
      <c r="J12" s="14">
        <v>0.165538706410848</v>
      </c>
      <c r="K12" s="14">
        <v>0.16641478815838301</v>
      </c>
      <c r="L12" s="14">
        <v>9.7356707191061501E-2</v>
      </c>
      <c r="M12" s="14"/>
      <c r="N12" s="14">
        <v>0.38309481570853998</v>
      </c>
      <c r="O12" s="14">
        <v>0.23728441014846799</v>
      </c>
      <c r="P12" s="14">
        <v>0.17237788165392601</v>
      </c>
      <c r="Q12" s="14">
        <v>0.24035182233281999</v>
      </c>
      <c r="R12" s="14">
        <v>0.276870793710154</v>
      </c>
      <c r="S12" s="14">
        <v>0.32319726012694799</v>
      </c>
      <c r="T12" s="14">
        <v>0.173305208192786</v>
      </c>
      <c r="U12" s="14">
        <v>0.22967071494209401</v>
      </c>
      <c r="V12" s="14">
        <v>0.36783830733287198</v>
      </c>
      <c r="W12" s="14">
        <v>0.20335051255418099</v>
      </c>
      <c r="X12" s="14">
        <v>0.32455422620192997</v>
      </c>
      <c r="Y12" s="14">
        <v>0.16811982180104401</v>
      </c>
      <c r="Z12" s="14"/>
      <c r="AA12" s="14">
        <v>0.28000019462320203</v>
      </c>
      <c r="AB12" s="14">
        <v>0.29966878963384402</v>
      </c>
      <c r="AC12" s="14">
        <v>0.25774124508603902</v>
      </c>
      <c r="AD12" s="14">
        <v>0.23401504153227601</v>
      </c>
      <c r="AE12" s="14"/>
      <c r="AF12" s="14">
        <v>0.21035187606611699</v>
      </c>
      <c r="AG12" s="14">
        <v>0.347252653996653</v>
      </c>
      <c r="AH12" s="14">
        <v>0.32306079733167897</v>
      </c>
      <c r="AI12" s="14">
        <v>0.230497088314676</v>
      </c>
      <c r="AJ12" s="14">
        <v>0.30469100050871301</v>
      </c>
      <c r="AK12" s="14"/>
      <c r="AL12" s="14">
        <v>0.23854354759611701</v>
      </c>
      <c r="AM12" s="14">
        <v>0.34535777681480201</v>
      </c>
      <c r="AN12" s="14">
        <v>0.36080352991589199</v>
      </c>
    </row>
    <row r="13" spans="2:40" ht="29" x14ac:dyDescent="0.35">
      <c r="B13" s="15" t="s">
        <v>115</v>
      </c>
      <c r="C13" s="14">
        <v>0.25122309381161301</v>
      </c>
      <c r="D13" s="14">
        <v>0.29191172973405999</v>
      </c>
      <c r="E13" s="14">
        <v>0.200647863514272</v>
      </c>
      <c r="F13" s="14"/>
      <c r="G13" s="14">
        <v>0.21347703458831899</v>
      </c>
      <c r="H13" s="14">
        <v>0.16561892632432801</v>
      </c>
      <c r="I13" s="14">
        <v>0.207399945181239</v>
      </c>
      <c r="J13" s="14">
        <v>0.27611169400999602</v>
      </c>
      <c r="K13" s="14">
        <v>0.300343713126628</v>
      </c>
      <c r="L13" s="14">
        <v>0.33914506412141099</v>
      </c>
      <c r="M13" s="14"/>
      <c r="N13" s="14">
        <v>0.26292133057710398</v>
      </c>
      <c r="O13" s="14">
        <v>0.320108703644713</v>
      </c>
      <c r="P13" s="14">
        <v>0.25759742838581901</v>
      </c>
      <c r="Q13" s="14">
        <v>0.24225270578250699</v>
      </c>
      <c r="R13" s="14">
        <v>0.20316780318350999</v>
      </c>
      <c r="S13" s="14">
        <v>0.178840149197634</v>
      </c>
      <c r="T13" s="14">
        <v>0.2599201765968</v>
      </c>
      <c r="U13" s="14">
        <v>0.38900625295779401</v>
      </c>
      <c r="V13" s="14">
        <v>0.22153659565417699</v>
      </c>
      <c r="W13" s="14">
        <v>0.24510033078913199</v>
      </c>
      <c r="X13" s="14">
        <v>0.23332943871275999</v>
      </c>
      <c r="Y13" s="14">
        <v>0.103486938848609</v>
      </c>
      <c r="Z13" s="14"/>
      <c r="AA13" s="14">
        <v>0.23759415490911301</v>
      </c>
      <c r="AB13" s="14">
        <v>0.247904151908449</v>
      </c>
      <c r="AC13" s="14">
        <v>0.27073509953631397</v>
      </c>
      <c r="AD13" s="14">
        <v>0.26626650161098298</v>
      </c>
      <c r="AE13" s="14"/>
      <c r="AF13" s="14">
        <v>0.277289026916476</v>
      </c>
      <c r="AG13" s="14">
        <v>0.23502855319601401</v>
      </c>
      <c r="AH13" s="14">
        <v>0.217737984446225</v>
      </c>
      <c r="AI13" s="14">
        <v>0.46474412624728001</v>
      </c>
      <c r="AJ13" s="14">
        <v>0.28513286829276002</v>
      </c>
      <c r="AK13" s="14"/>
      <c r="AL13" s="14">
        <v>0.27021498773335401</v>
      </c>
      <c r="AM13" s="14">
        <v>0.24960190807845101</v>
      </c>
      <c r="AN13" s="14">
        <v>0.25269509330300499</v>
      </c>
    </row>
    <row r="14" spans="2:40" ht="29" x14ac:dyDescent="0.35">
      <c r="B14" s="15" t="s">
        <v>116</v>
      </c>
      <c r="C14" s="14">
        <v>0.15835610539900999</v>
      </c>
      <c r="D14" s="14">
        <v>0.14647576628850401</v>
      </c>
      <c r="E14" s="14">
        <v>0.17190189354771401</v>
      </c>
      <c r="F14" s="14"/>
      <c r="G14" s="14">
        <v>7.1129289972912096E-2</v>
      </c>
      <c r="H14" s="14">
        <v>0.10947026495644301</v>
      </c>
      <c r="I14" s="14">
        <v>0.103209189350163</v>
      </c>
      <c r="J14" s="14">
        <v>0.113622673650801</v>
      </c>
      <c r="K14" s="14">
        <v>0.20919982468600301</v>
      </c>
      <c r="L14" s="14">
        <v>0.30230587746045501</v>
      </c>
      <c r="M14" s="14"/>
      <c r="N14" s="14">
        <v>0.18697243135862501</v>
      </c>
      <c r="O14" s="14">
        <v>0.17412327633025401</v>
      </c>
      <c r="P14" s="14">
        <v>0.21494413142013999</v>
      </c>
      <c r="Q14" s="14">
        <v>0.23528085171971999</v>
      </c>
      <c r="R14" s="14">
        <v>0.148103393898152</v>
      </c>
      <c r="S14" s="14">
        <v>0.11465190560477299</v>
      </c>
      <c r="T14" s="14">
        <v>0.109853424547094</v>
      </c>
      <c r="U14" s="14">
        <v>4.4314255398358399E-2</v>
      </c>
      <c r="V14" s="14">
        <v>6.7496721134641099E-2</v>
      </c>
      <c r="W14" s="14">
        <v>0.20377387000307901</v>
      </c>
      <c r="X14" s="14">
        <v>0.15893654554554701</v>
      </c>
      <c r="Y14" s="14">
        <v>0.19449615765376399</v>
      </c>
      <c r="Z14" s="14"/>
      <c r="AA14" s="14">
        <v>0.13870342271778799</v>
      </c>
      <c r="AB14" s="14">
        <v>0.188052070228868</v>
      </c>
      <c r="AC14" s="14">
        <v>0.152966314364921</v>
      </c>
      <c r="AD14" s="14">
        <v>0.16713014127673501</v>
      </c>
      <c r="AE14" s="14"/>
      <c r="AF14" s="14">
        <v>0.19894090822549901</v>
      </c>
      <c r="AG14" s="14">
        <v>0.12129804911647001</v>
      </c>
      <c r="AH14" s="14">
        <v>0.200291357045426</v>
      </c>
      <c r="AI14" s="14">
        <v>7.4023142924032906E-2</v>
      </c>
      <c r="AJ14" s="14">
        <v>6.9534612568281806E-2</v>
      </c>
      <c r="AK14" s="14"/>
      <c r="AL14" s="14">
        <v>0.19629425160692701</v>
      </c>
      <c r="AM14" s="14">
        <v>0.10669668550679801</v>
      </c>
      <c r="AN14" s="14">
        <v>0.20944534504423701</v>
      </c>
    </row>
    <row r="15" spans="2:40" ht="43.5" x14ac:dyDescent="0.35">
      <c r="B15" s="15" t="s">
        <v>117</v>
      </c>
      <c r="C15" s="14">
        <v>5.3299463899427899E-2</v>
      </c>
      <c r="D15" s="14">
        <v>5.8990445431483803E-2</v>
      </c>
      <c r="E15" s="14">
        <v>4.33584230609989E-2</v>
      </c>
      <c r="F15" s="14"/>
      <c r="G15" s="14">
        <v>7.4427385282571507E-2</v>
      </c>
      <c r="H15" s="14">
        <v>7.8890140400326603E-2</v>
      </c>
      <c r="I15" s="14">
        <v>5.3748532851224502E-2</v>
      </c>
      <c r="J15" s="14">
        <v>4.5811167918005498E-2</v>
      </c>
      <c r="K15" s="14">
        <v>1.2430173532979E-2</v>
      </c>
      <c r="L15" s="14">
        <v>4.4073195791396499E-2</v>
      </c>
      <c r="M15" s="14"/>
      <c r="N15" s="14">
        <v>0.123998822880013</v>
      </c>
      <c r="O15" s="14">
        <v>4.56955809485248E-2</v>
      </c>
      <c r="P15" s="14">
        <v>1.8124393690579801E-2</v>
      </c>
      <c r="Q15" s="14">
        <v>9.8608860838405393E-2</v>
      </c>
      <c r="R15" s="14">
        <v>6.2763119711917906E-2</v>
      </c>
      <c r="S15" s="14">
        <v>5.4357417637614501E-2</v>
      </c>
      <c r="T15" s="14">
        <v>1.8280994418719099E-2</v>
      </c>
      <c r="U15" s="14">
        <v>0</v>
      </c>
      <c r="V15" s="14">
        <v>1.6119623772402201E-2</v>
      </c>
      <c r="W15" s="14">
        <v>2.40351171031262E-2</v>
      </c>
      <c r="X15" s="14">
        <v>3.1117126248919599E-2</v>
      </c>
      <c r="Y15" s="14">
        <v>8.0350383836056902E-2</v>
      </c>
      <c r="Z15" s="14"/>
      <c r="AA15" s="14">
        <v>6.9014528059415395E-2</v>
      </c>
      <c r="AB15" s="14">
        <v>4.8991013839414899E-2</v>
      </c>
      <c r="AC15" s="14">
        <v>5.4735116875591801E-2</v>
      </c>
      <c r="AD15" s="14">
        <v>1.9901522882019299E-2</v>
      </c>
      <c r="AE15" s="14"/>
      <c r="AF15" s="14">
        <v>5.4247350102581998E-2</v>
      </c>
      <c r="AG15" s="14">
        <v>7.7628025385124005E-2</v>
      </c>
      <c r="AH15" s="14">
        <v>5.9577477025211198E-2</v>
      </c>
      <c r="AI15" s="14">
        <v>0</v>
      </c>
      <c r="AJ15" s="14">
        <v>1.9371486839104501E-2</v>
      </c>
      <c r="AK15" s="14"/>
      <c r="AL15" s="14">
        <v>2.98259631054025E-2</v>
      </c>
      <c r="AM15" s="14">
        <v>7.6599477409414599E-2</v>
      </c>
      <c r="AN15" s="14">
        <v>7.0183598353379104E-2</v>
      </c>
    </row>
    <row r="16" spans="2:40" x14ac:dyDescent="0.35">
      <c r="B16" s="15" t="s">
        <v>118</v>
      </c>
      <c r="C16" s="14">
        <v>7.1740395133966406E-2</v>
      </c>
      <c r="D16" s="14">
        <v>5.4654043166296899E-2</v>
      </c>
      <c r="E16" s="14">
        <v>9.04379560078825E-2</v>
      </c>
      <c r="F16" s="14"/>
      <c r="G16" s="14">
        <v>7.1111998881102395E-2</v>
      </c>
      <c r="H16" s="14">
        <v>2.64116365437423E-2</v>
      </c>
      <c r="I16" s="14">
        <v>6.7780791405557997E-2</v>
      </c>
      <c r="J16" s="14">
        <v>6.6711946093562194E-2</v>
      </c>
      <c r="K16" s="14">
        <v>0.14079991643185999</v>
      </c>
      <c r="L16" s="14">
        <v>8.0215942933393902E-2</v>
      </c>
      <c r="M16" s="14"/>
      <c r="N16" s="14">
        <v>7.6469412906196604E-2</v>
      </c>
      <c r="O16" s="14">
        <v>9.1240619604696205E-2</v>
      </c>
      <c r="P16" s="14">
        <v>8.1457490645712893E-2</v>
      </c>
      <c r="Q16" s="14">
        <v>7.5244668478351304E-2</v>
      </c>
      <c r="R16" s="14">
        <v>6.3098339474046194E-2</v>
      </c>
      <c r="S16" s="14">
        <v>3.6745883159970398E-2</v>
      </c>
      <c r="T16" s="14">
        <v>5.3559911593084597E-2</v>
      </c>
      <c r="U16" s="14">
        <v>9.2605679885107206E-2</v>
      </c>
      <c r="V16" s="14">
        <v>8.0777968888880794E-2</v>
      </c>
      <c r="W16" s="14">
        <v>2.4565412426492999E-2</v>
      </c>
      <c r="X16" s="14">
        <v>0.103611377563471</v>
      </c>
      <c r="Y16" s="14">
        <v>8.5474639293004001E-2</v>
      </c>
      <c r="Z16" s="14"/>
      <c r="AA16" s="14">
        <v>6.7215635345065403E-2</v>
      </c>
      <c r="AB16" s="14">
        <v>4.1874891755815699E-2</v>
      </c>
      <c r="AC16" s="14">
        <v>0.11815682964500999</v>
      </c>
      <c r="AD16" s="14">
        <v>7.3240685842966002E-2</v>
      </c>
      <c r="AE16" s="14"/>
      <c r="AF16" s="14">
        <v>6.8231375487613197E-2</v>
      </c>
      <c r="AG16" s="14">
        <v>4.1567945585078599E-2</v>
      </c>
      <c r="AH16" s="14">
        <v>7.5568820842551496E-2</v>
      </c>
      <c r="AI16" s="14">
        <v>0.155769913352723</v>
      </c>
      <c r="AJ16" s="14">
        <v>8.9614453405014893E-2</v>
      </c>
      <c r="AK16" s="14"/>
      <c r="AL16" s="14">
        <v>5.6132686646146498E-2</v>
      </c>
      <c r="AM16" s="14">
        <v>5.9918648310775098E-2</v>
      </c>
      <c r="AN16" s="14">
        <v>2.04084268102541E-2</v>
      </c>
    </row>
    <row r="17" spans="2:40" x14ac:dyDescent="0.35">
      <c r="B17" s="15" t="s">
        <v>64</v>
      </c>
      <c r="C17" s="23">
        <v>1.05753698729543E-2</v>
      </c>
      <c r="D17" s="23">
        <v>7.9204152436285098E-3</v>
      </c>
      <c r="E17" s="23">
        <v>1.4033102121100901E-2</v>
      </c>
      <c r="F17" s="23"/>
      <c r="G17" s="23">
        <v>1.97265008542056E-2</v>
      </c>
      <c r="H17" s="23">
        <v>9.7542073023697707E-3</v>
      </c>
      <c r="I17" s="23">
        <v>0</v>
      </c>
      <c r="J17" s="23">
        <v>9.8122573075761395E-3</v>
      </c>
      <c r="K17" s="23">
        <v>1.2126201085065199E-2</v>
      </c>
      <c r="L17" s="23">
        <v>1.36912562422014E-2</v>
      </c>
      <c r="M17" s="23"/>
      <c r="N17" s="23">
        <v>0</v>
      </c>
      <c r="O17" s="23">
        <v>0</v>
      </c>
      <c r="P17" s="23">
        <v>3.8655185469894597E-2</v>
      </c>
      <c r="Q17" s="23">
        <v>0</v>
      </c>
      <c r="R17" s="23">
        <v>2.05770768123015E-2</v>
      </c>
      <c r="S17" s="23">
        <v>1.7147255648294901E-2</v>
      </c>
      <c r="T17" s="23">
        <v>0</v>
      </c>
      <c r="U17" s="23">
        <v>0</v>
      </c>
      <c r="V17" s="23">
        <v>1.3353973269917999E-2</v>
      </c>
      <c r="W17" s="23">
        <v>2.3462848915209399E-2</v>
      </c>
      <c r="X17" s="23">
        <v>3.1661768133693098E-2</v>
      </c>
      <c r="Y17" s="23">
        <v>0</v>
      </c>
      <c r="Z17" s="23"/>
      <c r="AA17" s="23">
        <v>0</v>
      </c>
      <c r="AB17" s="23">
        <v>1.85481999571399E-2</v>
      </c>
      <c r="AC17" s="23">
        <v>7.3332011004964802E-3</v>
      </c>
      <c r="AD17" s="23">
        <v>2.79829823725295E-2</v>
      </c>
      <c r="AE17" s="23"/>
      <c r="AF17" s="23">
        <v>1.17357917346594E-2</v>
      </c>
      <c r="AG17" s="23">
        <v>9.9650156988508997E-3</v>
      </c>
      <c r="AH17" s="23">
        <v>0</v>
      </c>
      <c r="AI17" s="23">
        <v>0</v>
      </c>
      <c r="AJ17" s="23">
        <v>0</v>
      </c>
      <c r="AK17" s="23"/>
      <c r="AL17" s="23">
        <v>1.37209214329402E-2</v>
      </c>
      <c r="AM17" s="23">
        <v>3.9677177871586498E-3</v>
      </c>
      <c r="AN17" s="23">
        <v>0</v>
      </c>
    </row>
    <row r="18" spans="2:40" x14ac:dyDescent="0.35">
      <c r="B18" s="16" t="s">
        <v>107</v>
      </c>
    </row>
    <row r="19" spans="2:40" x14ac:dyDescent="0.35">
      <c r="B19" t="s">
        <v>69</v>
      </c>
    </row>
    <row r="20" spans="2:40" x14ac:dyDescent="0.35">
      <c r="B20" t="s">
        <v>70</v>
      </c>
    </row>
    <row r="22" spans="2:40" x14ac:dyDescent="0.35">
      <c r="B22"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ht="43.5" x14ac:dyDescent="0.35">
      <c r="B9" s="15" t="s">
        <v>120</v>
      </c>
      <c r="C9" s="14">
        <v>0.41990227773405597</v>
      </c>
      <c r="D9" s="14">
        <v>0.405180923457578</v>
      </c>
      <c r="E9" s="14">
        <v>0.43341915592978397</v>
      </c>
      <c r="F9" s="14"/>
      <c r="G9" s="14">
        <v>0.65657067471167896</v>
      </c>
      <c r="H9" s="14">
        <v>0.636002656593463</v>
      </c>
      <c r="I9" s="14">
        <v>0.52872886282399301</v>
      </c>
      <c r="J9" s="14">
        <v>0.34065947367100602</v>
      </c>
      <c r="K9" s="14">
        <v>0.22531859156926701</v>
      </c>
      <c r="L9" s="14">
        <v>0.15342375378926501</v>
      </c>
      <c r="M9" s="14"/>
      <c r="N9" s="14">
        <v>0.50507972511376498</v>
      </c>
      <c r="O9" s="14">
        <v>0.40457715016934298</v>
      </c>
      <c r="P9" s="14">
        <v>0.42791308908936998</v>
      </c>
      <c r="Q9" s="14">
        <v>0.44056956271014902</v>
      </c>
      <c r="R9" s="14">
        <v>0.27484065397602803</v>
      </c>
      <c r="S9" s="14">
        <v>0.45481823129814303</v>
      </c>
      <c r="T9" s="14">
        <v>0.39534297706834898</v>
      </c>
      <c r="U9" s="14">
        <v>0.27852964037901001</v>
      </c>
      <c r="V9" s="14">
        <v>0.45061671309046297</v>
      </c>
      <c r="W9" s="14">
        <v>0.41266604717600502</v>
      </c>
      <c r="X9" s="14">
        <v>0.49762367469225399</v>
      </c>
      <c r="Y9" s="14">
        <v>0.24838290343973199</v>
      </c>
      <c r="Z9" s="14"/>
      <c r="AA9" s="14">
        <v>0.415100659929515</v>
      </c>
      <c r="AB9" s="14">
        <v>0.50828892461431996</v>
      </c>
      <c r="AC9" s="14">
        <v>0.35464884090653598</v>
      </c>
      <c r="AD9" s="14">
        <v>0.373837639632283</v>
      </c>
      <c r="AE9" s="14"/>
      <c r="AF9" s="14">
        <v>0.29533000688918998</v>
      </c>
      <c r="AG9" s="14">
        <v>0.49029498676015199</v>
      </c>
      <c r="AH9" s="14">
        <v>0.60365874938673003</v>
      </c>
      <c r="AI9" s="14">
        <v>0.63055226457395697</v>
      </c>
      <c r="AJ9" s="14">
        <v>0.50262696129163098</v>
      </c>
      <c r="AK9" s="14"/>
      <c r="AL9" s="14">
        <v>0.299126927134442</v>
      </c>
      <c r="AM9" s="14">
        <v>0.493864038241487</v>
      </c>
      <c r="AN9" s="14">
        <v>0.65881582292975305</v>
      </c>
    </row>
    <row r="10" spans="2:40" ht="58" x14ac:dyDescent="0.35">
      <c r="B10" s="15" t="s">
        <v>121</v>
      </c>
      <c r="C10" s="14">
        <v>0.32142639958965002</v>
      </c>
      <c r="D10" s="14">
        <v>0.35467233423917199</v>
      </c>
      <c r="E10" s="14">
        <v>0.28464933113388402</v>
      </c>
      <c r="F10" s="14"/>
      <c r="G10" s="14">
        <v>0.26406070254001801</v>
      </c>
      <c r="H10" s="14">
        <v>0.24582735627374999</v>
      </c>
      <c r="I10" s="14">
        <v>0.38656441377164802</v>
      </c>
      <c r="J10" s="14">
        <v>0.40888513996694198</v>
      </c>
      <c r="K10" s="14">
        <v>0.40094258182958398</v>
      </c>
      <c r="L10" s="14">
        <v>0.26947877506539503</v>
      </c>
      <c r="M10" s="14"/>
      <c r="N10" s="14">
        <v>0.32026234838154399</v>
      </c>
      <c r="O10" s="14">
        <v>0.27585249811962398</v>
      </c>
      <c r="P10" s="14">
        <v>0.26124402667027102</v>
      </c>
      <c r="Q10" s="14">
        <v>0.35268997708453298</v>
      </c>
      <c r="R10" s="14">
        <v>0.45131870511080302</v>
      </c>
      <c r="S10" s="14">
        <v>0.28324911835314698</v>
      </c>
      <c r="T10" s="14">
        <v>0.39459565234271199</v>
      </c>
      <c r="U10" s="14">
        <v>0.22292846352283399</v>
      </c>
      <c r="V10" s="14">
        <v>0.350323807742281</v>
      </c>
      <c r="W10" s="14">
        <v>0.27156232797207802</v>
      </c>
      <c r="X10" s="14">
        <v>0.263615420518586</v>
      </c>
      <c r="Y10" s="14">
        <v>0.47041744433423799</v>
      </c>
      <c r="Z10" s="14"/>
      <c r="AA10" s="14">
        <v>0.372007670974425</v>
      </c>
      <c r="AB10" s="14">
        <v>0.24895365394128699</v>
      </c>
      <c r="AC10" s="14">
        <v>0.36440504038912203</v>
      </c>
      <c r="AD10" s="14">
        <v>0.258082686750362</v>
      </c>
      <c r="AE10" s="14"/>
      <c r="AF10" s="14">
        <v>0.347568095461738</v>
      </c>
      <c r="AG10" s="14">
        <v>0.35492137809067098</v>
      </c>
      <c r="AH10" s="14">
        <v>0.210495046091491</v>
      </c>
      <c r="AI10" s="14">
        <v>0.224976540453074</v>
      </c>
      <c r="AJ10" s="14">
        <v>0.19471403496923001</v>
      </c>
      <c r="AK10" s="14"/>
      <c r="AL10" s="14">
        <v>0.32685325510750302</v>
      </c>
      <c r="AM10" s="14">
        <v>0.37923840704249401</v>
      </c>
      <c r="AN10" s="14">
        <v>0.16125953524377401</v>
      </c>
    </row>
    <row r="11" spans="2:40" x14ac:dyDescent="0.35">
      <c r="B11" s="15" t="s">
        <v>122</v>
      </c>
      <c r="C11" s="14">
        <v>0.24384992857252599</v>
      </c>
      <c r="D11" s="14">
        <v>0.22626845436701901</v>
      </c>
      <c r="E11" s="14">
        <v>0.26572285636760901</v>
      </c>
      <c r="F11" s="14"/>
      <c r="G11" s="14">
        <v>2.02842704498927E-2</v>
      </c>
      <c r="H11" s="14">
        <v>0.102016776796707</v>
      </c>
      <c r="I11" s="14">
        <v>6.7507787911156594E-2</v>
      </c>
      <c r="J11" s="14">
        <v>0.250455386362052</v>
      </c>
      <c r="K11" s="14">
        <v>0.37373882660114799</v>
      </c>
      <c r="L11" s="14">
        <v>0.57709747114534005</v>
      </c>
      <c r="M11" s="14"/>
      <c r="N11" s="14">
        <v>0.174657926504691</v>
      </c>
      <c r="O11" s="14">
        <v>0.30216067658680801</v>
      </c>
      <c r="P11" s="14">
        <v>0.28832193655208199</v>
      </c>
      <c r="Q11" s="14">
        <v>0.188596938349054</v>
      </c>
      <c r="R11" s="14">
        <v>0.27384064091316901</v>
      </c>
      <c r="S11" s="14">
        <v>0.24478539470041499</v>
      </c>
      <c r="T11" s="14">
        <v>0.19241278479871099</v>
      </c>
      <c r="U11" s="14">
        <v>0.40758762848136498</v>
      </c>
      <c r="V11" s="14">
        <v>0.17209335005861701</v>
      </c>
      <c r="W11" s="14">
        <v>0.31577162485191801</v>
      </c>
      <c r="X11" s="14">
        <v>0.23876090478916001</v>
      </c>
      <c r="Y11" s="14">
        <v>0.28119965222602999</v>
      </c>
      <c r="Z11" s="14"/>
      <c r="AA11" s="14">
        <v>0.20107981068702199</v>
      </c>
      <c r="AB11" s="14">
        <v>0.23099047565256101</v>
      </c>
      <c r="AC11" s="14">
        <v>0.26645006709576102</v>
      </c>
      <c r="AD11" s="14">
        <v>0.34085297378576801</v>
      </c>
      <c r="AE11" s="14"/>
      <c r="AF11" s="14">
        <v>0.34110685635332899</v>
      </c>
      <c r="AG11" s="14">
        <v>0.14469020973164401</v>
      </c>
      <c r="AH11" s="14">
        <v>0.185846204521779</v>
      </c>
      <c r="AI11" s="14">
        <v>0.14447119497296801</v>
      </c>
      <c r="AJ11" s="14">
        <v>0.25317405648509</v>
      </c>
      <c r="AK11" s="14"/>
      <c r="AL11" s="14">
        <v>0.347198557037732</v>
      </c>
      <c r="AM11" s="14">
        <v>0.122825523223897</v>
      </c>
      <c r="AN11" s="14">
        <v>0.179924641826473</v>
      </c>
    </row>
    <row r="12" spans="2:40" x14ac:dyDescent="0.35">
      <c r="B12" s="15" t="s">
        <v>105</v>
      </c>
      <c r="C12" s="23">
        <v>1.48213941037681E-2</v>
      </c>
      <c r="D12" s="23">
        <v>1.3878287936231099E-2</v>
      </c>
      <c r="E12" s="23">
        <v>1.6208656568724202E-2</v>
      </c>
      <c r="F12" s="23"/>
      <c r="G12" s="23">
        <v>5.9084352298410803E-2</v>
      </c>
      <c r="H12" s="23">
        <v>1.6153210336079901E-2</v>
      </c>
      <c r="I12" s="23">
        <v>1.71989354932022E-2</v>
      </c>
      <c r="J12" s="23">
        <v>0</v>
      </c>
      <c r="K12" s="23">
        <v>0</v>
      </c>
      <c r="L12" s="23">
        <v>0</v>
      </c>
      <c r="M12" s="23"/>
      <c r="N12" s="23">
        <v>0</v>
      </c>
      <c r="O12" s="23">
        <v>1.74096751242254E-2</v>
      </c>
      <c r="P12" s="23">
        <v>2.25209476882769E-2</v>
      </c>
      <c r="Q12" s="23">
        <v>1.8143521856264399E-2</v>
      </c>
      <c r="R12" s="23">
        <v>0</v>
      </c>
      <c r="S12" s="23">
        <v>1.7147255648294901E-2</v>
      </c>
      <c r="T12" s="23">
        <v>1.7648585790227499E-2</v>
      </c>
      <c r="U12" s="23">
        <v>9.0954267616791706E-2</v>
      </c>
      <c r="V12" s="23">
        <v>2.69661291086391E-2</v>
      </c>
      <c r="W12" s="23">
        <v>0</v>
      </c>
      <c r="X12" s="23">
        <v>0</v>
      </c>
      <c r="Y12" s="23">
        <v>0</v>
      </c>
      <c r="Z12" s="23"/>
      <c r="AA12" s="23">
        <v>1.1811858409037699E-2</v>
      </c>
      <c r="AB12" s="23">
        <v>1.17669457918323E-2</v>
      </c>
      <c r="AC12" s="23">
        <v>1.4496051608580401E-2</v>
      </c>
      <c r="AD12" s="23">
        <v>2.72266998315869E-2</v>
      </c>
      <c r="AE12" s="23"/>
      <c r="AF12" s="23">
        <v>1.59950412957422E-2</v>
      </c>
      <c r="AG12" s="23">
        <v>1.0093425417533001E-2</v>
      </c>
      <c r="AH12" s="23">
        <v>0</v>
      </c>
      <c r="AI12" s="23">
        <v>0</v>
      </c>
      <c r="AJ12" s="23">
        <v>4.9484947254048998E-2</v>
      </c>
      <c r="AK12" s="23"/>
      <c r="AL12" s="23">
        <v>2.6821260720323498E-2</v>
      </c>
      <c r="AM12" s="23">
        <v>4.0720314921229798E-3</v>
      </c>
      <c r="AN12" s="23">
        <v>0</v>
      </c>
    </row>
    <row r="13" spans="2:40" x14ac:dyDescent="0.35">
      <c r="B13" s="16" t="s">
        <v>107</v>
      </c>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x14ac:dyDescent="0.35">
      <c r="B9" s="15" t="s">
        <v>114</v>
      </c>
      <c r="C9" s="14">
        <v>0.13043924391766401</v>
      </c>
      <c r="D9" s="14">
        <v>0.135423205505428</v>
      </c>
      <c r="E9" s="14">
        <v>0.12610782621341601</v>
      </c>
      <c r="F9" s="14"/>
      <c r="G9" s="14">
        <v>0.28163849907455901</v>
      </c>
      <c r="H9" s="14">
        <v>0.252435164319539</v>
      </c>
      <c r="I9" s="14">
        <v>0.10194597397824399</v>
      </c>
      <c r="J9" s="14">
        <v>8.5731298845890105E-2</v>
      </c>
      <c r="K9" s="14">
        <v>3.9222703632424603E-2</v>
      </c>
      <c r="L9" s="14">
        <v>3.3112085314605598E-2</v>
      </c>
      <c r="M9" s="14"/>
      <c r="N9" s="14">
        <v>0.141068911082743</v>
      </c>
      <c r="O9" s="14">
        <v>0.138652619508913</v>
      </c>
      <c r="P9" s="14">
        <v>9.7818042704427399E-2</v>
      </c>
      <c r="Q9" s="14">
        <v>0.19999199376997501</v>
      </c>
      <c r="R9" s="14">
        <v>0.12119778910020799</v>
      </c>
      <c r="S9" s="14">
        <v>0.10889285795567</v>
      </c>
      <c r="T9" s="14">
        <v>7.5741719393958698E-2</v>
      </c>
      <c r="U9" s="14">
        <v>0.179502546453399</v>
      </c>
      <c r="V9" s="14">
        <v>0.18234189419948399</v>
      </c>
      <c r="W9" s="14">
        <v>0.11802240042823101</v>
      </c>
      <c r="X9" s="14">
        <v>3.1945012928137999E-2</v>
      </c>
      <c r="Y9" s="14">
        <v>8.2844113686931606E-2</v>
      </c>
      <c r="Z9" s="14"/>
      <c r="AA9" s="14">
        <v>0.133253487224853</v>
      </c>
      <c r="AB9" s="14">
        <v>0.128181202731358</v>
      </c>
      <c r="AC9" s="14">
        <v>9.1300287439799205E-2</v>
      </c>
      <c r="AD9" s="14">
        <v>0.17369460469511</v>
      </c>
      <c r="AE9" s="14"/>
      <c r="AF9" s="14">
        <v>8.2214726193538007E-2</v>
      </c>
      <c r="AG9" s="14">
        <v>0.18837451889998499</v>
      </c>
      <c r="AH9" s="14">
        <v>0.106480280408801</v>
      </c>
      <c r="AI9" s="14">
        <v>7.5701606063919694E-2</v>
      </c>
      <c r="AJ9" s="14">
        <v>0.14049309297745599</v>
      </c>
      <c r="AK9" s="14"/>
      <c r="AL9" s="14">
        <v>0.10211790076116201</v>
      </c>
      <c r="AM9" s="14">
        <v>0.164657561496178</v>
      </c>
      <c r="AN9" s="14">
        <v>0.19011015002426701</v>
      </c>
    </row>
    <row r="10" spans="2:40" x14ac:dyDescent="0.35">
      <c r="B10" s="15" t="s">
        <v>111</v>
      </c>
      <c r="C10" s="14">
        <v>0.200026656258152</v>
      </c>
      <c r="D10" s="14">
        <v>0.19319624729926799</v>
      </c>
      <c r="E10" s="14">
        <v>0.21140561693790899</v>
      </c>
      <c r="F10" s="14"/>
      <c r="G10" s="14">
        <v>0.21601981359524799</v>
      </c>
      <c r="H10" s="14">
        <v>0.24106631427828801</v>
      </c>
      <c r="I10" s="14">
        <v>0.249365269670446</v>
      </c>
      <c r="J10" s="14">
        <v>0.17586819792206701</v>
      </c>
      <c r="K10" s="14">
        <v>0.14245571211322</v>
      </c>
      <c r="L10" s="14">
        <v>0.16075401614162499</v>
      </c>
      <c r="M10" s="14"/>
      <c r="N10" s="14">
        <v>0.14336778328102201</v>
      </c>
      <c r="O10" s="14">
        <v>0.175984323578843</v>
      </c>
      <c r="P10" s="14">
        <v>0.14160612057354999</v>
      </c>
      <c r="Q10" s="14">
        <v>0.113848369078241</v>
      </c>
      <c r="R10" s="14">
        <v>0.28362024782605</v>
      </c>
      <c r="S10" s="14">
        <v>0.353925391140198</v>
      </c>
      <c r="T10" s="14">
        <v>0.225625726646735</v>
      </c>
      <c r="U10" s="14">
        <v>0.29286700723159398</v>
      </c>
      <c r="V10" s="14">
        <v>0.20786667511082799</v>
      </c>
      <c r="W10" s="14">
        <v>0.19203735272799999</v>
      </c>
      <c r="X10" s="14">
        <v>0.197469438125807</v>
      </c>
      <c r="Y10" s="14">
        <v>0.20003953896384699</v>
      </c>
      <c r="Z10" s="14"/>
      <c r="AA10" s="14">
        <v>0.22569376305255101</v>
      </c>
      <c r="AB10" s="14">
        <v>0.18548850417270801</v>
      </c>
      <c r="AC10" s="14">
        <v>0.17437700163032099</v>
      </c>
      <c r="AD10" s="14">
        <v>0.19034867054969901</v>
      </c>
      <c r="AE10" s="14"/>
      <c r="AF10" s="14">
        <v>0.20440346514954</v>
      </c>
      <c r="AG10" s="14">
        <v>0.225316842669919</v>
      </c>
      <c r="AH10" s="14">
        <v>0.20118490614902501</v>
      </c>
      <c r="AI10" s="14">
        <v>0.15213093221773299</v>
      </c>
      <c r="AJ10" s="14">
        <v>0.21630775837695199</v>
      </c>
      <c r="AK10" s="14"/>
      <c r="AL10" s="14">
        <v>0.20676433168443101</v>
      </c>
      <c r="AM10" s="14">
        <v>0.25608247541867901</v>
      </c>
      <c r="AN10" s="14">
        <v>0.195113293577553</v>
      </c>
    </row>
    <row r="11" spans="2:40" ht="29" x14ac:dyDescent="0.35">
      <c r="B11" s="15" t="s">
        <v>113</v>
      </c>
      <c r="C11" s="14">
        <v>0.17703273857102</v>
      </c>
      <c r="D11" s="14">
        <v>0.18038382682411799</v>
      </c>
      <c r="E11" s="14">
        <v>0.17540396965556401</v>
      </c>
      <c r="F11" s="14"/>
      <c r="G11" s="14">
        <v>0.184056856777608</v>
      </c>
      <c r="H11" s="14">
        <v>0.190647829710518</v>
      </c>
      <c r="I11" s="14">
        <v>0.172572345592444</v>
      </c>
      <c r="J11" s="14">
        <v>0.201473198697912</v>
      </c>
      <c r="K11" s="14">
        <v>0.139463400685963</v>
      </c>
      <c r="L11" s="14">
        <v>0.16836061491269</v>
      </c>
      <c r="M11" s="14"/>
      <c r="N11" s="14">
        <v>0.197681250192459</v>
      </c>
      <c r="O11" s="14">
        <v>0.15385407144034499</v>
      </c>
      <c r="P11" s="14">
        <v>0.20240982710479399</v>
      </c>
      <c r="Q11" s="14">
        <v>0.15211435125039899</v>
      </c>
      <c r="R11" s="14">
        <v>0.20648471051216699</v>
      </c>
      <c r="S11" s="14">
        <v>0.16821916844634099</v>
      </c>
      <c r="T11" s="14">
        <v>0.19209578658086299</v>
      </c>
      <c r="U11" s="14">
        <v>9.8580244434618103E-2</v>
      </c>
      <c r="V11" s="14">
        <v>0.18820723844039</v>
      </c>
      <c r="W11" s="14">
        <v>0.149688572479412</v>
      </c>
      <c r="X11" s="14">
        <v>0.20288152517638899</v>
      </c>
      <c r="Y11" s="14">
        <v>0.19107647779761899</v>
      </c>
      <c r="Z11" s="14"/>
      <c r="AA11" s="14">
        <v>0.166503966025806</v>
      </c>
      <c r="AB11" s="14">
        <v>0.20497336391832399</v>
      </c>
      <c r="AC11" s="14">
        <v>0.161749331380419</v>
      </c>
      <c r="AD11" s="14">
        <v>0.17805818062374101</v>
      </c>
      <c r="AE11" s="14"/>
      <c r="AF11" s="14">
        <v>0.191495029104329</v>
      </c>
      <c r="AG11" s="14">
        <v>0.17476298593082201</v>
      </c>
      <c r="AH11" s="14">
        <v>0.18983350991818801</v>
      </c>
      <c r="AI11" s="14">
        <v>0</v>
      </c>
      <c r="AJ11" s="14">
        <v>0.15805409285921401</v>
      </c>
      <c r="AK11" s="14"/>
      <c r="AL11" s="14">
        <v>0.227082270327742</v>
      </c>
      <c r="AM11" s="14">
        <v>0.17882191597945299</v>
      </c>
      <c r="AN11" s="14">
        <v>0.16608451217446801</v>
      </c>
    </row>
    <row r="12" spans="2:40" ht="29" x14ac:dyDescent="0.35">
      <c r="B12" s="15" t="s">
        <v>112</v>
      </c>
      <c r="C12" s="14">
        <v>0.14460896620557501</v>
      </c>
      <c r="D12" s="14">
        <v>0.12388515550717</v>
      </c>
      <c r="E12" s="14">
        <v>0.16526488110474299</v>
      </c>
      <c r="F12" s="14"/>
      <c r="G12" s="14">
        <v>0.124404748210105</v>
      </c>
      <c r="H12" s="14">
        <v>0.130919959962607</v>
      </c>
      <c r="I12" s="14">
        <v>0.20545600033221401</v>
      </c>
      <c r="J12" s="14">
        <v>0.16877120861366199</v>
      </c>
      <c r="K12" s="14">
        <v>0.122348905499224</v>
      </c>
      <c r="L12" s="14">
        <v>0.11420924921299</v>
      </c>
      <c r="M12" s="14"/>
      <c r="N12" s="14">
        <v>0.152607430562962</v>
      </c>
      <c r="O12" s="14">
        <v>0.11979354709671799</v>
      </c>
      <c r="P12" s="14">
        <v>8.2394441123454107E-2</v>
      </c>
      <c r="Q12" s="14">
        <v>0.158043180607606</v>
      </c>
      <c r="R12" s="14">
        <v>0.179222392498113</v>
      </c>
      <c r="S12" s="14">
        <v>0.12738865897627999</v>
      </c>
      <c r="T12" s="14">
        <v>0.19060315649388199</v>
      </c>
      <c r="U12" s="14">
        <v>9.10432208234421E-2</v>
      </c>
      <c r="V12" s="14">
        <v>0.160362366129392</v>
      </c>
      <c r="W12" s="14">
        <v>0.165156731251075</v>
      </c>
      <c r="X12" s="14">
        <v>0.13959064553178199</v>
      </c>
      <c r="Y12" s="14">
        <v>0.16571868876877699</v>
      </c>
      <c r="Z12" s="14"/>
      <c r="AA12" s="14">
        <v>0.172486880676751</v>
      </c>
      <c r="AB12" s="14">
        <v>0.143379259823431</v>
      </c>
      <c r="AC12" s="14">
        <v>0.13568850319976899</v>
      </c>
      <c r="AD12" s="14">
        <v>8.9195432659866694E-2</v>
      </c>
      <c r="AE12" s="14"/>
      <c r="AF12" s="14">
        <v>0.124469130822422</v>
      </c>
      <c r="AG12" s="14">
        <v>0.16312386557943301</v>
      </c>
      <c r="AH12" s="14">
        <v>7.5593422242715105E-2</v>
      </c>
      <c r="AI12" s="14">
        <v>0.234878427953224</v>
      </c>
      <c r="AJ12" s="14">
        <v>0.177111044456012</v>
      </c>
      <c r="AK12" s="14"/>
      <c r="AL12" s="14">
        <v>0.13630109130252199</v>
      </c>
      <c r="AM12" s="14">
        <v>0.123876545541483</v>
      </c>
      <c r="AN12" s="14">
        <v>0.10507111206236</v>
      </c>
    </row>
    <row r="13" spans="2:40" ht="29" x14ac:dyDescent="0.35">
      <c r="B13" s="15" t="s">
        <v>115</v>
      </c>
      <c r="C13" s="14">
        <v>0.15666038763012799</v>
      </c>
      <c r="D13" s="14">
        <v>0.17879800619471101</v>
      </c>
      <c r="E13" s="14">
        <v>0.131347137994549</v>
      </c>
      <c r="F13" s="14"/>
      <c r="G13" s="14">
        <v>0.11287738789419199</v>
      </c>
      <c r="H13" s="14">
        <v>5.7750255443443699E-2</v>
      </c>
      <c r="I13" s="14">
        <v>0.11504015755807</v>
      </c>
      <c r="J13" s="14">
        <v>0.18463920396351999</v>
      </c>
      <c r="K13" s="14">
        <v>0.24828178649979901</v>
      </c>
      <c r="L13" s="14">
        <v>0.234117237616281</v>
      </c>
      <c r="M13" s="14"/>
      <c r="N13" s="14">
        <v>0.16541822425573999</v>
      </c>
      <c r="O13" s="14">
        <v>0.19309397370211401</v>
      </c>
      <c r="P13" s="14">
        <v>0.20171567327183201</v>
      </c>
      <c r="Q13" s="14">
        <v>0.145276728024445</v>
      </c>
      <c r="R13" s="14">
        <v>6.7200950435769194E-2</v>
      </c>
      <c r="S13" s="14">
        <v>9.0446756015327201E-2</v>
      </c>
      <c r="T13" s="14">
        <v>0.15386434034451299</v>
      </c>
      <c r="U13" s="14">
        <v>0.245955460384257</v>
      </c>
      <c r="V13" s="14">
        <v>0.15164616992861499</v>
      </c>
      <c r="W13" s="14">
        <v>0.16720446640283801</v>
      </c>
      <c r="X13" s="14">
        <v>0.234122748752569</v>
      </c>
      <c r="Y13" s="14">
        <v>0</v>
      </c>
      <c r="Z13" s="14"/>
      <c r="AA13" s="14">
        <v>0.14925022593969001</v>
      </c>
      <c r="AB13" s="14">
        <v>0.14397701396116</v>
      </c>
      <c r="AC13" s="14">
        <v>0.17305991481702401</v>
      </c>
      <c r="AD13" s="14">
        <v>0.174620366440389</v>
      </c>
      <c r="AE13" s="14"/>
      <c r="AF13" s="14">
        <v>0.18340632945393001</v>
      </c>
      <c r="AG13" s="14">
        <v>0.10195755713164401</v>
      </c>
      <c r="AH13" s="14">
        <v>0.222908526412045</v>
      </c>
      <c r="AI13" s="14">
        <v>0.29797381429871</v>
      </c>
      <c r="AJ13" s="14">
        <v>0.16289540318542201</v>
      </c>
      <c r="AK13" s="14"/>
      <c r="AL13" s="14">
        <v>0.15486262634718601</v>
      </c>
      <c r="AM13" s="14">
        <v>0.12928476930744601</v>
      </c>
      <c r="AN13" s="14">
        <v>0.175004973088946</v>
      </c>
    </row>
    <row r="14" spans="2:40" ht="29" x14ac:dyDescent="0.35">
      <c r="B14" s="15" t="s">
        <v>116</v>
      </c>
      <c r="C14" s="14">
        <v>0.10406025865745799</v>
      </c>
      <c r="D14" s="14">
        <v>9.7342489012991001E-2</v>
      </c>
      <c r="E14" s="14">
        <v>0.110397777691081</v>
      </c>
      <c r="F14" s="14"/>
      <c r="G14" s="14">
        <v>1.9870636703813501E-2</v>
      </c>
      <c r="H14" s="14">
        <v>6.6874858675394694E-2</v>
      </c>
      <c r="I14" s="14">
        <v>6.04529412661809E-2</v>
      </c>
      <c r="J14" s="14">
        <v>8.8955098199140201E-2</v>
      </c>
      <c r="K14" s="14">
        <v>0.15656351398577301</v>
      </c>
      <c r="L14" s="14">
        <v>0.20747105584997999</v>
      </c>
      <c r="M14" s="14"/>
      <c r="N14" s="14">
        <v>9.6437883142990899E-2</v>
      </c>
      <c r="O14" s="14">
        <v>0.10998576358696301</v>
      </c>
      <c r="P14" s="14">
        <v>0.156666058130671</v>
      </c>
      <c r="Q14" s="14">
        <v>0.132629374723778</v>
      </c>
      <c r="R14" s="14">
        <v>6.1325064248065601E-2</v>
      </c>
      <c r="S14" s="14">
        <v>7.7309144232513602E-2</v>
      </c>
      <c r="T14" s="14">
        <v>0.1095023628606</v>
      </c>
      <c r="U14" s="14">
        <v>4.4314255398358399E-2</v>
      </c>
      <c r="V14" s="14">
        <v>5.60087536489954E-2</v>
      </c>
      <c r="W14" s="14">
        <v>0.15620752118883899</v>
      </c>
      <c r="X14" s="14">
        <v>9.4625167090186604E-2</v>
      </c>
      <c r="Y14" s="14">
        <v>0.19449615765376399</v>
      </c>
      <c r="Z14" s="14"/>
      <c r="AA14" s="14">
        <v>8.0161071476552506E-2</v>
      </c>
      <c r="AB14" s="14">
        <v>0.105847778329636</v>
      </c>
      <c r="AC14" s="14">
        <v>0.12300068159347501</v>
      </c>
      <c r="AD14" s="14">
        <v>0.13698025766116401</v>
      </c>
      <c r="AE14" s="14"/>
      <c r="AF14" s="14">
        <v>0.13162474428020601</v>
      </c>
      <c r="AG14" s="14">
        <v>6.82164701814931E-2</v>
      </c>
      <c r="AH14" s="14">
        <v>8.63204743020453E-2</v>
      </c>
      <c r="AI14" s="14">
        <v>0.23931521946641299</v>
      </c>
      <c r="AJ14" s="14">
        <v>5.2442401264132597E-2</v>
      </c>
      <c r="AK14" s="14"/>
      <c r="AL14" s="14">
        <v>0.11767219769595801</v>
      </c>
      <c r="AM14" s="14">
        <v>5.5095893098407803E-2</v>
      </c>
      <c r="AN14" s="14">
        <v>0.118324733504583</v>
      </c>
    </row>
    <row r="15" spans="2:40" ht="43.5" x14ac:dyDescent="0.35">
      <c r="B15" s="15" t="s">
        <v>117</v>
      </c>
      <c r="C15" s="14">
        <v>2.83643108756137E-2</v>
      </c>
      <c r="D15" s="14">
        <v>3.4079784161872503E-2</v>
      </c>
      <c r="E15" s="14">
        <v>1.8034481017085699E-2</v>
      </c>
      <c r="F15" s="14"/>
      <c r="G15" s="14">
        <v>3.1166124085153499E-2</v>
      </c>
      <c r="H15" s="14">
        <v>4.4106556962179903E-2</v>
      </c>
      <c r="I15" s="14">
        <v>2.75731422783735E-2</v>
      </c>
      <c r="J15" s="14">
        <v>2.7531333940295898E-2</v>
      </c>
      <c r="K15" s="14">
        <v>1.2430173532979E-2</v>
      </c>
      <c r="L15" s="14">
        <v>2.3173655071349601E-2</v>
      </c>
      <c r="M15" s="14"/>
      <c r="N15" s="14">
        <v>5.8769660947720501E-2</v>
      </c>
      <c r="O15" s="14">
        <v>1.8753351768489499E-2</v>
      </c>
      <c r="P15" s="14">
        <v>1.8124393690579801E-2</v>
      </c>
      <c r="Q15" s="14">
        <v>1.9778735290234401E-2</v>
      </c>
      <c r="R15" s="14">
        <v>2.0686272077633201E-2</v>
      </c>
      <c r="S15" s="14">
        <v>3.7072140073698599E-2</v>
      </c>
      <c r="T15" s="14">
        <v>1.7648585790227499E-2</v>
      </c>
      <c r="U15" s="14">
        <v>0</v>
      </c>
      <c r="V15" s="14">
        <v>0</v>
      </c>
      <c r="W15" s="14">
        <v>5.1682955521606601E-2</v>
      </c>
      <c r="X15" s="14">
        <v>3.1117126248919599E-2</v>
      </c>
      <c r="Y15" s="14">
        <v>8.0350383836056902E-2</v>
      </c>
      <c r="Z15" s="14"/>
      <c r="AA15" s="14">
        <v>2.9889582859306599E-2</v>
      </c>
      <c r="AB15" s="14">
        <v>4.13320944218762E-2</v>
      </c>
      <c r="AC15" s="14">
        <v>3.2359072446126597E-2</v>
      </c>
      <c r="AD15" s="14">
        <v>0</v>
      </c>
      <c r="AE15" s="14"/>
      <c r="AF15" s="14">
        <v>2.6944585906547299E-2</v>
      </c>
      <c r="AG15" s="14">
        <v>3.8165074248017399E-2</v>
      </c>
      <c r="AH15" s="14">
        <v>4.2110059724629098E-2</v>
      </c>
      <c r="AI15" s="14">
        <v>0</v>
      </c>
      <c r="AJ15" s="14">
        <v>1.9371486839104501E-2</v>
      </c>
      <c r="AK15" s="14"/>
      <c r="AL15" s="14">
        <v>2.1104439104439501E-2</v>
      </c>
      <c r="AM15" s="14">
        <v>4.0638282186896399E-2</v>
      </c>
      <c r="AN15" s="14">
        <v>2.98827987575692E-2</v>
      </c>
    </row>
    <row r="16" spans="2:40" x14ac:dyDescent="0.35">
      <c r="B16" s="15" t="s">
        <v>124</v>
      </c>
      <c r="C16" s="14">
        <v>4.9918820588598901E-2</v>
      </c>
      <c r="D16" s="14">
        <v>4.8970870250812301E-2</v>
      </c>
      <c r="E16" s="14">
        <v>5.1816430020568897E-2</v>
      </c>
      <c r="F16" s="14"/>
      <c r="G16" s="14">
        <v>1.98690688010069E-2</v>
      </c>
      <c r="H16" s="14">
        <v>1.6199060648029302E-2</v>
      </c>
      <c r="I16" s="14">
        <v>5.1431466112500497E-2</v>
      </c>
      <c r="J16" s="14">
        <v>5.6668332021042198E-2</v>
      </c>
      <c r="K16" s="14">
        <v>0.12710760296555301</v>
      </c>
      <c r="L16" s="14">
        <v>5.2172148420118698E-2</v>
      </c>
      <c r="M16" s="14"/>
      <c r="N16" s="14">
        <v>4.4648856534363297E-2</v>
      </c>
      <c r="O16" s="14">
        <v>6.2862216453286296E-2</v>
      </c>
      <c r="P16" s="14">
        <v>8.1457490645712893E-2</v>
      </c>
      <c r="Q16" s="14">
        <v>7.8317267255321593E-2</v>
      </c>
      <c r="R16" s="14">
        <v>3.9685496489692801E-2</v>
      </c>
      <c r="S16" s="14">
        <v>3.6745883159970398E-2</v>
      </c>
      <c r="T16" s="14">
        <v>3.4918321889221199E-2</v>
      </c>
      <c r="U16" s="14">
        <v>4.7737265274331399E-2</v>
      </c>
      <c r="V16" s="14">
        <v>4.0212929272377497E-2</v>
      </c>
      <c r="W16" s="14">
        <v>0</v>
      </c>
      <c r="X16" s="14">
        <v>6.8248336146209607E-2</v>
      </c>
      <c r="Y16" s="14">
        <v>8.5474639293004001E-2</v>
      </c>
      <c r="Z16" s="14"/>
      <c r="AA16" s="14">
        <v>4.27610227444905E-2</v>
      </c>
      <c r="AB16" s="14">
        <v>2.9269286777028301E-2</v>
      </c>
      <c r="AC16" s="14">
        <v>0.108465207493067</v>
      </c>
      <c r="AD16" s="14">
        <v>2.9244577795417399E-2</v>
      </c>
      <c r="AE16" s="14"/>
      <c r="AF16" s="14">
        <v>4.0015854690267597E-2</v>
      </c>
      <c r="AG16" s="14">
        <v>2.9843960846326401E-2</v>
      </c>
      <c r="AH16" s="14">
        <v>7.5568820842551496E-2</v>
      </c>
      <c r="AI16" s="14">
        <v>0</v>
      </c>
      <c r="AJ16" s="14">
        <v>7.3324720041707994E-2</v>
      </c>
      <c r="AK16" s="14"/>
      <c r="AL16" s="14">
        <v>2.0977751541101299E-2</v>
      </c>
      <c r="AM16" s="14">
        <v>4.7352491680453301E-2</v>
      </c>
      <c r="AN16" s="14">
        <v>2.04084268102541E-2</v>
      </c>
    </row>
    <row r="17" spans="2:40" x14ac:dyDescent="0.35">
      <c r="B17" s="15" t="s">
        <v>94</v>
      </c>
      <c r="C17" s="23">
        <v>8.8886172957908897E-3</v>
      </c>
      <c r="D17" s="23">
        <v>7.9204152436285098E-3</v>
      </c>
      <c r="E17" s="23">
        <v>1.0221879365084801E-2</v>
      </c>
      <c r="F17" s="23"/>
      <c r="G17" s="23">
        <v>1.0096864858314901E-2</v>
      </c>
      <c r="H17" s="23">
        <v>0</v>
      </c>
      <c r="I17" s="23">
        <v>1.6162703211527501E-2</v>
      </c>
      <c r="J17" s="23">
        <v>1.0362127796470401E-2</v>
      </c>
      <c r="K17" s="23">
        <v>1.2126201085065199E-2</v>
      </c>
      <c r="L17" s="23">
        <v>6.6299374603592098E-3</v>
      </c>
      <c r="M17" s="23"/>
      <c r="N17" s="23">
        <v>0</v>
      </c>
      <c r="O17" s="23">
        <v>2.7020132864328798E-2</v>
      </c>
      <c r="P17" s="23">
        <v>1.7807952754979199E-2</v>
      </c>
      <c r="Q17" s="23">
        <v>0</v>
      </c>
      <c r="R17" s="23">
        <v>2.05770768123015E-2</v>
      </c>
      <c r="S17" s="23">
        <v>0</v>
      </c>
      <c r="T17" s="23">
        <v>0</v>
      </c>
      <c r="U17" s="23">
        <v>0</v>
      </c>
      <c r="V17" s="23">
        <v>1.3353973269917999E-2</v>
      </c>
      <c r="W17" s="23">
        <v>0</v>
      </c>
      <c r="X17" s="23">
        <v>0</v>
      </c>
      <c r="Y17" s="23">
        <v>0</v>
      </c>
      <c r="Z17" s="23"/>
      <c r="AA17" s="23">
        <v>0</v>
      </c>
      <c r="AB17" s="23">
        <v>1.75514958644791E-2</v>
      </c>
      <c r="AC17" s="23">
        <v>0</v>
      </c>
      <c r="AD17" s="23">
        <v>2.7857909574613801E-2</v>
      </c>
      <c r="AE17" s="23"/>
      <c r="AF17" s="23">
        <v>1.5426134399219801E-2</v>
      </c>
      <c r="AG17" s="23">
        <v>1.0238724512358299E-2</v>
      </c>
      <c r="AH17" s="23">
        <v>0</v>
      </c>
      <c r="AI17" s="23">
        <v>0</v>
      </c>
      <c r="AJ17" s="23">
        <v>0</v>
      </c>
      <c r="AK17" s="23"/>
      <c r="AL17" s="23">
        <v>1.31173912354584E-2</v>
      </c>
      <c r="AM17" s="23">
        <v>4.1900652910031502E-3</v>
      </c>
      <c r="AN17" s="23">
        <v>0</v>
      </c>
    </row>
    <row r="18" spans="2:40" x14ac:dyDescent="0.35">
      <c r="B18" s="16" t="s">
        <v>107</v>
      </c>
    </row>
    <row r="19" spans="2:40" x14ac:dyDescent="0.35">
      <c r="B19" t="s">
        <v>69</v>
      </c>
    </row>
    <row r="20" spans="2:40" x14ac:dyDescent="0.35">
      <c r="B20" t="s">
        <v>70</v>
      </c>
    </row>
    <row r="22" spans="2:40" x14ac:dyDescent="0.35">
      <c r="B22"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ht="43.5" x14ac:dyDescent="0.35">
      <c r="B9" s="15" t="s">
        <v>126</v>
      </c>
      <c r="C9" s="14">
        <v>0.40957505690680401</v>
      </c>
      <c r="D9" s="14">
        <v>0.395969767508974</v>
      </c>
      <c r="E9" s="14">
        <v>0.42877978978553</v>
      </c>
      <c r="F9" s="14"/>
      <c r="G9" s="14">
        <v>0.47855692190264398</v>
      </c>
      <c r="H9" s="14">
        <v>0.37475458322632899</v>
      </c>
      <c r="I9" s="14">
        <v>0.42136053257497902</v>
      </c>
      <c r="J9" s="14">
        <v>0.35148307395650102</v>
      </c>
      <c r="K9" s="14">
        <v>0.48486060363626698</v>
      </c>
      <c r="L9" s="14">
        <v>0.38260336238968901</v>
      </c>
      <c r="M9" s="14"/>
      <c r="N9" s="14">
        <v>0.40118311007638302</v>
      </c>
      <c r="O9" s="14">
        <v>0.40419777881559699</v>
      </c>
      <c r="P9" s="14">
        <v>0.45475098697869099</v>
      </c>
      <c r="Q9" s="14">
        <v>0.49112104840169302</v>
      </c>
      <c r="R9" s="14">
        <v>0.394382546455393</v>
      </c>
      <c r="S9" s="14">
        <v>0.48169666424501101</v>
      </c>
      <c r="T9" s="14">
        <v>0.320542952508718</v>
      </c>
      <c r="U9" s="14">
        <v>0.23814231213544301</v>
      </c>
      <c r="V9" s="14">
        <v>0.41655563442249999</v>
      </c>
      <c r="W9" s="14">
        <v>0.38174633420864301</v>
      </c>
      <c r="X9" s="14">
        <v>0.39487642810068002</v>
      </c>
      <c r="Y9" s="14">
        <v>0.46944409776012402</v>
      </c>
      <c r="Z9" s="14"/>
      <c r="AA9" s="14">
        <v>0.38174694945075499</v>
      </c>
      <c r="AB9" s="14">
        <v>0.38155057119358599</v>
      </c>
      <c r="AC9" s="14">
        <v>0.44039377352896902</v>
      </c>
      <c r="AD9" s="14">
        <v>0.48362788293522901</v>
      </c>
      <c r="AE9" s="14"/>
      <c r="AF9" s="14">
        <v>0.391207513300038</v>
      </c>
      <c r="AG9" s="14">
        <v>0.417800118779876</v>
      </c>
      <c r="AH9" s="14">
        <v>0.36550024382650098</v>
      </c>
      <c r="AI9" s="14">
        <v>0.38416623678734202</v>
      </c>
      <c r="AJ9" s="14">
        <v>0.430042080127296</v>
      </c>
      <c r="AK9" s="14"/>
      <c r="AL9" s="14">
        <v>0.35177047924440602</v>
      </c>
      <c r="AM9" s="14">
        <v>0.39878418857090597</v>
      </c>
      <c r="AN9" s="14">
        <v>0.40301049122286697</v>
      </c>
    </row>
    <row r="10" spans="2:40" ht="58" x14ac:dyDescent="0.35">
      <c r="B10" s="15" t="s">
        <v>127</v>
      </c>
      <c r="C10" s="14">
        <v>0.330243731384884</v>
      </c>
      <c r="D10" s="14">
        <v>0.31915628830681297</v>
      </c>
      <c r="E10" s="14">
        <v>0.341654293551866</v>
      </c>
      <c r="F10" s="14"/>
      <c r="G10" s="14">
        <v>0.28695920623527399</v>
      </c>
      <c r="H10" s="14">
        <v>0.29650865339404597</v>
      </c>
      <c r="I10" s="14">
        <v>0.29004190741036201</v>
      </c>
      <c r="J10" s="14">
        <v>0.43953604758063303</v>
      </c>
      <c r="K10" s="14">
        <v>0.31167660109422701</v>
      </c>
      <c r="L10" s="14">
        <v>0.35720317588435102</v>
      </c>
      <c r="M10" s="14"/>
      <c r="N10" s="14">
        <v>0.33290943814138801</v>
      </c>
      <c r="O10" s="14">
        <v>0.34879502465536799</v>
      </c>
      <c r="P10" s="14">
        <v>0.30831464932423902</v>
      </c>
      <c r="Q10" s="14">
        <v>0.22189524079723999</v>
      </c>
      <c r="R10" s="14">
        <v>0.317040338524673</v>
      </c>
      <c r="S10" s="14">
        <v>0.37501170302093501</v>
      </c>
      <c r="T10" s="14">
        <v>0.47407656635421402</v>
      </c>
      <c r="U10" s="14">
        <v>0.44850956227331901</v>
      </c>
      <c r="V10" s="14">
        <v>0.28930048288728</v>
      </c>
      <c r="W10" s="14">
        <v>0.28850861106938802</v>
      </c>
      <c r="X10" s="14">
        <v>0.29870127330412999</v>
      </c>
      <c r="Y10" s="14">
        <v>0.267292234618832</v>
      </c>
      <c r="Z10" s="14"/>
      <c r="AA10" s="14">
        <v>0.3429124257599</v>
      </c>
      <c r="AB10" s="14">
        <v>0.33595289331398998</v>
      </c>
      <c r="AC10" s="14">
        <v>0.33075384258854501</v>
      </c>
      <c r="AD10" s="14">
        <v>0.29001014802174502</v>
      </c>
      <c r="AE10" s="14"/>
      <c r="AF10" s="14">
        <v>0.37185374190166298</v>
      </c>
      <c r="AG10" s="14">
        <v>0.32396134397340598</v>
      </c>
      <c r="AH10" s="14">
        <v>0.27915413757102697</v>
      </c>
      <c r="AI10" s="14">
        <v>0.308578644439852</v>
      </c>
      <c r="AJ10" s="14">
        <v>0.28962752953726301</v>
      </c>
      <c r="AK10" s="14"/>
      <c r="AL10" s="14">
        <v>0.37774969704570399</v>
      </c>
      <c r="AM10" s="14">
        <v>0.33351668428336401</v>
      </c>
      <c r="AN10" s="14">
        <v>0.27303020705507602</v>
      </c>
    </row>
    <row r="11" spans="2:40" ht="29" x14ac:dyDescent="0.35">
      <c r="B11" s="15" t="s">
        <v>128</v>
      </c>
      <c r="C11" s="14">
        <v>0.25029951698648201</v>
      </c>
      <c r="D11" s="14">
        <v>0.29197989501360999</v>
      </c>
      <c r="E11" s="14">
        <v>0.201998412173819</v>
      </c>
      <c r="F11" s="14"/>
      <c r="G11" s="14">
        <v>0.22685379703790601</v>
      </c>
      <c r="H11" s="14">
        <v>0.35858443842839899</v>
      </c>
      <c r="I11" s="14">
        <v>0.29054569408179398</v>
      </c>
      <c r="J11" s="14">
        <v>0.206043031158191</v>
      </c>
      <c r="K11" s="14">
        <v>0.16511730797457799</v>
      </c>
      <c r="L11" s="14">
        <v>0.21734477839764599</v>
      </c>
      <c r="M11" s="14"/>
      <c r="N11" s="14">
        <v>0.35942106348592501</v>
      </c>
      <c r="O11" s="14">
        <v>0.22746616916628701</v>
      </c>
      <c r="P11" s="14">
        <v>0.17456951662548101</v>
      </c>
      <c r="Q11" s="14">
        <v>0.21160818619067701</v>
      </c>
      <c r="R11" s="14">
        <v>0.204393025977674</v>
      </c>
      <c r="S11" s="14">
        <v>0.16318194708629999</v>
      </c>
      <c r="T11" s="14">
        <v>0.225306405465585</v>
      </c>
      <c r="U11" s="14">
        <v>0.26847971098046203</v>
      </c>
      <c r="V11" s="14">
        <v>0.29403329911508402</v>
      </c>
      <c r="W11" s="14">
        <v>0.28315287789273402</v>
      </c>
      <c r="X11" s="14">
        <v>0.26659285589706799</v>
      </c>
      <c r="Y11" s="14">
        <v>0.26326366762104397</v>
      </c>
      <c r="Z11" s="14"/>
      <c r="AA11" s="14">
        <v>0.29614253185980999</v>
      </c>
      <c r="AB11" s="14">
        <v>0.25274472017816202</v>
      </c>
      <c r="AC11" s="14">
        <v>0.226829350985151</v>
      </c>
      <c r="AD11" s="14">
        <v>0.162815884376737</v>
      </c>
      <c r="AE11" s="14"/>
      <c r="AF11" s="14">
        <v>0.21689392732343399</v>
      </c>
      <c r="AG11" s="14">
        <v>0.29442676582434002</v>
      </c>
      <c r="AH11" s="14">
        <v>0.35460771113373102</v>
      </c>
      <c r="AI11" s="14">
        <v>0.30313968358394699</v>
      </c>
      <c r="AJ11" s="14">
        <v>0.20662231859218699</v>
      </c>
      <c r="AK11" s="14"/>
      <c r="AL11" s="14">
        <v>0.25635341037215098</v>
      </c>
      <c r="AM11" s="14">
        <v>0.310356811547911</v>
      </c>
      <c r="AN11" s="14">
        <v>0.30278928860967202</v>
      </c>
    </row>
    <row r="12" spans="2:40" x14ac:dyDescent="0.35">
      <c r="B12" s="15" t="s">
        <v>81</v>
      </c>
      <c r="C12" s="14">
        <v>1.6900979967196101E-2</v>
      </c>
      <c r="D12" s="14">
        <v>5.8446347223221002E-3</v>
      </c>
      <c r="E12" s="14">
        <v>3.09104632191208E-2</v>
      </c>
      <c r="F12" s="14"/>
      <c r="G12" s="14">
        <v>2.9716349538102399E-2</v>
      </c>
      <c r="H12" s="14">
        <v>2.6541503213811001E-2</v>
      </c>
      <c r="I12" s="14">
        <v>2.5096376906111498E-2</v>
      </c>
      <c r="J12" s="14">
        <v>1.07009372308371E-2</v>
      </c>
      <c r="K12" s="14">
        <v>1.32810905668735E-2</v>
      </c>
      <c r="L12" s="14">
        <v>0</v>
      </c>
      <c r="M12" s="14"/>
      <c r="N12" s="14">
        <v>1.00408243287617E-2</v>
      </c>
      <c r="O12" s="14">
        <v>9.2287565680129503E-3</v>
      </c>
      <c r="P12" s="14">
        <v>2.25209476882769E-2</v>
      </c>
      <c r="Q12" s="14">
        <v>3.7340002391125997E-2</v>
      </c>
      <c r="R12" s="14">
        <v>2.00964133122764E-2</v>
      </c>
      <c r="S12" s="14">
        <v>1.7147255648294901E-2</v>
      </c>
      <c r="T12" s="14">
        <v>1.7851873914663498E-2</v>
      </c>
      <c r="U12" s="14">
        <v>0</v>
      </c>
      <c r="V12" s="14">
        <v>2.7354067447351901E-2</v>
      </c>
      <c r="W12" s="14">
        <v>2.3462848915209399E-2</v>
      </c>
      <c r="X12" s="14">
        <v>0</v>
      </c>
      <c r="Y12" s="14">
        <v>0</v>
      </c>
      <c r="Z12" s="14"/>
      <c r="AA12" s="14">
        <v>1.5941941544845899E-2</v>
      </c>
      <c r="AB12" s="14">
        <v>1.8952927564099602E-2</v>
      </c>
      <c r="AC12" s="14">
        <v>7.3332011004964802E-3</v>
      </c>
      <c r="AD12" s="14">
        <v>2.7495218364835799E-2</v>
      </c>
      <c r="AE12" s="14"/>
      <c r="AF12" s="14">
        <v>8.5464874652291592E-3</v>
      </c>
      <c r="AG12" s="14">
        <v>3.0709102010433701E-2</v>
      </c>
      <c r="AH12" s="14">
        <v>0</v>
      </c>
      <c r="AI12" s="14">
        <v>0</v>
      </c>
      <c r="AJ12" s="14">
        <v>0</v>
      </c>
      <c r="AK12" s="14"/>
      <c r="AL12" s="14">
        <v>7.0578541555790901E-3</v>
      </c>
      <c r="AM12" s="14">
        <v>2.0819187609451201E-2</v>
      </c>
      <c r="AN12" s="14">
        <v>0</v>
      </c>
    </row>
    <row r="13" spans="2:40" x14ac:dyDescent="0.35">
      <c r="B13" s="15" t="s">
        <v>124</v>
      </c>
      <c r="C13" s="23">
        <v>3.6292782610036302E-2</v>
      </c>
      <c r="D13" s="23">
        <v>4.0065449438391201E-2</v>
      </c>
      <c r="E13" s="23">
        <v>2.8508719999424299E-2</v>
      </c>
      <c r="F13" s="23"/>
      <c r="G13" s="23">
        <v>4.20475390565649E-2</v>
      </c>
      <c r="H13" s="23">
        <v>1.8290535192072702E-2</v>
      </c>
      <c r="I13" s="23">
        <v>1.8177212360200298E-2</v>
      </c>
      <c r="J13" s="23">
        <v>4.2679343698356E-2</v>
      </c>
      <c r="K13" s="23">
        <v>2.50643967280543E-2</v>
      </c>
      <c r="L13" s="23">
        <v>6.3195199359240506E-2</v>
      </c>
      <c r="M13" s="23"/>
      <c r="N13" s="23">
        <v>0</v>
      </c>
      <c r="O13" s="23">
        <v>3.78723209615799E-2</v>
      </c>
      <c r="P13" s="23">
        <v>3.9843899383312502E-2</v>
      </c>
      <c r="Q13" s="23">
        <v>3.8035522219263901E-2</v>
      </c>
      <c r="R13" s="23">
        <v>8.4889651180492104E-2</v>
      </c>
      <c r="S13" s="23">
        <v>3.4740392693628899E-2</v>
      </c>
      <c r="T13" s="23">
        <v>2.06997814309819E-2</v>
      </c>
      <c r="U13" s="23">
        <v>4.48684146107758E-2</v>
      </c>
      <c r="V13" s="23">
        <v>4.3240509060258801E-2</v>
      </c>
      <c r="W13" s="23">
        <v>4.6994269816394797E-2</v>
      </c>
      <c r="X13" s="23">
        <v>7.3604310091472794E-2</v>
      </c>
      <c r="Y13" s="23">
        <v>0</v>
      </c>
      <c r="Z13" s="23"/>
      <c r="AA13" s="23">
        <v>3.7286916598994198E-2</v>
      </c>
      <c r="AB13" s="23">
        <v>2.40007876185859E-2</v>
      </c>
      <c r="AC13" s="23">
        <v>2.5278607672327601E-2</v>
      </c>
      <c r="AD13" s="23">
        <v>6.58481224163458E-2</v>
      </c>
      <c r="AE13" s="23"/>
      <c r="AF13" s="23">
        <v>2.7602052651949201E-2</v>
      </c>
      <c r="AG13" s="23">
        <v>3.34243328584704E-2</v>
      </c>
      <c r="AH13" s="23">
        <v>3.5855908860820303E-2</v>
      </c>
      <c r="AI13" s="23">
        <v>8.1280638245302905E-2</v>
      </c>
      <c r="AJ13" s="23">
        <v>7.37080717432535E-2</v>
      </c>
      <c r="AK13" s="23"/>
      <c r="AL13" s="23">
        <v>2.1508927533891602E-2</v>
      </c>
      <c r="AM13" s="23">
        <v>2.2250302004706301E-2</v>
      </c>
      <c r="AN13" s="23">
        <v>4.1728636424546398E-2</v>
      </c>
    </row>
    <row r="14" spans="2:40" x14ac:dyDescent="0.35">
      <c r="B14" s="16" t="s">
        <v>107</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259</v>
      </c>
      <c r="D7" s="10">
        <v>137</v>
      </c>
      <c r="E7" s="10">
        <v>121</v>
      </c>
      <c r="F7" s="10"/>
      <c r="G7" s="10">
        <v>47</v>
      </c>
      <c r="H7" s="10">
        <v>45</v>
      </c>
      <c r="I7" s="10">
        <v>47</v>
      </c>
      <c r="J7" s="10">
        <v>30</v>
      </c>
      <c r="K7" s="10">
        <v>37</v>
      </c>
      <c r="L7" s="10">
        <v>53</v>
      </c>
      <c r="M7" s="10"/>
      <c r="N7" s="10">
        <v>37</v>
      </c>
      <c r="O7" s="10">
        <v>44</v>
      </c>
      <c r="P7" s="10">
        <v>23</v>
      </c>
      <c r="Q7" s="10">
        <v>26</v>
      </c>
      <c r="R7" s="10">
        <v>18</v>
      </c>
      <c r="S7" s="10">
        <v>26</v>
      </c>
      <c r="T7" s="10">
        <v>17</v>
      </c>
      <c r="U7" s="10">
        <v>5</v>
      </c>
      <c r="V7" s="10">
        <v>30</v>
      </c>
      <c r="W7" s="10">
        <v>16</v>
      </c>
      <c r="X7" s="10">
        <v>12</v>
      </c>
      <c r="Y7" s="10">
        <v>5</v>
      </c>
      <c r="Z7" s="10"/>
      <c r="AA7" s="10">
        <v>92</v>
      </c>
      <c r="AB7" s="10">
        <v>62</v>
      </c>
      <c r="AC7" s="10">
        <v>56</v>
      </c>
      <c r="AD7" s="10">
        <v>49</v>
      </c>
      <c r="AE7" s="10"/>
      <c r="AF7" s="10">
        <v>95</v>
      </c>
      <c r="AG7" s="10">
        <v>79</v>
      </c>
      <c r="AH7" s="10">
        <v>20</v>
      </c>
      <c r="AI7" s="10">
        <v>5</v>
      </c>
      <c r="AJ7" s="10">
        <v>23</v>
      </c>
      <c r="AK7" s="10"/>
      <c r="AL7" s="10">
        <v>48</v>
      </c>
      <c r="AM7" s="10">
        <v>92</v>
      </c>
      <c r="AN7" s="10">
        <v>19</v>
      </c>
    </row>
    <row r="8" spans="2:40" ht="30" customHeight="1" x14ac:dyDescent="0.35">
      <c r="B8" s="11" t="s">
        <v>20</v>
      </c>
      <c r="C8" s="11">
        <v>260</v>
      </c>
      <c r="D8" s="11">
        <v>138</v>
      </c>
      <c r="E8" s="11">
        <v>120</v>
      </c>
      <c r="F8" s="11"/>
      <c r="G8" s="11">
        <v>45</v>
      </c>
      <c r="H8" s="11">
        <v>43</v>
      </c>
      <c r="I8" s="11">
        <v>50</v>
      </c>
      <c r="J8" s="11">
        <v>32</v>
      </c>
      <c r="K8" s="11">
        <v>35</v>
      </c>
      <c r="L8" s="11">
        <v>55</v>
      </c>
      <c r="M8" s="11"/>
      <c r="N8" s="11">
        <v>38</v>
      </c>
      <c r="O8" s="11">
        <v>43</v>
      </c>
      <c r="P8" s="11">
        <v>22</v>
      </c>
      <c r="Q8" s="11">
        <v>25</v>
      </c>
      <c r="R8" s="11">
        <v>18</v>
      </c>
      <c r="S8" s="11">
        <v>25</v>
      </c>
      <c r="T8" s="11">
        <v>16</v>
      </c>
      <c r="U8" s="11">
        <v>5</v>
      </c>
      <c r="V8" s="11">
        <v>29</v>
      </c>
      <c r="W8" s="11">
        <v>18</v>
      </c>
      <c r="X8" s="11">
        <v>11</v>
      </c>
      <c r="Y8" s="11">
        <v>8</v>
      </c>
      <c r="Z8" s="11"/>
      <c r="AA8" s="11">
        <v>96</v>
      </c>
      <c r="AB8" s="11">
        <v>60</v>
      </c>
      <c r="AC8" s="11">
        <v>54</v>
      </c>
      <c r="AD8" s="11">
        <v>50</v>
      </c>
      <c r="AE8" s="11"/>
      <c r="AF8" s="11">
        <v>95</v>
      </c>
      <c r="AG8" s="11">
        <v>77</v>
      </c>
      <c r="AH8" s="11">
        <v>20</v>
      </c>
      <c r="AI8" s="11">
        <v>5</v>
      </c>
      <c r="AJ8" s="11">
        <v>24</v>
      </c>
      <c r="AK8" s="11"/>
      <c r="AL8" s="11">
        <v>48</v>
      </c>
      <c r="AM8" s="11">
        <v>91</v>
      </c>
      <c r="AN8" s="11">
        <v>19</v>
      </c>
    </row>
    <row r="9" spans="2:40" ht="29" x14ac:dyDescent="0.35">
      <c r="B9" s="15" t="s">
        <v>130</v>
      </c>
      <c r="C9" s="14">
        <v>0.44644317642609699</v>
      </c>
      <c r="D9" s="14">
        <v>0.428972445227569</v>
      </c>
      <c r="E9" s="14">
        <v>0.46185746429739</v>
      </c>
      <c r="F9" s="14"/>
      <c r="G9" s="14">
        <v>0.44486256443137701</v>
      </c>
      <c r="H9" s="14">
        <v>0.44153603397681701</v>
      </c>
      <c r="I9" s="14">
        <v>0.33741810463938199</v>
      </c>
      <c r="J9" s="14">
        <v>0.51411807703601897</v>
      </c>
      <c r="K9" s="14">
        <v>0.43152430350211401</v>
      </c>
      <c r="L9" s="14">
        <v>0.51960919551707796</v>
      </c>
      <c r="M9" s="14"/>
      <c r="N9" s="14">
        <v>0.54052560344078104</v>
      </c>
      <c r="O9" s="14">
        <v>0.362810337562126</v>
      </c>
      <c r="P9" s="14">
        <v>0.33899123435478201</v>
      </c>
      <c r="Q9" s="14">
        <v>0.42223773344923898</v>
      </c>
      <c r="R9" s="14">
        <v>0.21699646147756199</v>
      </c>
      <c r="S9" s="14">
        <v>0.64767704666548398</v>
      </c>
      <c r="T9" s="14">
        <v>0.422907248503265</v>
      </c>
      <c r="U9" s="14">
        <v>0.58093258633896805</v>
      </c>
      <c r="V9" s="14">
        <v>0.57242340401248704</v>
      </c>
      <c r="W9" s="14">
        <v>0.43425235356613701</v>
      </c>
      <c r="X9" s="14">
        <v>0.49220704207138399</v>
      </c>
      <c r="Y9" s="14">
        <v>0.18207628917017399</v>
      </c>
      <c r="Z9" s="14"/>
      <c r="AA9" s="14">
        <v>0.45877248751774902</v>
      </c>
      <c r="AB9" s="14">
        <v>0.48688192146588299</v>
      </c>
      <c r="AC9" s="14">
        <v>0.438118956551868</v>
      </c>
      <c r="AD9" s="14">
        <v>0.382839155477951</v>
      </c>
      <c r="AE9" s="14"/>
      <c r="AF9" s="14">
        <v>0.41966708718256202</v>
      </c>
      <c r="AG9" s="14">
        <v>0.51812789417784499</v>
      </c>
      <c r="AH9" s="14">
        <v>0.45519079335227702</v>
      </c>
      <c r="AI9" s="14">
        <v>0.62294703841682997</v>
      </c>
      <c r="AJ9" s="14">
        <v>0.36987328451743701</v>
      </c>
      <c r="AK9" s="14"/>
      <c r="AL9" s="14">
        <v>0.39918642242282498</v>
      </c>
      <c r="AM9" s="14">
        <v>0.49512782857378801</v>
      </c>
      <c r="AN9" s="14">
        <v>0.41591986385023899</v>
      </c>
    </row>
    <row r="10" spans="2:40" ht="29" x14ac:dyDescent="0.35">
      <c r="B10" s="15" t="s">
        <v>131</v>
      </c>
      <c r="C10" s="14">
        <v>0.43681479499898601</v>
      </c>
      <c r="D10" s="14">
        <v>0.461917648475832</v>
      </c>
      <c r="E10" s="14">
        <v>0.411638819714299</v>
      </c>
      <c r="F10" s="14"/>
      <c r="G10" s="14">
        <v>0.51388904687632098</v>
      </c>
      <c r="H10" s="14">
        <v>0.40166617387225301</v>
      </c>
      <c r="I10" s="14">
        <v>0.433293355250851</v>
      </c>
      <c r="J10" s="14">
        <v>0.367778365043823</v>
      </c>
      <c r="K10" s="14">
        <v>0.48901190884008799</v>
      </c>
      <c r="L10" s="14">
        <v>0.41257360556150202</v>
      </c>
      <c r="M10" s="14"/>
      <c r="N10" s="14">
        <v>0.35299336449192598</v>
      </c>
      <c r="O10" s="14">
        <v>0.43359092085161399</v>
      </c>
      <c r="P10" s="14">
        <v>0.61842734351609996</v>
      </c>
      <c r="Q10" s="14">
        <v>0.45482240219638198</v>
      </c>
      <c r="R10" s="14">
        <v>0.724710684797088</v>
      </c>
      <c r="S10" s="14">
        <v>0.27024782581294399</v>
      </c>
      <c r="T10" s="14">
        <v>0.39551838020538499</v>
      </c>
      <c r="U10" s="14">
        <v>0.225545092521374</v>
      </c>
      <c r="V10" s="14">
        <v>0.36506044317203601</v>
      </c>
      <c r="W10" s="14">
        <v>0.501397552601483</v>
      </c>
      <c r="X10" s="14">
        <v>0.345300666735333</v>
      </c>
      <c r="Y10" s="14">
        <v>0.61224938117923799</v>
      </c>
      <c r="Z10" s="14"/>
      <c r="AA10" s="14">
        <v>0.45345479634439501</v>
      </c>
      <c r="AB10" s="14">
        <v>0.352214584406979</v>
      </c>
      <c r="AC10" s="14">
        <v>0.49159515594537201</v>
      </c>
      <c r="AD10" s="14">
        <v>0.447704719524116</v>
      </c>
      <c r="AE10" s="14"/>
      <c r="AF10" s="14">
        <v>0.50721211658863097</v>
      </c>
      <c r="AG10" s="14">
        <v>0.34317865845203599</v>
      </c>
      <c r="AH10" s="14">
        <v>0.40358381807274601</v>
      </c>
      <c r="AI10" s="14">
        <v>0.37705296158316998</v>
      </c>
      <c r="AJ10" s="14">
        <v>0.49580773574332998</v>
      </c>
      <c r="AK10" s="14"/>
      <c r="AL10" s="14">
        <v>0.55730409302833706</v>
      </c>
      <c r="AM10" s="14">
        <v>0.389122923407072</v>
      </c>
      <c r="AN10" s="14">
        <v>0.422232823949237</v>
      </c>
    </row>
    <row r="11" spans="2:40" ht="29" x14ac:dyDescent="0.35">
      <c r="B11" s="15" t="s">
        <v>132</v>
      </c>
      <c r="C11" s="14">
        <v>7.9777360381225404E-2</v>
      </c>
      <c r="D11" s="14">
        <v>7.9064229603025102E-2</v>
      </c>
      <c r="E11" s="14">
        <v>8.12710453092821E-2</v>
      </c>
      <c r="F11" s="14"/>
      <c r="G11" s="14">
        <v>4.1248388692302303E-2</v>
      </c>
      <c r="H11" s="14">
        <v>0.13454797635135299</v>
      </c>
      <c r="I11" s="14">
        <v>0.16574433026062299</v>
      </c>
      <c r="J11" s="14">
        <v>5.8585394527267999E-2</v>
      </c>
      <c r="K11" s="14">
        <v>5.3359450833729401E-2</v>
      </c>
      <c r="L11" s="14">
        <v>1.9914015376854499E-2</v>
      </c>
      <c r="M11" s="14"/>
      <c r="N11" s="14">
        <v>2.6258171725967699E-2</v>
      </c>
      <c r="O11" s="14">
        <v>0.18129706323349101</v>
      </c>
      <c r="P11" s="14">
        <v>4.2581422129117703E-2</v>
      </c>
      <c r="Q11" s="14">
        <v>7.9112416219423207E-2</v>
      </c>
      <c r="R11" s="14">
        <v>5.8292853725349703E-2</v>
      </c>
      <c r="S11" s="14">
        <v>4.3454357852504497E-2</v>
      </c>
      <c r="T11" s="14">
        <v>0.124716275313892</v>
      </c>
      <c r="U11" s="14">
        <v>0.193522321139659</v>
      </c>
      <c r="V11" s="14">
        <v>6.2516152815476997E-2</v>
      </c>
      <c r="W11" s="14">
        <v>6.4350093832379204E-2</v>
      </c>
      <c r="X11" s="14">
        <v>8.0247706699445295E-2</v>
      </c>
      <c r="Y11" s="14">
        <v>0</v>
      </c>
      <c r="Z11" s="14"/>
      <c r="AA11" s="14">
        <v>6.6025915645265998E-2</v>
      </c>
      <c r="AB11" s="14">
        <v>0.1102234149314</v>
      </c>
      <c r="AC11" s="14">
        <v>3.5352169319566203E-2</v>
      </c>
      <c r="AD11" s="14">
        <v>0.117610018109473</v>
      </c>
      <c r="AE11" s="14"/>
      <c r="AF11" s="14">
        <v>6.2902120732029401E-2</v>
      </c>
      <c r="AG11" s="14">
        <v>0.115003351847726</v>
      </c>
      <c r="AH11" s="14">
        <v>9.2933496148329298E-2</v>
      </c>
      <c r="AI11" s="14">
        <v>0</v>
      </c>
      <c r="AJ11" s="14">
        <v>0</v>
      </c>
      <c r="AK11" s="14"/>
      <c r="AL11" s="14">
        <v>4.3509484548837997E-2</v>
      </c>
      <c r="AM11" s="14">
        <v>8.4877671437477695E-2</v>
      </c>
      <c r="AN11" s="14">
        <v>5.0671002145604299E-2</v>
      </c>
    </row>
    <row r="12" spans="2:40" ht="29" x14ac:dyDescent="0.35">
      <c r="B12" s="15" t="s">
        <v>133</v>
      </c>
      <c r="C12" s="14">
        <v>3.3279746267262399E-2</v>
      </c>
      <c r="D12" s="14">
        <v>3.0045676693574198E-2</v>
      </c>
      <c r="E12" s="14">
        <v>3.7279497586523297E-2</v>
      </c>
      <c r="F12" s="14"/>
      <c r="G12" s="14">
        <v>0</v>
      </c>
      <c r="H12" s="14">
        <v>2.2249815799577102E-2</v>
      </c>
      <c r="I12" s="14">
        <v>6.3544209849144495E-2</v>
      </c>
      <c r="J12" s="14">
        <v>3.0048321278808601E-2</v>
      </c>
      <c r="K12" s="14">
        <v>2.61043368240685E-2</v>
      </c>
      <c r="L12" s="14">
        <v>4.79031835445662E-2</v>
      </c>
      <c r="M12" s="14"/>
      <c r="N12" s="14">
        <v>8.02228603413256E-2</v>
      </c>
      <c r="O12" s="14">
        <v>0</v>
      </c>
      <c r="P12" s="14">
        <v>0</v>
      </c>
      <c r="Q12" s="14">
        <v>4.3827448134956301E-2</v>
      </c>
      <c r="R12" s="14">
        <v>0</v>
      </c>
      <c r="S12" s="14">
        <v>3.8620769669066898E-2</v>
      </c>
      <c r="T12" s="14">
        <v>5.6858095977458202E-2</v>
      </c>
      <c r="U12" s="14">
        <v>0</v>
      </c>
      <c r="V12" s="14">
        <v>0</v>
      </c>
      <c r="W12" s="14">
        <v>0</v>
      </c>
      <c r="X12" s="14">
        <v>8.2244584493837397E-2</v>
      </c>
      <c r="Y12" s="14">
        <v>0.20567432965058699</v>
      </c>
      <c r="Z12" s="14"/>
      <c r="AA12" s="14">
        <v>2.1746800492589199E-2</v>
      </c>
      <c r="AB12" s="14">
        <v>5.0680079195737401E-2</v>
      </c>
      <c r="AC12" s="14">
        <v>1.7215911436598098E-2</v>
      </c>
      <c r="AD12" s="14">
        <v>5.18461068884589E-2</v>
      </c>
      <c r="AE12" s="14"/>
      <c r="AF12" s="14">
        <v>1.0218675496778001E-2</v>
      </c>
      <c r="AG12" s="14">
        <v>2.36900955223927E-2</v>
      </c>
      <c r="AH12" s="14">
        <v>0</v>
      </c>
      <c r="AI12" s="14">
        <v>0</v>
      </c>
      <c r="AJ12" s="14">
        <v>0.13431897973923301</v>
      </c>
      <c r="AK12" s="14"/>
      <c r="AL12" s="14">
        <v>0</v>
      </c>
      <c r="AM12" s="14">
        <v>3.0871576581662299E-2</v>
      </c>
      <c r="AN12" s="14">
        <v>6.02057973903685E-2</v>
      </c>
    </row>
    <row r="13" spans="2:40" x14ac:dyDescent="0.35">
      <c r="B13" s="15" t="s">
        <v>81</v>
      </c>
      <c r="C13" s="23">
        <v>3.6849219264286199E-3</v>
      </c>
      <c r="D13" s="23">
        <v>0</v>
      </c>
      <c r="E13" s="23">
        <v>7.9531730925055492E-3</v>
      </c>
      <c r="F13" s="23"/>
      <c r="G13" s="23">
        <v>0</v>
      </c>
      <c r="H13" s="23">
        <v>0</v>
      </c>
      <c r="I13" s="23">
        <v>0</v>
      </c>
      <c r="J13" s="23">
        <v>2.94698421140819E-2</v>
      </c>
      <c r="K13" s="23">
        <v>0</v>
      </c>
      <c r="L13" s="23">
        <v>0</v>
      </c>
      <c r="M13" s="23"/>
      <c r="N13" s="23">
        <v>0</v>
      </c>
      <c r="O13" s="23">
        <v>2.23016783527684E-2</v>
      </c>
      <c r="P13" s="23">
        <v>0</v>
      </c>
      <c r="Q13" s="23">
        <v>0</v>
      </c>
      <c r="R13" s="23">
        <v>0</v>
      </c>
      <c r="S13" s="23">
        <v>0</v>
      </c>
      <c r="T13" s="23">
        <v>0</v>
      </c>
      <c r="U13" s="23">
        <v>0</v>
      </c>
      <c r="V13" s="23">
        <v>0</v>
      </c>
      <c r="W13" s="23">
        <v>0</v>
      </c>
      <c r="X13" s="23">
        <v>0</v>
      </c>
      <c r="Y13" s="23">
        <v>0</v>
      </c>
      <c r="Z13" s="23"/>
      <c r="AA13" s="23">
        <v>0</v>
      </c>
      <c r="AB13" s="23">
        <v>0</v>
      </c>
      <c r="AC13" s="23">
        <v>1.77178067465956E-2</v>
      </c>
      <c r="AD13" s="23">
        <v>0</v>
      </c>
      <c r="AE13" s="23"/>
      <c r="AF13" s="23">
        <v>0</v>
      </c>
      <c r="AG13" s="23">
        <v>0</v>
      </c>
      <c r="AH13" s="23">
        <v>4.8291892426648102E-2</v>
      </c>
      <c r="AI13" s="23">
        <v>0</v>
      </c>
      <c r="AJ13" s="23">
        <v>0</v>
      </c>
      <c r="AK13" s="23"/>
      <c r="AL13" s="23">
        <v>0</v>
      </c>
      <c r="AM13" s="23">
        <v>0</v>
      </c>
      <c r="AN13" s="23">
        <v>5.0970512664551403E-2</v>
      </c>
    </row>
    <row r="14" spans="2:40" x14ac:dyDescent="0.35">
      <c r="B14" s="16" t="s">
        <v>135</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352</v>
      </c>
      <c r="D7" s="10">
        <v>203</v>
      </c>
      <c r="E7" s="10">
        <v>147</v>
      </c>
      <c r="F7" s="10"/>
      <c r="G7" s="10">
        <v>47</v>
      </c>
      <c r="H7" s="10">
        <v>74</v>
      </c>
      <c r="I7" s="10">
        <v>61</v>
      </c>
      <c r="J7" s="10">
        <v>54</v>
      </c>
      <c r="K7" s="10">
        <v>37</v>
      </c>
      <c r="L7" s="10">
        <v>79</v>
      </c>
      <c r="M7" s="10"/>
      <c r="N7" s="10">
        <v>57</v>
      </c>
      <c r="O7" s="10">
        <v>61</v>
      </c>
      <c r="P7" s="10">
        <v>24</v>
      </c>
      <c r="Q7" s="10">
        <v>23</v>
      </c>
      <c r="R7" s="10">
        <v>25</v>
      </c>
      <c r="S7" s="10">
        <v>26</v>
      </c>
      <c r="T7" s="10">
        <v>37</v>
      </c>
      <c r="U7" s="10">
        <v>15</v>
      </c>
      <c r="V7" s="10">
        <v>39</v>
      </c>
      <c r="W7" s="10">
        <v>22</v>
      </c>
      <c r="X7" s="10">
        <v>17</v>
      </c>
      <c r="Y7" s="10">
        <v>6</v>
      </c>
      <c r="Z7" s="10"/>
      <c r="AA7" s="10">
        <v>147</v>
      </c>
      <c r="AB7" s="10">
        <v>92</v>
      </c>
      <c r="AC7" s="10">
        <v>67</v>
      </c>
      <c r="AD7" s="10">
        <v>46</v>
      </c>
      <c r="AE7" s="10"/>
      <c r="AF7" s="10">
        <v>141</v>
      </c>
      <c r="AG7" s="10">
        <v>106</v>
      </c>
      <c r="AH7" s="10">
        <v>32</v>
      </c>
      <c r="AI7" s="10">
        <v>8</v>
      </c>
      <c r="AJ7" s="10">
        <v>28</v>
      </c>
      <c r="AK7" s="10"/>
      <c r="AL7" s="10">
        <v>86</v>
      </c>
      <c r="AM7" s="10">
        <v>138</v>
      </c>
      <c r="AN7" s="10">
        <v>26</v>
      </c>
    </row>
    <row r="8" spans="2:40" ht="30" customHeight="1" x14ac:dyDescent="0.35">
      <c r="B8" s="11" t="s">
        <v>20</v>
      </c>
      <c r="C8" s="11">
        <v>354</v>
      </c>
      <c r="D8" s="11">
        <v>205</v>
      </c>
      <c r="E8" s="11">
        <v>147</v>
      </c>
      <c r="F8" s="11"/>
      <c r="G8" s="11">
        <v>46</v>
      </c>
      <c r="H8" s="11">
        <v>72</v>
      </c>
      <c r="I8" s="11">
        <v>64</v>
      </c>
      <c r="J8" s="11">
        <v>58</v>
      </c>
      <c r="K8" s="11">
        <v>34</v>
      </c>
      <c r="L8" s="11">
        <v>80</v>
      </c>
      <c r="M8" s="11"/>
      <c r="N8" s="11">
        <v>60</v>
      </c>
      <c r="O8" s="11">
        <v>59</v>
      </c>
      <c r="P8" s="11">
        <v>24</v>
      </c>
      <c r="Q8" s="11">
        <v>22</v>
      </c>
      <c r="R8" s="11">
        <v>24</v>
      </c>
      <c r="S8" s="11">
        <v>25</v>
      </c>
      <c r="T8" s="11">
        <v>35</v>
      </c>
      <c r="U8" s="11">
        <v>14</v>
      </c>
      <c r="V8" s="11">
        <v>39</v>
      </c>
      <c r="W8" s="11">
        <v>26</v>
      </c>
      <c r="X8" s="11">
        <v>16</v>
      </c>
      <c r="Y8" s="11">
        <v>9</v>
      </c>
      <c r="Z8" s="11"/>
      <c r="AA8" s="11">
        <v>152</v>
      </c>
      <c r="AB8" s="11">
        <v>92</v>
      </c>
      <c r="AC8" s="11">
        <v>66</v>
      </c>
      <c r="AD8" s="11">
        <v>46</v>
      </c>
      <c r="AE8" s="11"/>
      <c r="AF8" s="11">
        <v>140</v>
      </c>
      <c r="AG8" s="11">
        <v>107</v>
      </c>
      <c r="AH8" s="11">
        <v>32</v>
      </c>
      <c r="AI8" s="11">
        <v>8</v>
      </c>
      <c r="AJ8" s="11">
        <v>28</v>
      </c>
      <c r="AK8" s="11"/>
      <c r="AL8" s="11">
        <v>85</v>
      </c>
      <c r="AM8" s="11">
        <v>140</v>
      </c>
      <c r="AN8" s="11">
        <v>26</v>
      </c>
    </row>
    <row r="9" spans="2:40" ht="29" x14ac:dyDescent="0.35">
      <c r="B9" s="15" t="s">
        <v>130</v>
      </c>
      <c r="C9" s="14">
        <v>0.497991578503716</v>
      </c>
      <c r="D9" s="14">
        <v>0.47725649810292398</v>
      </c>
      <c r="E9" s="14">
        <v>0.53357728068376598</v>
      </c>
      <c r="F9" s="14"/>
      <c r="G9" s="14">
        <v>0.42343355743560002</v>
      </c>
      <c r="H9" s="14">
        <v>0.423025427534444</v>
      </c>
      <c r="I9" s="14">
        <v>0.55636160275166502</v>
      </c>
      <c r="J9" s="14">
        <v>0.51829436932027595</v>
      </c>
      <c r="K9" s="14">
        <v>0.61436161074779005</v>
      </c>
      <c r="L9" s="14">
        <v>0.496770455309406</v>
      </c>
      <c r="M9" s="14"/>
      <c r="N9" s="14">
        <v>0.50984341558384205</v>
      </c>
      <c r="O9" s="14">
        <v>0.46515521899107998</v>
      </c>
      <c r="P9" s="14">
        <v>0.49869042600146102</v>
      </c>
      <c r="Q9" s="14">
        <v>0.52410930924914001</v>
      </c>
      <c r="R9" s="14">
        <v>0.51845515748208904</v>
      </c>
      <c r="S9" s="14">
        <v>0.55225741172323795</v>
      </c>
      <c r="T9" s="14">
        <v>0.47594964731325901</v>
      </c>
      <c r="U9" s="14">
        <v>0.45811171773852999</v>
      </c>
      <c r="V9" s="14">
        <v>0.46264479616819998</v>
      </c>
      <c r="W9" s="14">
        <v>0.50060355574581605</v>
      </c>
      <c r="X9" s="14">
        <v>0.762772405811868</v>
      </c>
      <c r="Y9" s="14">
        <v>0.18692170306485401</v>
      </c>
      <c r="Z9" s="14"/>
      <c r="AA9" s="14">
        <v>0.50013052784082701</v>
      </c>
      <c r="AB9" s="14">
        <v>0.49828115451010402</v>
      </c>
      <c r="AC9" s="14">
        <v>0.46410440384607998</v>
      </c>
      <c r="AD9" s="14">
        <v>0.53897732635057605</v>
      </c>
      <c r="AE9" s="14"/>
      <c r="AF9" s="14">
        <v>0.50498205241612304</v>
      </c>
      <c r="AG9" s="14">
        <v>0.48932007929098897</v>
      </c>
      <c r="AH9" s="14">
        <v>0.355929846511996</v>
      </c>
      <c r="AI9" s="14">
        <v>0.37693668972094202</v>
      </c>
      <c r="AJ9" s="14">
        <v>0.47641848921468</v>
      </c>
      <c r="AK9" s="14"/>
      <c r="AL9" s="14">
        <v>0.45093060521422801</v>
      </c>
      <c r="AM9" s="14">
        <v>0.54440914252337402</v>
      </c>
      <c r="AN9" s="14">
        <v>0.41850528720699998</v>
      </c>
    </row>
    <row r="10" spans="2:40" ht="29" x14ac:dyDescent="0.35">
      <c r="B10" s="15" t="s">
        <v>131</v>
      </c>
      <c r="C10" s="14">
        <v>0.38167588193728202</v>
      </c>
      <c r="D10" s="14">
        <v>0.39584685671993902</v>
      </c>
      <c r="E10" s="14">
        <v>0.35358140168433799</v>
      </c>
      <c r="F10" s="14"/>
      <c r="G10" s="14">
        <v>0.50990954279453105</v>
      </c>
      <c r="H10" s="14">
        <v>0.43857672461785702</v>
      </c>
      <c r="I10" s="14">
        <v>0.38239248027885098</v>
      </c>
      <c r="J10" s="14">
        <v>0.33006528799504198</v>
      </c>
      <c r="K10" s="14">
        <v>0.33020588394365902</v>
      </c>
      <c r="L10" s="14">
        <v>0.31587869509657701</v>
      </c>
      <c r="M10" s="14"/>
      <c r="N10" s="14">
        <v>0.40507562773440198</v>
      </c>
      <c r="O10" s="14">
        <v>0.43949334300565601</v>
      </c>
      <c r="P10" s="14">
        <v>0.28516720824688802</v>
      </c>
      <c r="Q10" s="14">
        <v>0.309659347838941</v>
      </c>
      <c r="R10" s="14">
        <v>0.27672946367428503</v>
      </c>
      <c r="S10" s="14">
        <v>0.41217839423089903</v>
      </c>
      <c r="T10" s="14">
        <v>0.43850406860908098</v>
      </c>
      <c r="U10" s="14">
        <v>0.39216543702283702</v>
      </c>
      <c r="V10" s="14">
        <v>0.383769030919552</v>
      </c>
      <c r="W10" s="14">
        <v>0.35675002497846597</v>
      </c>
      <c r="X10" s="14">
        <v>0.181561060508523</v>
      </c>
      <c r="Y10" s="14">
        <v>0.652349318604871</v>
      </c>
      <c r="Z10" s="14"/>
      <c r="AA10" s="14">
        <v>0.40600429003382799</v>
      </c>
      <c r="AB10" s="14">
        <v>0.36010831964777901</v>
      </c>
      <c r="AC10" s="14">
        <v>0.427238942290386</v>
      </c>
      <c r="AD10" s="14">
        <v>0.27870783888651401</v>
      </c>
      <c r="AE10" s="14"/>
      <c r="AF10" s="14">
        <v>0.34610453716508999</v>
      </c>
      <c r="AG10" s="14">
        <v>0.40969507967813701</v>
      </c>
      <c r="AH10" s="14">
        <v>0.557114625685731</v>
      </c>
      <c r="AI10" s="14">
        <v>0.36777799543766698</v>
      </c>
      <c r="AJ10" s="14">
        <v>0.42314192865122902</v>
      </c>
      <c r="AK10" s="14"/>
      <c r="AL10" s="14">
        <v>0.3691542899618</v>
      </c>
      <c r="AM10" s="14">
        <v>0.38521479545002701</v>
      </c>
      <c r="AN10" s="14">
        <v>0.46440492034751801</v>
      </c>
    </row>
    <row r="11" spans="2:40" ht="29" x14ac:dyDescent="0.35">
      <c r="B11" s="15" t="s">
        <v>132</v>
      </c>
      <c r="C11" s="14">
        <v>8.9465735135309699E-2</v>
      </c>
      <c r="D11" s="14">
        <v>9.7092693691013296E-2</v>
      </c>
      <c r="E11" s="14">
        <v>8.0077930413807993E-2</v>
      </c>
      <c r="F11" s="14"/>
      <c r="G11" s="14">
        <v>4.6242899546975802E-2</v>
      </c>
      <c r="H11" s="14">
        <v>0.111708536620878</v>
      </c>
      <c r="I11" s="14">
        <v>4.6833149652430198E-2</v>
      </c>
      <c r="J11" s="14">
        <v>0.112777382139996</v>
      </c>
      <c r="K11" s="14">
        <v>0</v>
      </c>
      <c r="L11" s="14">
        <v>0.149812054903502</v>
      </c>
      <c r="M11" s="14"/>
      <c r="N11" s="14">
        <v>6.8471500863141396E-2</v>
      </c>
      <c r="O11" s="14">
        <v>7.9492326268467098E-2</v>
      </c>
      <c r="P11" s="14">
        <v>0.13361264019847699</v>
      </c>
      <c r="Q11" s="14">
        <v>0.12335952956153801</v>
      </c>
      <c r="R11" s="14">
        <v>0.16428209703608301</v>
      </c>
      <c r="S11" s="14">
        <v>3.5564194045863202E-2</v>
      </c>
      <c r="T11" s="14">
        <v>5.6850209448938399E-2</v>
      </c>
      <c r="U11" s="14">
        <v>7.1550714310695596E-2</v>
      </c>
      <c r="V11" s="14">
        <v>7.7191937174571595E-2</v>
      </c>
      <c r="W11" s="14">
        <v>0.142646419275718</v>
      </c>
      <c r="X11" s="14">
        <v>5.5666533679608797E-2</v>
      </c>
      <c r="Y11" s="14">
        <v>0.160728978330275</v>
      </c>
      <c r="Z11" s="14"/>
      <c r="AA11" s="14">
        <v>6.0884818754335802E-2</v>
      </c>
      <c r="AB11" s="14">
        <v>0.108908605786115</v>
      </c>
      <c r="AC11" s="14">
        <v>9.4511399378755301E-2</v>
      </c>
      <c r="AD11" s="14">
        <v>0.138142526185003</v>
      </c>
      <c r="AE11" s="14"/>
      <c r="AF11" s="14">
        <v>0.12760052612456399</v>
      </c>
      <c r="AG11" s="14">
        <v>7.1202796394731704E-2</v>
      </c>
      <c r="AH11" s="14">
        <v>5.8006098965146601E-2</v>
      </c>
      <c r="AI11" s="14">
        <v>0.124187076033879</v>
      </c>
      <c r="AJ11" s="14">
        <v>6.6892139142948101E-2</v>
      </c>
      <c r="AK11" s="14"/>
      <c r="AL11" s="14">
        <v>0.15626527687210701</v>
      </c>
      <c r="AM11" s="14">
        <v>5.7032964442196001E-2</v>
      </c>
      <c r="AN11" s="14">
        <v>3.7025161209461498E-2</v>
      </c>
    </row>
    <row r="12" spans="2:40" ht="29" x14ac:dyDescent="0.35">
      <c r="B12" s="15" t="s">
        <v>133</v>
      </c>
      <c r="C12" s="14">
        <v>8.1432169568795808E-3</v>
      </c>
      <c r="D12" s="14">
        <v>4.8625975792790602E-3</v>
      </c>
      <c r="E12" s="14">
        <v>1.2814270092945199E-2</v>
      </c>
      <c r="F12" s="14"/>
      <c r="G12" s="14">
        <v>2.04140002228934E-2</v>
      </c>
      <c r="H12" s="14">
        <v>1.38433332615808E-2</v>
      </c>
      <c r="I12" s="14">
        <v>0</v>
      </c>
      <c r="J12" s="14">
        <v>0</v>
      </c>
      <c r="K12" s="14">
        <v>2.7938241246404601E-2</v>
      </c>
      <c r="L12" s="14">
        <v>0</v>
      </c>
      <c r="M12" s="14"/>
      <c r="N12" s="14">
        <v>1.66094558186149E-2</v>
      </c>
      <c r="O12" s="14">
        <v>0</v>
      </c>
      <c r="P12" s="14">
        <v>0</v>
      </c>
      <c r="Q12" s="14">
        <v>4.28718133503809E-2</v>
      </c>
      <c r="R12" s="14">
        <v>0</v>
      </c>
      <c r="S12" s="14">
        <v>0</v>
      </c>
      <c r="T12" s="14">
        <v>0</v>
      </c>
      <c r="U12" s="14">
        <v>0</v>
      </c>
      <c r="V12" s="14">
        <v>2.38372353087721E-2</v>
      </c>
      <c r="W12" s="14">
        <v>0</v>
      </c>
      <c r="X12" s="14">
        <v>0</v>
      </c>
      <c r="Y12" s="14">
        <v>0</v>
      </c>
      <c r="Z12" s="14"/>
      <c r="AA12" s="14">
        <v>1.28657684421731E-2</v>
      </c>
      <c r="AB12" s="14">
        <v>1.02039552578326E-2</v>
      </c>
      <c r="AC12" s="14">
        <v>0</v>
      </c>
      <c r="AD12" s="14">
        <v>0</v>
      </c>
      <c r="AE12" s="14"/>
      <c r="AF12" s="14">
        <v>7.0957890989819103E-3</v>
      </c>
      <c r="AG12" s="14">
        <v>0</v>
      </c>
      <c r="AH12" s="14">
        <v>0</v>
      </c>
      <c r="AI12" s="14">
        <v>0</v>
      </c>
      <c r="AJ12" s="14">
        <v>0</v>
      </c>
      <c r="AK12" s="14"/>
      <c r="AL12" s="14">
        <v>1.1708062191462001E-2</v>
      </c>
      <c r="AM12" s="14">
        <v>6.7028814067019299E-3</v>
      </c>
      <c r="AN12" s="14">
        <v>0</v>
      </c>
    </row>
    <row r="13" spans="2:40" x14ac:dyDescent="0.35">
      <c r="B13" s="15" t="s">
        <v>81</v>
      </c>
      <c r="C13" s="23">
        <v>2.2723587466812301E-2</v>
      </c>
      <c r="D13" s="23">
        <v>2.4941353906844699E-2</v>
      </c>
      <c r="E13" s="23">
        <v>1.9949117125142499E-2</v>
      </c>
      <c r="F13" s="23"/>
      <c r="G13" s="23">
        <v>0</v>
      </c>
      <c r="H13" s="23">
        <v>1.28459779652407E-2</v>
      </c>
      <c r="I13" s="23">
        <v>1.44127673170536E-2</v>
      </c>
      <c r="J13" s="23">
        <v>3.8862960544686097E-2</v>
      </c>
      <c r="K13" s="23">
        <v>2.7494264062145599E-2</v>
      </c>
      <c r="L13" s="23">
        <v>3.7538794690513702E-2</v>
      </c>
      <c r="M13" s="23"/>
      <c r="N13" s="23">
        <v>0</v>
      </c>
      <c r="O13" s="23">
        <v>1.5859111734796399E-2</v>
      </c>
      <c r="P13" s="23">
        <v>8.2529725553173797E-2</v>
      </c>
      <c r="Q13" s="23">
        <v>0</v>
      </c>
      <c r="R13" s="23">
        <v>4.0533281807543398E-2</v>
      </c>
      <c r="S13" s="23">
        <v>0</v>
      </c>
      <c r="T13" s="23">
        <v>2.8696074628722E-2</v>
      </c>
      <c r="U13" s="23">
        <v>7.81721309279369E-2</v>
      </c>
      <c r="V13" s="23">
        <v>5.2557000428903801E-2</v>
      </c>
      <c r="W13" s="23">
        <v>0</v>
      </c>
      <c r="X13" s="23">
        <v>0</v>
      </c>
      <c r="Y13" s="23">
        <v>0</v>
      </c>
      <c r="Z13" s="23"/>
      <c r="AA13" s="23">
        <v>2.0114594928836198E-2</v>
      </c>
      <c r="AB13" s="23">
        <v>2.2497964798168998E-2</v>
      </c>
      <c r="AC13" s="23">
        <v>1.41452544847782E-2</v>
      </c>
      <c r="AD13" s="23">
        <v>4.4172308577906397E-2</v>
      </c>
      <c r="AE13" s="23"/>
      <c r="AF13" s="23">
        <v>1.42170951952408E-2</v>
      </c>
      <c r="AG13" s="23">
        <v>2.9782044636142001E-2</v>
      </c>
      <c r="AH13" s="23">
        <v>2.8949428837126701E-2</v>
      </c>
      <c r="AI13" s="23">
        <v>0.13109823880751201</v>
      </c>
      <c r="AJ13" s="23">
        <v>3.3547442991142998E-2</v>
      </c>
      <c r="AK13" s="23"/>
      <c r="AL13" s="23">
        <v>1.19417657604023E-2</v>
      </c>
      <c r="AM13" s="23">
        <v>6.6402161777010396E-3</v>
      </c>
      <c r="AN13" s="23">
        <v>8.00646312360212E-2</v>
      </c>
    </row>
    <row r="14" spans="2:40" x14ac:dyDescent="0.35">
      <c r="B14" s="16" t="s">
        <v>137</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ht="29" x14ac:dyDescent="0.35">
      <c r="B9" s="15" t="s">
        <v>138</v>
      </c>
      <c r="C9" s="14">
        <v>0.55188320660116097</v>
      </c>
      <c r="D9" s="14">
        <v>0.53178291871234695</v>
      </c>
      <c r="E9" s="14">
        <v>0.57760209190840195</v>
      </c>
      <c r="F9" s="14"/>
      <c r="G9" s="14">
        <v>0.58447027525581097</v>
      </c>
      <c r="H9" s="14">
        <v>0.51771491310683404</v>
      </c>
      <c r="I9" s="14">
        <v>0.56968058298725299</v>
      </c>
      <c r="J9" s="14">
        <v>0.620153918029269</v>
      </c>
      <c r="K9" s="14">
        <v>0.53848186550096999</v>
      </c>
      <c r="L9" s="14">
        <v>0.50614620524519904</v>
      </c>
      <c r="M9" s="14"/>
      <c r="N9" s="14">
        <v>0.46502500732601998</v>
      </c>
      <c r="O9" s="14">
        <v>0.61450515618553403</v>
      </c>
      <c r="P9" s="14">
        <v>0.53705753743149698</v>
      </c>
      <c r="Q9" s="14">
        <v>0.62752818054540405</v>
      </c>
      <c r="R9" s="14">
        <v>0.60237609420239202</v>
      </c>
      <c r="S9" s="14">
        <v>0.55553711626842395</v>
      </c>
      <c r="T9" s="14">
        <v>0.50268517703243898</v>
      </c>
      <c r="U9" s="14">
        <v>0.52025414392024305</v>
      </c>
      <c r="V9" s="14">
        <v>0.54374282202190205</v>
      </c>
      <c r="W9" s="14">
        <v>0.56418159198062601</v>
      </c>
      <c r="X9" s="14">
        <v>0.565841266243295</v>
      </c>
      <c r="Y9" s="14">
        <v>0.46915256976262498</v>
      </c>
      <c r="Z9" s="14"/>
      <c r="AA9" s="14">
        <v>0.52017670224006796</v>
      </c>
      <c r="AB9" s="14">
        <v>0.52427674165689997</v>
      </c>
      <c r="AC9" s="14">
        <v>0.56106787622001297</v>
      </c>
      <c r="AD9" s="14">
        <v>0.66053163100024104</v>
      </c>
      <c r="AE9" s="14"/>
      <c r="AF9" s="14">
        <v>0.49454186859864901</v>
      </c>
      <c r="AG9" s="14">
        <v>0.56036631259484804</v>
      </c>
      <c r="AH9" s="14">
        <v>0.55829884155808096</v>
      </c>
      <c r="AI9" s="14">
        <v>0.60491486718086396</v>
      </c>
      <c r="AJ9" s="14">
        <v>0.60289730304741695</v>
      </c>
      <c r="AK9" s="14"/>
      <c r="AL9" s="14">
        <v>0.45981631064127199</v>
      </c>
      <c r="AM9" s="14">
        <v>0.533012498965587</v>
      </c>
      <c r="AN9" s="14">
        <v>0.57626336436940095</v>
      </c>
    </row>
    <row r="10" spans="2:40" ht="29" x14ac:dyDescent="0.35">
      <c r="B10" s="15" t="s">
        <v>139</v>
      </c>
      <c r="C10" s="14">
        <v>0.42302143503607298</v>
      </c>
      <c r="D10" s="14">
        <v>0.43784381892037499</v>
      </c>
      <c r="E10" s="14">
        <v>0.40351365267447498</v>
      </c>
      <c r="F10" s="14"/>
      <c r="G10" s="14">
        <v>0.38537748438606201</v>
      </c>
      <c r="H10" s="14">
        <v>0.45688517296714798</v>
      </c>
      <c r="I10" s="14">
        <v>0.42102361776420499</v>
      </c>
      <c r="J10" s="14">
        <v>0.35773604058222203</v>
      </c>
      <c r="K10" s="14">
        <v>0.44887821894517799</v>
      </c>
      <c r="L10" s="14">
        <v>0.45120263769183899</v>
      </c>
      <c r="M10" s="14"/>
      <c r="N10" s="14">
        <v>0.52469827801890601</v>
      </c>
      <c r="O10" s="14">
        <v>0.35819202464605898</v>
      </c>
      <c r="P10" s="14">
        <v>0.41957428216531101</v>
      </c>
      <c r="Q10" s="14">
        <v>0.35432829759833201</v>
      </c>
      <c r="R10" s="14">
        <v>0.35753288508077302</v>
      </c>
      <c r="S10" s="14">
        <v>0.42723190062187899</v>
      </c>
      <c r="T10" s="14">
        <v>0.49731482296756102</v>
      </c>
      <c r="U10" s="14">
        <v>0.37623161159970198</v>
      </c>
      <c r="V10" s="14">
        <v>0.41555426266597301</v>
      </c>
      <c r="W10" s="14">
        <v>0.40926301923033398</v>
      </c>
      <c r="X10" s="14">
        <v>0.434158733756705</v>
      </c>
      <c r="Y10" s="14">
        <v>0.53084743023737502</v>
      </c>
      <c r="Z10" s="14"/>
      <c r="AA10" s="14">
        <v>0.45998710156682998</v>
      </c>
      <c r="AB10" s="14">
        <v>0.45171455119172699</v>
      </c>
      <c r="AC10" s="14">
        <v>0.41337343843837498</v>
      </c>
      <c r="AD10" s="14">
        <v>0.30044356628354202</v>
      </c>
      <c r="AE10" s="14"/>
      <c r="AF10" s="14">
        <v>0.46794763270519601</v>
      </c>
      <c r="AG10" s="14">
        <v>0.418780951218787</v>
      </c>
      <c r="AH10" s="14">
        <v>0.44170115844191898</v>
      </c>
      <c r="AI10" s="14">
        <v>0.39508513281913599</v>
      </c>
      <c r="AJ10" s="14">
        <v>0.34390323824610303</v>
      </c>
      <c r="AK10" s="14"/>
      <c r="AL10" s="14">
        <v>0.51159339357663702</v>
      </c>
      <c r="AM10" s="14">
        <v>0.458534649589323</v>
      </c>
      <c r="AN10" s="14">
        <v>0.403764187176051</v>
      </c>
    </row>
    <row r="11" spans="2:40" x14ac:dyDescent="0.35">
      <c r="B11" s="15" t="s">
        <v>105</v>
      </c>
      <c r="C11" s="23">
        <v>2.5095358362766901E-2</v>
      </c>
      <c r="D11" s="23">
        <v>3.0373262367278001E-2</v>
      </c>
      <c r="E11" s="23">
        <v>1.8884255417123502E-2</v>
      </c>
      <c r="F11" s="23"/>
      <c r="G11" s="23">
        <v>3.0152240358127601E-2</v>
      </c>
      <c r="H11" s="23">
        <v>2.5399913926017901E-2</v>
      </c>
      <c r="I11" s="23">
        <v>9.2957992485418993E-3</v>
      </c>
      <c r="J11" s="23">
        <v>2.2110041388508601E-2</v>
      </c>
      <c r="K11" s="23">
        <v>1.26399155538525E-2</v>
      </c>
      <c r="L11" s="23">
        <v>4.2651157062962103E-2</v>
      </c>
      <c r="M11" s="23"/>
      <c r="N11" s="23">
        <v>1.02767146550749E-2</v>
      </c>
      <c r="O11" s="23">
        <v>2.7302819168406701E-2</v>
      </c>
      <c r="P11" s="23">
        <v>4.3368180403192402E-2</v>
      </c>
      <c r="Q11" s="23">
        <v>1.8143521856264399E-2</v>
      </c>
      <c r="R11" s="23">
        <v>4.00910207168352E-2</v>
      </c>
      <c r="S11" s="23">
        <v>1.7230983109696799E-2</v>
      </c>
      <c r="T11" s="23">
        <v>0</v>
      </c>
      <c r="U11" s="23">
        <v>0.103514244480055</v>
      </c>
      <c r="V11" s="23">
        <v>4.0702915312125103E-2</v>
      </c>
      <c r="W11" s="23">
        <v>2.65553887890396E-2</v>
      </c>
      <c r="X11" s="23">
        <v>0</v>
      </c>
      <c r="Y11" s="23">
        <v>0</v>
      </c>
      <c r="Z11" s="23"/>
      <c r="AA11" s="23">
        <v>1.9836196193101899E-2</v>
      </c>
      <c r="AB11" s="23">
        <v>2.4008707151372499E-2</v>
      </c>
      <c r="AC11" s="23">
        <v>2.5558685341611799E-2</v>
      </c>
      <c r="AD11" s="23">
        <v>3.90248027162165E-2</v>
      </c>
      <c r="AE11" s="23"/>
      <c r="AF11" s="23">
        <v>3.7510498696154602E-2</v>
      </c>
      <c r="AG11" s="23">
        <v>2.0852736186365101E-2</v>
      </c>
      <c r="AH11" s="23">
        <v>0</v>
      </c>
      <c r="AI11" s="23">
        <v>0</v>
      </c>
      <c r="AJ11" s="23">
        <v>5.3199458706480199E-2</v>
      </c>
      <c r="AK11" s="23"/>
      <c r="AL11" s="23">
        <v>2.8590295782091199E-2</v>
      </c>
      <c r="AM11" s="23">
        <v>8.4528514450904098E-3</v>
      </c>
      <c r="AN11" s="23">
        <v>1.9972448454548299E-2</v>
      </c>
    </row>
    <row r="12" spans="2:40" x14ac:dyDescent="0.35">
      <c r="B12" s="16" t="s">
        <v>107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N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ht="43.5" x14ac:dyDescent="0.35">
      <c r="B9" s="15" t="s">
        <v>141</v>
      </c>
      <c r="C9" s="14">
        <v>0.25879766702936802</v>
      </c>
      <c r="D9" s="14">
        <v>0.252851764465992</v>
      </c>
      <c r="E9" s="14">
        <v>0.26269388281805001</v>
      </c>
      <c r="F9" s="14"/>
      <c r="G9" s="14">
        <v>0.37135882873571402</v>
      </c>
      <c r="H9" s="14">
        <v>0.258952503074794</v>
      </c>
      <c r="I9" s="14">
        <v>0.30433694345315099</v>
      </c>
      <c r="J9" s="14">
        <v>0.30020028464089998</v>
      </c>
      <c r="K9" s="14">
        <v>0.13945768516148699</v>
      </c>
      <c r="L9" s="14">
        <v>0.18116327310135499</v>
      </c>
      <c r="M9" s="14"/>
      <c r="N9" s="14">
        <v>0.26076805485508397</v>
      </c>
      <c r="O9" s="14">
        <v>0.228665697715459</v>
      </c>
      <c r="P9" s="14">
        <v>0.203036511255341</v>
      </c>
      <c r="Q9" s="14">
        <v>0.16160471173499999</v>
      </c>
      <c r="R9" s="14">
        <v>0.35469319212070899</v>
      </c>
      <c r="S9" s="14">
        <v>0.31251352127850701</v>
      </c>
      <c r="T9" s="14">
        <v>0.32547583834222898</v>
      </c>
      <c r="U9" s="14">
        <v>0.13547837998395901</v>
      </c>
      <c r="V9" s="14">
        <v>0.263218769900534</v>
      </c>
      <c r="W9" s="14">
        <v>0.288521595909708</v>
      </c>
      <c r="X9" s="14">
        <v>0.27960875981674599</v>
      </c>
      <c r="Y9" s="14">
        <v>0.27655111709062302</v>
      </c>
      <c r="Z9" s="14"/>
      <c r="AA9" s="14">
        <v>0.29898271415607403</v>
      </c>
      <c r="AB9" s="14">
        <v>0.2065971219644</v>
      </c>
      <c r="AC9" s="14">
        <v>0.27378185724239601</v>
      </c>
      <c r="AD9" s="14">
        <v>0.22306645769134301</v>
      </c>
      <c r="AE9" s="14"/>
      <c r="AF9" s="14">
        <v>0.21881433497142</v>
      </c>
      <c r="AG9" s="14">
        <v>0.29438039560906898</v>
      </c>
      <c r="AH9" s="14">
        <v>0.26816392345797802</v>
      </c>
      <c r="AI9" s="14">
        <v>0.23108738052550001</v>
      </c>
      <c r="AJ9" s="14">
        <v>0.32044814805805499</v>
      </c>
      <c r="AK9" s="14"/>
      <c r="AL9" s="14">
        <v>0.26971715533500401</v>
      </c>
      <c r="AM9" s="14">
        <v>0.29703275577052002</v>
      </c>
      <c r="AN9" s="14">
        <v>0.25632562807422499</v>
      </c>
    </row>
    <row r="10" spans="2:40" x14ac:dyDescent="0.35">
      <c r="B10" s="15" t="s">
        <v>142</v>
      </c>
      <c r="C10" s="14">
        <v>0.245548675062465</v>
      </c>
      <c r="D10" s="14">
        <v>0.27016825743061201</v>
      </c>
      <c r="E10" s="14">
        <v>0.218422284398055</v>
      </c>
      <c r="F10" s="14"/>
      <c r="G10" s="14">
        <v>7.2652651417327699E-2</v>
      </c>
      <c r="H10" s="14">
        <v>0.25754988385169097</v>
      </c>
      <c r="I10" s="14">
        <v>0.24639416201677999</v>
      </c>
      <c r="J10" s="14">
        <v>0.30633003816707699</v>
      </c>
      <c r="K10" s="14">
        <v>0.27069519449625201</v>
      </c>
      <c r="L10" s="14">
        <v>0.29592330230432301</v>
      </c>
      <c r="M10" s="14"/>
      <c r="N10" s="14">
        <v>0.26168536780798801</v>
      </c>
      <c r="O10" s="14">
        <v>0.25063884304466</v>
      </c>
      <c r="P10" s="14">
        <v>0.24204212333116401</v>
      </c>
      <c r="Q10" s="14">
        <v>0.284883999112715</v>
      </c>
      <c r="R10" s="14">
        <v>0.33741986752469999</v>
      </c>
      <c r="S10" s="14">
        <v>0.20574163631937001</v>
      </c>
      <c r="T10" s="14">
        <v>0.31971388532963702</v>
      </c>
      <c r="U10" s="14">
        <v>0.20617193479152701</v>
      </c>
      <c r="V10" s="14">
        <v>0.24501520724063</v>
      </c>
      <c r="W10" s="14">
        <v>0.17150830194424399</v>
      </c>
      <c r="X10" s="14">
        <v>0.20417127905459101</v>
      </c>
      <c r="Y10" s="14">
        <v>0</v>
      </c>
      <c r="Z10" s="14"/>
      <c r="AA10" s="14">
        <v>0.290955474411286</v>
      </c>
      <c r="AB10" s="14">
        <v>0.25937093678784801</v>
      </c>
      <c r="AC10" s="14">
        <v>0.19726355902087001</v>
      </c>
      <c r="AD10" s="14">
        <v>0.17125848595238199</v>
      </c>
      <c r="AE10" s="14"/>
      <c r="AF10" s="14">
        <v>0.31592209993438602</v>
      </c>
      <c r="AG10" s="14">
        <v>0.209262541198658</v>
      </c>
      <c r="AH10" s="14">
        <v>0.23629148353337201</v>
      </c>
      <c r="AI10" s="14">
        <v>0.233792985158117</v>
      </c>
      <c r="AJ10" s="14">
        <v>0.16354053801374399</v>
      </c>
      <c r="AK10" s="14"/>
      <c r="AL10" s="14">
        <v>0.30632305969677098</v>
      </c>
      <c r="AM10" s="14">
        <v>0.24158747912127401</v>
      </c>
      <c r="AN10" s="14">
        <v>0.236434238758535</v>
      </c>
    </row>
    <row r="11" spans="2:40" x14ac:dyDescent="0.35">
      <c r="B11" s="15" t="s">
        <v>143</v>
      </c>
      <c r="C11" s="14">
        <v>0.23097542915810501</v>
      </c>
      <c r="D11" s="14">
        <v>0.213570462493477</v>
      </c>
      <c r="E11" s="14">
        <v>0.24872715045441199</v>
      </c>
      <c r="F11" s="14"/>
      <c r="G11" s="14">
        <v>0.29447739068425799</v>
      </c>
      <c r="H11" s="14">
        <v>0.183853508899052</v>
      </c>
      <c r="I11" s="14">
        <v>0.23295591572924301</v>
      </c>
      <c r="J11" s="14">
        <v>0.199621899981092</v>
      </c>
      <c r="K11" s="14">
        <v>0.29696638124365499</v>
      </c>
      <c r="L11" s="14">
        <v>0.21283658480627299</v>
      </c>
      <c r="M11" s="14"/>
      <c r="N11" s="14">
        <v>0.27371382884664802</v>
      </c>
      <c r="O11" s="14">
        <v>0.20262619550868899</v>
      </c>
      <c r="P11" s="14">
        <v>0.24670935988378101</v>
      </c>
      <c r="Q11" s="14">
        <v>0.21078192655275099</v>
      </c>
      <c r="R11" s="14">
        <v>0.14565315986284799</v>
      </c>
      <c r="S11" s="14">
        <v>0.31641528475829001</v>
      </c>
      <c r="T11" s="14">
        <v>0.22271141402296299</v>
      </c>
      <c r="U11" s="14">
        <v>0.32783559692583197</v>
      </c>
      <c r="V11" s="14">
        <v>0.22729592734017201</v>
      </c>
      <c r="W11" s="14">
        <v>0.193160281552816</v>
      </c>
      <c r="X11" s="14">
        <v>0.23072648736422799</v>
      </c>
      <c r="Y11" s="14">
        <v>0.18633105253554</v>
      </c>
      <c r="Z11" s="14"/>
      <c r="AA11" s="14">
        <v>0.24173682988646999</v>
      </c>
      <c r="AB11" s="14">
        <v>0.21116183543776099</v>
      </c>
      <c r="AC11" s="14">
        <v>0.220891710841947</v>
      </c>
      <c r="AD11" s="14">
        <v>0.2471557037048</v>
      </c>
      <c r="AE11" s="14"/>
      <c r="AF11" s="14">
        <v>0.213625569303831</v>
      </c>
      <c r="AG11" s="14">
        <v>0.26100713483243398</v>
      </c>
      <c r="AH11" s="14">
        <v>0.23412698916656999</v>
      </c>
      <c r="AI11" s="14">
        <v>0.21777861884851399</v>
      </c>
      <c r="AJ11" s="14">
        <v>0.158137447465833</v>
      </c>
      <c r="AK11" s="14"/>
      <c r="AL11" s="14">
        <v>0.26663225534148499</v>
      </c>
      <c r="AM11" s="14">
        <v>0.249289325609688</v>
      </c>
      <c r="AN11" s="14">
        <v>0.29326672374989399</v>
      </c>
    </row>
    <row r="12" spans="2:40" ht="29" x14ac:dyDescent="0.35">
      <c r="B12" s="15" t="s">
        <v>144</v>
      </c>
      <c r="C12" s="14">
        <v>0.222685282189265</v>
      </c>
      <c r="D12" s="14">
        <v>0.22870680160185</v>
      </c>
      <c r="E12" s="14">
        <v>0.21476963086311199</v>
      </c>
      <c r="F12" s="14"/>
      <c r="G12" s="14">
        <v>0.28507167178980403</v>
      </c>
      <c r="H12" s="14">
        <v>0.22998975423061499</v>
      </c>
      <c r="I12" s="14">
        <v>0.32349722839696399</v>
      </c>
      <c r="J12" s="14">
        <v>0.16727996807404899</v>
      </c>
      <c r="K12" s="14">
        <v>0.171983893757401</v>
      </c>
      <c r="L12" s="14">
        <v>0.15447271447201</v>
      </c>
      <c r="M12" s="14"/>
      <c r="N12" s="14">
        <v>0.257687805415174</v>
      </c>
      <c r="O12" s="14">
        <v>0.24123796080808799</v>
      </c>
      <c r="P12" s="14">
        <v>0.15560745111604601</v>
      </c>
      <c r="Q12" s="14">
        <v>0.283711828037782</v>
      </c>
      <c r="R12" s="14">
        <v>0.17576879438821399</v>
      </c>
      <c r="S12" s="14">
        <v>0.20024907743210699</v>
      </c>
      <c r="T12" s="14">
        <v>0.111298366417681</v>
      </c>
      <c r="U12" s="14">
        <v>0.17946898920232199</v>
      </c>
      <c r="V12" s="14">
        <v>0.25107005193642401</v>
      </c>
      <c r="W12" s="14">
        <v>0.25131444502621297</v>
      </c>
      <c r="X12" s="14">
        <v>0.30407760219079299</v>
      </c>
      <c r="Y12" s="14">
        <v>0.16079336449072101</v>
      </c>
      <c r="Z12" s="14"/>
      <c r="AA12" s="14">
        <v>0.236810699566564</v>
      </c>
      <c r="AB12" s="14">
        <v>0.21740122937880399</v>
      </c>
      <c r="AC12" s="14">
        <v>0.26232091785605</v>
      </c>
      <c r="AD12" s="14">
        <v>0.14912592550704201</v>
      </c>
      <c r="AE12" s="14"/>
      <c r="AF12" s="14">
        <v>0.19366327475817399</v>
      </c>
      <c r="AG12" s="14">
        <v>0.26197483122459198</v>
      </c>
      <c r="AH12" s="14">
        <v>0.26043520879555998</v>
      </c>
      <c r="AI12" s="14">
        <v>0.315016825530333</v>
      </c>
      <c r="AJ12" s="14">
        <v>0.212679465630631</v>
      </c>
      <c r="AK12" s="14"/>
      <c r="AL12" s="14">
        <v>0.17185551238417701</v>
      </c>
      <c r="AM12" s="14">
        <v>0.26696807726271798</v>
      </c>
      <c r="AN12" s="14">
        <v>0.236704372082534</v>
      </c>
    </row>
    <row r="13" spans="2:40" ht="29" x14ac:dyDescent="0.35">
      <c r="B13" s="15" t="s">
        <v>145</v>
      </c>
      <c r="C13" s="14">
        <v>0.13722519659712701</v>
      </c>
      <c r="D13" s="14">
        <v>0.158877247442993</v>
      </c>
      <c r="E13" s="14">
        <v>0.10501138230379101</v>
      </c>
      <c r="F13" s="14"/>
      <c r="G13" s="14">
        <v>0.195821853160628</v>
      </c>
      <c r="H13" s="14">
        <v>0.188686087393028</v>
      </c>
      <c r="I13" s="14">
        <v>0.15284111874140399</v>
      </c>
      <c r="J13" s="14">
        <v>6.9977492051991094E-2</v>
      </c>
      <c r="K13" s="14">
        <v>0.12975211185792301</v>
      </c>
      <c r="L13" s="14">
        <v>9.2454901953657395E-2</v>
      </c>
      <c r="M13" s="14"/>
      <c r="N13" s="14">
        <v>0.14156531543909601</v>
      </c>
      <c r="O13" s="14">
        <v>0.14780361969363201</v>
      </c>
      <c r="P13" s="14">
        <v>8.4733867166636001E-2</v>
      </c>
      <c r="Q13" s="14">
        <v>0.17930596442121499</v>
      </c>
      <c r="R13" s="14">
        <v>0.11425797234082299</v>
      </c>
      <c r="S13" s="14">
        <v>0.12726224021475899</v>
      </c>
      <c r="T13" s="14">
        <v>0.130451517724014</v>
      </c>
      <c r="U13" s="14">
        <v>0.13410847064666201</v>
      </c>
      <c r="V13" s="14">
        <v>0.18065587683683301</v>
      </c>
      <c r="W13" s="14">
        <v>0.121337844505186</v>
      </c>
      <c r="X13" s="14">
        <v>0.169354984859622</v>
      </c>
      <c r="Y13" s="14">
        <v>0</v>
      </c>
      <c r="Z13" s="14"/>
      <c r="AA13" s="14">
        <v>0.15528131154142</v>
      </c>
      <c r="AB13" s="14">
        <v>0.13076803940449899</v>
      </c>
      <c r="AC13" s="14">
        <v>0.103408160015243</v>
      </c>
      <c r="AD13" s="14">
        <v>0.14343591155515301</v>
      </c>
      <c r="AE13" s="14"/>
      <c r="AF13" s="14">
        <v>0.15935790387938301</v>
      </c>
      <c r="AG13" s="14">
        <v>0.142951271947175</v>
      </c>
      <c r="AH13" s="14">
        <v>5.3932132257651297E-2</v>
      </c>
      <c r="AI13" s="14">
        <v>0.15844584130174699</v>
      </c>
      <c r="AJ13" s="14">
        <v>0.15745081043430301</v>
      </c>
      <c r="AK13" s="14"/>
      <c r="AL13" s="14">
        <v>0.13648148706653701</v>
      </c>
      <c r="AM13" s="14">
        <v>0.13649490787798699</v>
      </c>
      <c r="AN13" s="14">
        <v>0.10456947344218701</v>
      </c>
    </row>
    <row r="14" spans="2:40" x14ac:dyDescent="0.35">
      <c r="B14" s="15" t="s">
        <v>146</v>
      </c>
      <c r="C14" s="14">
        <v>8.9064697909978494E-2</v>
      </c>
      <c r="D14" s="14">
        <v>0.117779116624154</v>
      </c>
      <c r="E14" s="14">
        <v>5.4591166663125003E-2</v>
      </c>
      <c r="F14" s="14"/>
      <c r="G14" s="14">
        <v>0.173645396706923</v>
      </c>
      <c r="H14" s="14">
        <v>0.177081580833683</v>
      </c>
      <c r="I14" s="14">
        <v>9.1274118742373206E-2</v>
      </c>
      <c r="J14" s="14">
        <v>4.8874210415863401E-2</v>
      </c>
      <c r="K14" s="14">
        <v>5.3430658423730099E-2</v>
      </c>
      <c r="L14" s="14">
        <v>6.1240154145376204E-3</v>
      </c>
      <c r="M14" s="14"/>
      <c r="N14" s="14">
        <v>0.13036380397612701</v>
      </c>
      <c r="O14" s="14">
        <v>8.9637265831762999E-2</v>
      </c>
      <c r="P14" s="14">
        <v>7.3649181225576593E-2</v>
      </c>
      <c r="Q14" s="14">
        <v>9.0938963024355501E-2</v>
      </c>
      <c r="R14" s="14">
        <v>0.10274023269089901</v>
      </c>
      <c r="S14" s="14">
        <v>0.10643544409739</v>
      </c>
      <c r="T14" s="14">
        <v>5.7519562510890798E-2</v>
      </c>
      <c r="U14" s="14">
        <v>8.7002213230816694E-2</v>
      </c>
      <c r="V14" s="14">
        <v>7.3244801901515097E-2</v>
      </c>
      <c r="W14" s="14">
        <v>4.65962016836559E-2</v>
      </c>
      <c r="X14" s="14">
        <v>3.2476447755551099E-2</v>
      </c>
      <c r="Y14" s="14">
        <v>0.175674128672033</v>
      </c>
      <c r="Z14" s="14"/>
      <c r="AA14" s="14">
        <v>8.4118285353164804E-2</v>
      </c>
      <c r="AB14" s="14">
        <v>8.3881023346988506E-2</v>
      </c>
      <c r="AC14" s="14">
        <v>0.102197555703279</v>
      </c>
      <c r="AD14" s="14">
        <v>9.34138686015583E-2</v>
      </c>
      <c r="AE14" s="14"/>
      <c r="AF14" s="14">
        <v>7.7160759761414593E-2</v>
      </c>
      <c r="AG14" s="14">
        <v>0.120122714766192</v>
      </c>
      <c r="AH14" s="14">
        <v>9.49575077524E-2</v>
      </c>
      <c r="AI14" s="14">
        <v>0.240257805703669</v>
      </c>
      <c r="AJ14" s="14">
        <v>6.5462139321334198E-2</v>
      </c>
      <c r="AK14" s="14"/>
      <c r="AL14" s="14">
        <v>0.114609547892266</v>
      </c>
      <c r="AM14" s="14">
        <v>0.12159127984687</v>
      </c>
      <c r="AN14" s="14">
        <v>0.109172791401433</v>
      </c>
    </row>
    <row r="15" spans="2:40" ht="29" x14ac:dyDescent="0.35">
      <c r="B15" s="15" t="s">
        <v>147</v>
      </c>
      <c r="C15" s="14">
        <v>6.8159173706359197E-2</v>
      </c>
      <c r="D15" s="14">
        <v>6.0142330576440403E-2</v>
      </c>
      <c r="E15" s="14">
        <v>7.9120598696638095E-2</v>
      </c>
      <c r="F15" s="14"/>
      <c r="G15" s="14">
        <v>2.1027887675129701E-2</v>
      </c>
      <c r="H15" s="14">
        <v>0.142026205667277</v>
      </c>
      <c r="I15" s="14">
        <v>0.137375637260086</v>
      </c>
      <c r="J15" s="14">
        <v>5.2597796545068298E-2</v>
      </c>
      <c r="K15" s="14">
        <v>3.82974584181539E-2</v>
      </c>
      <c r="L15" s="14">
        <v>8.1613480374632397E-3</v>
      </c>
      <c r="M15" s="14"/>
      <c r="N15" s="14">
        <v>9.1414333525395394E-2</v>
      </c>
      <c r="O15" s="14">
        <v>6.4853332043265002E-2</v>
      </c>
      <c r="P15" s="14">
        <v>7.6406488443114096E-2</v>
      </c>
      <c r="Q15" s="14">
        <v>1.8581059470884301E-2</v>
      </c>
      <c r="R15" s="14">
        <v>0.105227203644514</v>
      </c>
      <c r="S15" s="14">
        <v>5.57736845458656E-2</v>
      </c>
      <c r="T15" s="14">
        <v>5.8511569311886197E-2</v>
      </c>
      <c r="U15" s="14">
        <v>8.8251218805955697E-2</v>
      </c>
      <c r="V15" s="14">
        <v>5.4868821316434398E-2</v>
      </c>
      <c r="W15" s="14">
        <v>2.3462848915209399E-2</v>
      </c>
      <c r="X15" s="14">
        <v>3.3774867393350803E-2</v>
      </c>
      <c r="Y15" s="14">
        <v>0.26094983678614603</v>
      </c>
      <c r="Z15" s="14"/>
      <c r="AA15" s="14">
        <v>6.9229817725147996E-2</v>
      </c>
      <c r="AB15" s="14">
        <v>7.4916051062839203E-2</v>
      </c>
      <c r="AC15" s="14">
        <v>5.2651872599924703E-2</v>
      </c>
      <c r="AD15" s="14">
        <v>7.3671926957422307E-2</v>
      </c>
      <c r="AE15" s="14"/>
      <c r="AF15" s="14">
        <v>5.3159654043969398E-2</v>
      </c>
      <c r="AG15" s="14">
        <v>8.8613925529411205E-2</v>
      </c>
      <c r="AH15" s="14">
        <v>9.7850308676734804E-2</v>
      </c>
      <c r="AI15" s="14">
        <v>0</v>
      </c>
      <c r="AJ15" s="14">
        <v>5.1309505061246999E-2</v>
      </c>
      <c r="AK15" s="14"/>
      <c r="AL15" s="14">
        <v>6.5248312599232E-2</v>
      </c>
      <c r="AM15" s="14">
        <v>6.35011670536694E-2</v>
      </c>
      <c r="AN15" s="14">
        <v>0.116740774060792</v>
      </c>
    </row>
    <row r="16" spans="2:40" x14ac:dyDescent="0.35">
      <c r="B16" s="15" t="s">
        <v>148</v>
      </c>
      <c r="C16" s="14">
        <v>5.94089208321604E-2</v>
      </c>
      <c r="D16" s="14">
        <v>7.2785425426293002E-2</v>
      </c>
      <c r="E16" s="14">
        <v>4.3607025818345899E-2</v>
      </c>
      <c r="F16" s="14"/>
      <c r="G16" s="14">
        <v>9.3599394781016199E-2</v>
      </c>
      <c r="H16" s="14">
        <v>0.112057505476203</v>
      </c>
      <c r="I16" s="14">
        <v>0.11781806277492</v>
      </c>
      <c r="J16" s="14">
        <v>1.2972658655274701E-2</v>
      </c>
      <c r="K16" s="14">
        <v>1.38512276890769E-2</v>
      </c>
      <c r="L16" s="14">
        <v>0</v>
      </c>
      <c r="M16" s="14"/>
      <c r="N16" s="14">
        <v>0.13504674535480499</v>
      </c>
      <c r="O16" s="14">
        <v>2.8033291531259E-2</v>
      </c>
      <c r="P16" s="14">
        <v>2.1510145397253998E-2</v>
      </c>
      <c r="Q16" s="14">
        <v>5.3508028420583102E-2</v>
      </c>
      <c r="R16" s="14">
        <v>4.0328416118544798E-2</v>
      </c>
      <c r="S16" s="14">
        <v>3.5364158140642199E-2</v>
      </c>
      <c r="T16" s="14">
        <v>5.8954649473790401E-2</v>
      </c>
      <c r="U16" s="14">
        <v>8.7002213230816694E-2</v>
      </c>
      <c r="V16" s="14">
        <v>6.8218166775107197E-2</v>
      </c>
      <c r="W16" s="14">
        <v>5.0759408335235297E-2</v>
      </c>
      <c r="X16" s="14">
        <v>3.3774867393350803E-2</v>
      </c>
      <c r="Y16" s="14">
        <v>8.5275708114112295E-2</v>
      </c>
      <c r="Z16" s="14"/>
      <c r="AA16" s="14">
        <v>7.7950618338081007E-2</v>
      </c>
      <c r="AB16" s="14">
        <v>3.7228523003000599E-2</v>
      </c>
      <c r="AC16" s="14">
        <v>5.6343254183227699E-2</v>
      </c>
      <c r="AD16" s="14">
        <v>5.1895093623111697E-2</v>
      </c>
      <c r="AE16" s="14"/>
      <c r="AF16" s="14">
        <v>4.5406789705726501E-2</v>
      </c>
      <c r="AG16" s="14">
        <v>9.7530107945880198E-2</v>
      </c>
      <c r="AH16" s="14">
        <v>5.5821366350192803E-2</v>
      </c>
      <c r="AI16" s="14">
        <v>0</v>
      </c>
      <c r="AJ16" s="14">
        <v>1.5793324411413599E-2</v>
      </c>
      <c r="AK16" s="14"/>
      <c r="AL16" s="14">
        <v>7.89341922916066E-2</v>
      </c>
      <c r="AM16" s="14">
        <v>7.9827149451647997E-2</v>
      </c>
      <c r="AN16" s="14">
        <v>4.4159799844817403E-2</v>
      </c>
    </row>
    <row r="17" spans="2:40" ht="29" x14ac:dyDescent="0.35">
      <c r="B17" s="15" t="s">
        <v>149</v>
      </c>
      <c r="C17" s="14">
        <v>3.3899857937425303E-2</v>
      </c>
      <c r="D17" s="14">
        <v>4.0490095033028299E-2</v>
      </c>
      <c r="E17" s="14">
        <v>2.6181236218930301E-2</v>
      </c>
      <c r="F17" s="14"/>
      <c r="G17" s="14">
        <v>3.1744191227509898E-2</v>
      </c>
      <c r="H17" s="14">
        <v>5.2965065496586299E-2</v>
      </c>
      <c r="I17" s="14">
        <v>6.4915201708539996E-2</v>
      </c>
      <c r="J17" s="14">
        <v>0</v>
      </c>
      <c r="K17" s="14">
        <v>2.4315954853038401E-2</v>
      </c>
      <c r="L17" s="14">
        <v>2.1229114620036901E-2</v>
      </c>
      <c r="M17" s="14"/>
      <c r="N17" s="14">
        <v>5.5256172709307001E-2</v>
      </c>
      <c r="O17" s="14">
        <v>0</v>
      </c>
      <c r="P17" s="14">
        <v>5.6772744267905503E-2</v>
      </c>
      <c r="Q17" s="14">
        <v>5.3192403732126699E-2</v>
      </c>
      <c r="R17" s="14">
        <v>2.46784409141638E-2</v>
      </c>
      <c r="S17" s="14">
        <v>5.4714970358528701E-2</v>
      </c>
      <c r="T17" s="14">
        <v>1.8134754042219599E-2</v>
      </c>
      <c r="U17" s="14">
        <v>0</v>
      </c>
      <c r="V17" s="14">
        <v>2.7593657492395E-2</v>
      </c>
      <c r="W17" s="14">
        <v>5.0696557685762797E-2</v>
      </c>
      <c r="X17" s="14">
        <v>0</v>
      </c>
      <c r="Y17" s="14">
        <v>8.5275708114112295E-2</v>
      </c>
      <c r="Z17" s="14"/>
      <c r="AA17" s="14">
        <v>3.7475990238549799E-2</v>
      </c>
      <c r="AB17" s="14">
        <v>0</v>
      </c>
      <c r="AC17" s="14">
        <v>5.5174325833993003E-2</v>
      </c>
      <c r="AD17" s="14">
        <v>5.1814008159288501E-2</v>
      </c>
      <c r="AE17" s="14"/>
      <c r="AF17" s="14">
        <v>3.6510995306584998E-2</v>
      </c>
      <c r="AG17" s="14">
        <v>5.5033754185728798E-2</v>
      </c>
      <c r="AH17" s="14">
        <v>0</v>
      </c>
      <c r="AI17" s="14">
        <v>7.7165203056444198E-2</v>
      </c>
      <c r="AJ17" s="14">
        <v>0</v>
      </c>
      <c r="AK17" s="14"/>
      <c r="AL17" s="14">
        <v>4.3294215616955699E-2</v>
      </c>
      <c r="AM17" s="14">
        <v>3.2184732597299301E-2</v>
      </c>
      <c r="AN17" s="14">
        <v>0</v>
      </c>
    </row>
    <row r="18" spans="2:40" x14ac:dyDescent="0.35">
      <c r="B18" s="15" t="s">
        <v>118</v>
      </c>
      <c r="C18" s="14">
        <v>7.23036384533704E-2</v>
      </c>
      <c r="D18" s="14">
        <v>5.3785353899586601E-2</v>
      </c>
      <c r="E18" s="14">
        <v>8.9269992400787507E-2</v>
      </c>
      <c r="F18" s="14"/>
      <c r="G18" s="14">
        <v>4.0891684578820899E-2</v>
      </c>
      <c r="H18" s="14">
        <v>4.22016459913983E-2</v>
      </c>
      <c r="I18" s="14">
        <v>1.6558345000201799E-2</v>
      </c>
      <c r="J18" s="14">
        <v>7.3638778118761794E-2</v>
      </c>
      <c r="K18" s="14">
        <v>7.7408939160759305E-2</v>
      </c>
      <c r="L18" s="14">
        <v>0.15888497718790801</v>
      </c>
      <c r="M18" s="14"/>
      <c r="N18" s="14">
        <v>8.6909399680767205E-2</v>
      </c>
      <c r="O18" s="14">
        <v>9.8970542165827097E-2</v>
      </c>
      <c r="P18" s="14">
        <v>7.8645649659582997E-2</v>
      </c>
      <c r="Q18" s="14">
        <v>5.3576113897737102E-2</v>
      </c>
      <c r="R18" s="14">
        <v>3.9195554426738298E-2</v>
      </c>
      <c r="S18" s="14">
        <v>7.4769556299108295E-2</v>
      </c>
      <c r="T18" s="14">
        <v>5.6278299953434398E-2</v>
      </c>
      <c r="U18" s="14">
        <v>0.15031976464600399</v>
      </c>
      <c r="V18" s="14">
        <v>4.09793752650012E-2</v>
      </c>
      <c r="W18" s="14">
        <v>5.06326638285962E-2</v>
      </c>
      <c r="X18" s="14">
        <v>6.6831006099325005E-2</v>
      </c>
      <c r="Y18" s="14">
        <v>9.9172412817787797E-2</v>
      </c>
      <c r="Z18" s="14"/>
      <c r="AA18" s="14">
        <v>5.1629696046222598E-2</v>
      </c>
      <c r="AB18" s="14">
        <v>6.9388455217137199E-2</v>
      </c>
      <c r="AC18" s="14">
        <v>9.9283758885301304E-2</v>
      </c>
      <c r="AD18" s="14">
        <v>9.4993495528282096E-2</v>
      </c>
      <c r="AE18" s="14"/>
      <c r="AF18" s="14">
        <v>6.55229995918791E-2</v>
      </c>
      <c r="AG18" s="14">
        <v>6.8176847998297499E-2</v>
      </c>
      <c r="AH18" s="14">
        <v>5.4093023328700397E-2</v>
      </c>
      <c r="AI18" s="14">
        <v>8.1280638245302905E-2</v>
      </c>
      <c r="AJ18" s="14">
        <v>0.103898709128966</v>
      </c>
      <c r="AK18" s="14"/>
      <c r="AL18" s="14">
        <v>5.8846465205248201E-2</v>
      </c>
      <c r="AM18" s="14">
        <v>5.61658320301772E-2</v>
      </c>
      <c r="AN18" s="14">
        <v>2.17565909174578E-2</v>
      </c>
    </row>
    <row r="19" spans="2:40" x14ac:dyDescent="0.35">
      <c r="B19" s="15" t="s">
        <v>64</v>
      </c>
      <c r="C19" s="23">
        <v>3.6161107634664402E-2</v>
      </c>
      <c r="D19" s="23">
        <v>3.5978926421882003E-2</v>
      </c>
      <c r="E19" s="23">
        <v>3.6907547053480497E-2</v>
      </c>
      <c r="F19" s="23"/>
      <c r="G19" s="23">
        <v>2.99540061046208E-2</v>
      </c>
      <c r="H19" s="23">
        <v>1.6258038657456099E-2</v>
      </c>
      <c r="I19" s="23">
        <v>3.5006838575610398E-2</v>
      </c>
      <c r="J19" s="23">
        <v>2.2137982474786998E-2</v>
      </c>
      <c r="K19" s="23">
        <v>3.7882657410867E-2</v>
      </c>
      <c r="L19" s="23">
        <v>6.5049935733339406E-2</v>
      </c>
      <c r="M19" s="23"/>
      <c r="N19" s="23">
        <v>1.02111340553332E-2</v>
      </c>
      <c r="O19" s="23">
        <v>4.4896172001574898E-2</v>
      </c>
      <c r="P19" s="23">
        <v>2.25209476882769E-2</v>
      </c>
      <c r="Q19" s="23">
        <v>9.5303824712686294E-2</v>
      </c>
      <c r="R19" s="23">
        <v>0</v>
      </c>
      <c r="S19" s="23">
        <v>1.8040699496183001E-2</v>
      </c>
      <c r="T19" s="23">
        <v>1.7297524103733398E-2</v>
      </c>
      <c r="U19" s="23">
        <v>4.6085853006016003E-2</v>
      </c>
      <c r="V19" s="23">
        <v>4.2588719536227899E-2</v>
      </c>
      <c r="W19" s="23">
        <v>0</v>
      </c>
      <c r="X19" s="23">
        <v>0.132059602012321</v>
      </c>
      <c r="Y19" s="23">
        <v>9.6552600115238293E-2</v>
      </c>
      <c r="Z19" s="23"/>
      <c r="AA19" s="23">
        <v>2.8239360773876801E-2</v>
      </c>
      <c r="AB19" s="23">
        <v>4.9194070679342797E-2</v>
      </c>
      <c r="AC19" s="23">
        <v>2.9911758791350499E-2</v>
      </c>
      <c r="AD19" s="23">
        <v>4.29270370408497E-2</v>
      </c>
      <c r="AE19" s="23"/>
      <c r="AF19" s="23">
        <v>3.52977774768174E-2</v>
      </c>
      <c r="AG19" s="23">
        <v>4.2111541961942903E-2</v>
      </c>
      <c r="AH19" s="23">
        <v>0</v>
      </c>
      <c r="AI19" s="23">
        <v>0</v>
      </c>
      <c r="AJ19" s="23">
        <v>5.4129650162423597E-2</v>
      </c>
      <c r="AK19" s="23"/>
      <c r="AL19" s="23">
        <v>2.0544989902348501E-2</v>
      </c>
      <c r="AM19" s="23">
        <v>2.5145467548535302E-2</v>
      </c>
      <c r="AN19" s="23">
        <v>0</v>
      </c>
    </row>
    <row r="20" spans="2:40" x14ac:dyDescent="0.35">
      <c r="B20" s="16" t="s">
        <v>107</v>
      </c>
    </row>
    <row r="21" spans="2:40" x14ac:dyDescent="0.35">
      <c r="B21" t="s">
        <v>69</v>
      </c>
    </row>
    <row r="22" spans="2:40" x14ac:dyDescent="0.35">
      <c r="B22" t="s">
        <v>70</v>
      </c>
    </row>
    <row r="24" spans="2:40" x14ac:dyDescent="0.35">
      <c r="B24"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ht="29" x14ac:dyDescent="0.35">
      <c r="B9" s="15" t="s">
        <v>151</v>
      </c>
      <c r="C9" s="14">
        <v>0.46233568821509702</v>
      </c>
      <c r="D9" s="14">
        <v>0.43949356751297702</v>
      </c>
      <c r="E9" s="14">
        <v>0.49379963317166797</v>
      </c>
      <c r="F9" s="14"/>
      <c r="G9" s="14">
        <v>0.41655570673269898</v>
      </c>
      <c r="H9" s="14">
        <v>0.388194541803007</v>
      </c>
      <c r="I9" s="14">
        <v>0.40470847823775902</v>
      </c>
      <c r="J9" s="14">
        <v>0.482244076737185</v>
      </c>
      <c r="K9" s="14">
        <v>0.55360815612982806</v>
      </c>
      <c r="L9" s="14">
        <v>0.53992809940919395</v>
      </c>
      <c r="M9" s="14"/>
      <c r="N9" s="14">
        <v>0.387535755222227</v>
      </c>
      <c r="O9" s="14">
        <v>0.52925858797180703</v>
      </c>
      <c r="P9" s="14">
        <v>0.52001444877349801</v>
      </c>
      <c r="Q9" s="14">
        <v>0.420828562599256</v>
      </c>
      <c r="R9" s="14">
        <v>0.38569389131905202</v>
      </c>
      <c r="S9" s="14">
        <v>0.46164124813851198</v>
      </c>
      <c r="T9" s="14">
        <v>0.44622323526018798</v>
      </c>
      <c r="U9" s="14">
        <v>0.62626807710191001</v>
      </c>
      <c r="V9" s="14">
        <v>0.476077628328195</v>
      </c>
      <c r="W9" s="14">
        <v>0.43100898849408897</v>
      </c>
      <c r="X9" s="14">
        <v>0.53858533633999495</v>
      </c>
      <c r="Y9" s="14">
        <v>0.38880218592656801</v>
      </c>
      <c r="Z9" s="14"/>
      <c r="AA9" s="14">
        <v>0.41918379357067398</v>
      </c>
      <c r="AB9" s="14">
        <v>0.40629930956203297</v>
      </c>
      <c r="AC9" s="14">
        <v>0.50522090305025502</v>
      </c>
      <c r="AD9" s="14">
        <v>0.60230306235160502</v>
      </c>
      <c r="AE9" s="14"/>
      <c r="AF9" s="14">
        <v>0.41383171053276502</v>
      </c>
      <c r="AG9" s="14">
        <v>0.45829391728533397</v>
      </c>
      <c r="AH9" s="14">
        <v>0.39974494059393401</v>
      </c>
      <c r="AI9" s="14">
        <v>0.45424753195565598</v>
      </c>
      <c r="AJ9" s="14">
        <v>0.50973350865742195</v>
      </c>
      <c r="AK9" s="14"/>
      <c r="AL9" s="14">
        <v>0.35801894696838399</v>
      </c>
      <c r="AM9" s="14">
        <v>0.44640416147135997</v>
      </c>
      <c r="AN9" s="14">
        <v>0.44223315607924701</v>
      </c>
    </row>
    <row r="10" spans="2:40" ht="29" x14ac:dyDescent="0.35">
      <c r="B10" s="15" t="s">
        <v>152</v>
      </c>
      <c r="C10" s="14">
        <v>0.32360283055327299</v>
      </c>
      <c r="D10" s="14">
        <v>0.33868829343401402</v>
      </c>
      <c r="E10" s="14">
        <v>0.30232919091014299</v>
      </c>
      <c r="F10" s="14"/>
      <c r="G10" s="14">
        <v>0.33034983682393598</v>
      </c>
      <c r="H10" s="14">
        <v>0.386583627598445</v>
      </c>
      <c r="I10" s="14">
        <v>0.40135369316803599</v>
      </c>
      <c r="J10" s="14">
        <v>0.308174677962401</v>
      </c>
      <c r="K10" s="14">
        <v>0.25186353089469599</v>
      </c>
      <c r="L10" s="14">
        <v>0.25105809685942398</v>
      </c>
      <c r="M10" s="14"/>
      <c r="N10" s="14">
        <v>0.38084219878700798</v>
      </c>
      <c r="O10" s="14">
        <v>0.33556801462545599</v>
      </c>
      <c r="P10" s="14">
        <v>0.27903258259883801</v>
      </c>
      <c r="Q10" s="14">
        <v>0.32546232329041602</v>
      </c>
      <c r="R10" s="14">
        <v>0.321940163985108</v>
      </c>
      <c r="S10" s="14">
        <v>0.35123089073222802</v>
      </c>
      <c r="T10" s="14">
        <v>0.25155543281710502</v>
      </c>
      <c r="U10" s="14">
        <v>0.275955979920465</v>
      </c>
      <c r="V10" s="14">
        <v>0.3694773800078</v>
      </c>
      <c r="W10" s="14">
        <v>0.29546489656780101</v>
      </c>
      <c r="X10" s="14">
        <v>0.19465732381731901</v>
      </c>
      <c r="Y10" s="14">
        <v>0.34370664827570802</v>
      </c>
      <c r="Z10" s="14"/>
      <c r="AA10" s="14">
        <v>0.36787295398200898</v>
      </c>
      <c r="AB10" s="14">
        <v>0.37370422059505998</v>
      </c>
      <c r="AC10" s="14">
        <v>0.28003388038134602</v>
      </c>
      <c r="AD10" s="14">
        <v>0.19082690133414401</v>
      </c>
      <c r="AE10" s="14"/>
      <c r="AF10" s="14">
        <v>0.31223532068353199</v>
      </c>
      <c r="AG10" s="14">
        <v>0.37995966107242501</v>
      </c>
      <c r="AH10" s="14">
        <v>0.44230727598381098</v>
      </c>
      <c r="AI10" s="14">
        <v>0.390448686875008</v>
      </c>
      <c r="AJ10" s="14">
        <v>0.21911142370327599</v>
      </c>
      <c r="AK10" s="14"/>
      <c r="AL10" s="14">
        <v>0.370611516794566</v>
      </c>
      <c r="AM10" s="14">
        <v>0.35280759131982897</v>
      </c>
      <c r="AN10" s="14">
        <v>0.37608894342375998</v>
      </c>
    </row>
    <row r="11" spans="2:40" ht="29" x14ac:dyDescent="0.35">
      <c r="B11" s="15" t="s">
        <v>153</v>
      </c>
      <c r="C11" s="14">
        <v>0.141098154334555</v>
      </c>
      <c r="D11" s="14">
        <v>0.145645876901009</v>
      </c>
      <c r="E11" s="14">
        <v>0.133854992960727</v>
      </c>
      <c r="F11" s="14"/>
      <c r="G11" s="14">
        <v>0.16886127276044899</v>
      </c>
      <c r="H11" s="14">
        <v>0.16696861942768301</v>
      </c>
      <c r="I11" s="14">
        <v>0.14128520757438001</v>
      </c>
      <c r="J11" s="14">
        <v>0.11870268305124</v>
      </c>
      <c r="K11" s="14">
        <v>0.104296878602439</v>
      </c>
      <c r="L11" s="14">
        <v>0.13509876818316799</v>
      </c>
      <c r="M11" s="14"/>
      <c r="N11" s="14">
        <v>0.17462730628722301</v>
      </c>
      <c r="O11" s="14">
        <v>6.2197462329458303E-2</v>
      </c>
      <c r="P11" s="14">
        <v>0.14351106739192801</v>
      </c>
      <c r="Q11" s="14">
        <v>0.18155203080366</v>
      </c>
      <c r="R11" s="14">
        <v>0.23049759739502401</v>
      </c>
      <c r="S11" s="14">
        <v>0.13407899568853501</v>
      </c>
      <c r="T11" s="14">
        <v>0.24412475892621399</v>
      </c>
      <c r="U11" s="14">
        <v>0</v>
      </c>
      <c r="V11" s="14">
        <v>4.0506883339779601E-2</v>
      </c>
      <c r="W11" s="14">
        <v>0.17796489470278501</v>
      </c>
      <c r="X11" s="14">
        <v>0.20465030667667</v>
      </c>
      <c r="Y11" s="14">
        <v>0.16831875297993601</v>
      </c>
      <c r="Z11" s="14"/>
      <c r="AA11" s="14">
        <v>0.13700342917236299</v>
      </c>
      <c r="AB11" s="14">
        <v>0.13999538582266399</v>
      </c>
      <c r="AC11" s="14">
        <v>0.170221548173903</v>
      </c>
      <c r="AD11" s="14">
        <v>0.118054530033398</v>
      </c>
      <c r="AE11" s="14"/>
      <c r="AF11" s="14">
        <v>0.17504741477434299</v>
      </c>
      <c r="AG11" s="14">
        <v>0.11429831461652699</v>
      </c>
      <c r="AH11" s="14">
        <v>0.122562465489634</v>
      </c>
      <c r="AI11" s="14">
        <v>0.15530378116933599</v>
      </c>
      <c r="AJ11" s="14">
        <v>0.13053638067156301</v>
      </c>
      <c r="AK11" s="14"/>
      <c r="AL11" s="14">
        <v>0.186280807340821</v>
      </c>
      <c r="AM11" s="14">
        <v>0.14829259347962001</v>
      </c>
      <c r="AN11" s="14">
        <v>0.14049693162213001</v>
      </c>
    </row>
    <row r="12" spans="2:40" ht="29" x14ac:dyDescent="0.35">
      <c r="B12" s="15" t="s">
        <v>154</v>
      </c>
      <c r="C12" s="14">
        <v>4.8682786306506597E-2</v>
      </c>
      <c r="D12" s="14">
        <v>4.8160378689041099E-2</v>
      </c>
      <c r="E12" s="14">
        <v>5.0032777380540502E-2</v>
      </c>
      <c r="F12" s="14"/>
      <c r="G12" s="14">
        <v>6.3743897890200102E-2</v>
      </c>
      <c r="H12" s="14">
        <v>1.5790788897970101E-2</v>
      </c>
      <c r="I12" s="14">
        <v>5.2652621019825797E-2</v>
      </c>
      <c r="J12" s="14">
        <v>5.6442795693454999E-2</v>
      </c>
      <c r="K12" s="14">
        <v>5.2386835908336697E-2</v>
      </c>
      <c r="L12" s="14">
        <v>5.49291765182926E-2</v>
      </c>
      <c r="M12" s="14"/>
      <c r="N12" s="14">
        <v>4.6756834028243002E-2</v>
      </c>
      <c r="O12" s="14">
        <v>6.4162868097579998E-2</v>
      </c>
      <c r="P12" s="14">
        <v>3.65946685208208E-2</v>
      </c>
      <c r="Q12" s="14">
        <v>3.5564020254444599E-2</v>
      </c>
      <c r="R12" s="14">
        <v>4.2354403396282901E-2</v>
      </c>
      <c r="S12" s="14">
        <v>5.3048865440724603E-2</v>
      </c>
      <c r="T12" s="14">
        <v>5.80965729964932E-2</v>
      </c>
      <c r="U12" s="14">
        <v>4.5562793151984499E-2</v>
      </c>
      <c r="V12" s="14">
        <v>4.4240361385082902E-2</v>
      </c>
      <c r="W12" s="14">
        <v>7.1967137874739101E-2</v>
      </c>
      <c r="X12" s="14">
        <v>3.1687927784748E-2</v>
      </c>
      <c r="Y12" s="14">
        <v>0</v>
      </c>
      <c r="Z12" s="14"/>
      <c r="AA12" s="14">
        <v>5.7119122862545002E-2</v>
      </c>
      <c r="AB12" s="14">
        <v>4.3182153261888102E-2</v>
      </c>
      <c r="AC12" s="14">
        <v>2.9793551345401601E-2</v>
      </c>
      <c r="AD12" s="14">
        <v>5.9075078411627999E-2</v>
      </c>
      <c r="AE12" s="14"/>
      <c r="AF12" s="14">
        <v>8.3482605144399202E-2</v>
      </c>
      <c r="AG12" s="14">
        <v>1.47722801563264E-2</v>
      </c>
      <c r="AH12" s="14">
        <v>1.7482919513947301E-2</v>
      </c>
      <c r="AI12" s="14">
        <v>0</v>
      </c>
      <c r="AJ12" s="14">
        <v>8.8251767200016401E-2</v>
      </c>
      <c r="AK12" s="14"/>
      <c r="AL12" s="14">
        <v>7.1354703613338094E-2</v>
      </c>
      <c r="AM12" s="14">
        <v>3.9968570712949E-2</v>
      </c>
      <c r="AN12" s="14">
        <v>2.0346392413839499E-2</v>
      </c>
    </row>
    <row r="13" spans="2:40" x14ac:dyDescent="0.35">
      <c r="B13" s="15" t="s">
        <v>81</v>
      </c>
      <c r="C13" s="23">
        <v>2.4280540590568299E-2</v>
      </c>
      <c r="D13" s="23">
        <v>2.8011883462958999E-2</v>
      </c>
      <c r="E13" s="23">
        <v>1.99834055769222E-2</v>
      </c>
      <c r="F13" s="23"/>
      <c r="G13" s="23">
        <v>2.0489285792715198E-2</v>
      </c>
      <c r="H13" s="23">
        <v>4.2462422272895602E-2</v>
      </c>
      <c r="I13" s="23">
        <v>0</v>
      </c>
      <c r="J13" s="23">
        <v>3.4435766555719401E-2</v>
      </c>
      <c r="K13" s="23">
        <v>3.7844598464700403E-2</v>
      </c>
      <c r="L13" s="23">
        <v>1.8985859029922E-2</v>
      </c>
      <c r="M13" s="23"/>
      <c r="N13" s="23">
        <v>1.0237905675299501E-2</v>
      </c>
      <c r="O13" s="23">
        <v>8.8130669756988599E-3</v>
      </c>
      <c r="P13" s="23">
        <v>2.0847232714915499E-2</v>
      </c>
      <c r="Q13" s="23">
        <v>3.6593063052223603E-2</v>
      </c>
      <c r="R13" s="23">
        <v>1.95139439045337E-2</v>
      </c>
      <c r="S13" s="23">
        <v>0</v>
      </c>
      <c r="T13" s="23">
        <v>0</v>
      </c>
      <c r="U13" s="23">
        <v>5.2213149825640799E-2</v>
      </c>
      <c r="V13" s="23">
        <v>6.9697746939143296E-2</v>
      </c>
      <c r="W13" s="23">
        <v>2.3594082360586199E-2</v>
      </c>
      <c r="X13" s="23">
        <v>3.04191053812683E-2</v>
      </c>
      <c r="Y13" s="23">
        <v>9.9172412817787797E-2</v>
      </c>
      <c r="Z13" s="23"/>
      <c r="AA13" s="23">
        <v>1.8820700412410001E-2</v>
      </c>
      <c r="AB13" s="23">
        <v>3.6818930758354698E-2</v>
      </c>
      <c r="AC13" s="23">
        <v>1.47301170490936E-2</v>
      </c>
      <c r="AD13" s="23">
        <v>2.9740427869225101E-2</v>
      </c>
      <c r="AE13" s="23"/>
      <c r="AF13" s="23">
        <v>1.54029488649612E-2</v>
      </c>
      <c r="AG13" s="23">
        <v>3.26758268693874E-2</v>
      </c>
      <c r="AH13" s="23">
        <v>1.79023984186743E-2</v>
      </c>
      <c r="AI13" s="23">
        <v>0</v>
      </c>
      <c r="AJ13" s="23">
        <v>5.2366919767721898E-2</v>
      </c>
      <c r="AK13" s="23"/>
      <c r="AL13" s="23">
        <v>1.3734025282891501E-2</v>
      </c>
      <c r="AM13" s="23">
        <v>1.25270830162413E-2</v>
      </c>
      <c r="AN13" s="23">
        <v>2.0834576461023099E-2</v>
      </c>
    </row>
    <row r="14" spans="2:40" x14ac:dyDescent="0.35">
      <c r="B14" s="16" t="s">
        <v>107</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N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ht="29" x14ac:dyDescent="0.35">
      <c r="B9" s="15" t="s">
        <v>156</v>
      </c>
      <c r="C9" s="14">
        <v>0.45392036121149798</v>
      </c>
      <c r="D9" s="14">
        <v>0.43893494210310002</v>
      </c>
      <c r="E9" s="14">
        <v>0.47910160497207799</v>
      </c>
      <c r="F9" s="14"/>
      <c r="G9" s="14">
        <v>0.39695154337243199</v>
      </c>
      <c r="H9" s="14">
        <v>0.467537116553154</v>
      </c>
      <c r="I9" s="14">
        <v>0.38956184892186002</v>
      </c>
      <c r="J9" s="14">
        <v>0.51940958802688197</v>
      </c>
      <c r="K9" s="14">
        <v>0.52465397039552597</v>
      </c>
      <c r="L9" s="14">
        <v>0.45568638549128698</v>
      </c>
      <c r="M9" s="14"/>
      <c r="N9" s="14">
        <v>0.39254940215083001</v>
      </c>
      <c r="O9" s="14">
        <v>0.50648962968064004</v>
      </c>
      <c r="P9" s="14">
        <v>0.37636180795848501</v>
      </c>
      <c r="Q9" s="14">
        <v>0.48435626521244501</v>
      </c>
      <c r="R9" s="14">
        <v>0.417054931664113</v>
      </c>
      <c r="S9" s="14">
        <v>0.41857360929908299</v>
      </c>
      <c r="T9" s="14">
        <v>0.49738037865375301</v>
      </c>
      <c r="U9" s="14">
        <v>0.52343821074390096</v>
      </c>
      <c r="V9" s="14">
        <v>0.44715401341955202</v>
      </c>
      <c r="W9" s="14">
        <v>0.52954890860077497</v>
      </c>
      <c r="X9" s="14">
        <v>0.53173629005507705</v>
      </c>
      <c r="Y9" s="14">
        <v>0.28741685835188202</v>
      </c>
      <c r="Z9" s="14"/>
      <c r="AA9" s="14">
        <v>0.45429201171371603</v>
      </c>
      <c r="AB9" s="14">
        <v>0.45489944876242</v>
      </c>
      <c r="AC9" s="14">
        <v>0.44469290412172102</v>
      </c>
      <c r="AD9" s="14">
        <v>0.46251163682216601</v>
      </c>
      <c r="AE9" s="14"/>
      <c r="AF9" s="14">
        <v>0.42925297954499098</v>
      </c>
      <c r="AG9" s="14">
        <v>0.44888849639107198</v>
      </c>
      <c r="AH9" s="14">
        <v>0.40986243035715197</v>
      </c>
      <c r="AI9" s="14">
        <v>0.60968984667052895</v>
      </c>
      <c r="AJ9" s="14">
        <v>0.52741747496970703</v>
      </c>
      <c r="AK9" s="14"/>
      <c r="AL9" s="14">
        <v>0.41181965552145799</v>
      </c>
      <c r="AM9" s="14">
        <v>0.444721629391923</v>
      </c>
      <c r="AN9" s="14">
        <v>0.43792278947179197</v>
      </c>
    </row>
    <row r="10" spans="2:40" ht="29" x14ac:dyDescent="0.35">
      <c r="B10" s="15" t="s">
        <v>157</v>
      </c>
      <c r="C10" s="14">
        <v>0.26555801396451301</v>
      </c>
      <c r="D10" s="14">
        <v>0.20493417528507901</v>
      </c>
      <c r="E10" s="14">
        <v>0.34133638275952299</v>
      </c>
      <c r="F10" s="14"/>
      <c r="G10" s="14">
        <v>0.30825326336035602</v>
      </c>
      <c r="H10" s="14">
        <v>0.31164766054165299</v>
      </c>
      <c r="I10" s="14">
        <v>0.279948373401258</v>
      </c>
      <c r="J10" s="14">
        <v>0.27028921622223101</v>
      </c>
      <c r="K10" s="14">
        <v>0.26541030329831</v>
      </c>
      <c r="L10" s="14">
        <v>0.18656542553151101</v>
      </c>
      <c r="M10" s="14"/>
      <c r="N10" s="14">
        <v>0.29678503841328102</v>
      </c>
      <c r="O10" s="14">
        <v>0.23497043866398201</v>
      </c>
      <c r="P10" s="14">
        <v>0.32064532154657099</v>
      </c>
      <c r="Q10" s="14">
        <v>0.23807136543365701</v>
      </c>
      <c r="R10" s="14">
        <v>0.131696838276081</v>
      </c>
      <c r="S10" s="14">
        <v>0.38737345776971299</v>
      </c>
      <c r="T10" s="14">
        <v>0.36173964527791103</v>
      </c>
      <c r="U10" s="14">
        <v>0.22800634691607499</v>
      </c>
      <c r="V10" s="14">
        <v>0.217875493719657</v>
      </c>
      <c r="W10" s="14">
        <v>0.22404050668377301</v>
      </c>
      <c r="X10" s="14">
        <v>0.332532980663655</v>
      </c>
      <c r="Y10" s="14">
        <v>0.163287094341596</v>
      </c>
      <c r="Z10" s="14"/>
      <c r="AA10" s="14">
        <v>0.30046186579259998</v>
      </c>
      <c r="AB10" s="14">
        <v>0.27943775621230399</v>
      </c>
      <c r="AC10" s="14">
        <v>0.188244557871658</v>
      </c>
      <c r="AD10" s="14">
        <v>0.25137209941683297</v>
      </c>
      <c r="AE10" s="14"/>
      <c r="AF10" s="14">
        <v>0.27750737015662802</v>
      </c>
      <c r="AG10" s="14">
        <v>0.26167946186253799</v>
      </c>
      <c r="AH10" s="14">
        <v>0.19954783979292301</v>
      </c>
      <c r="AI10" s="14">
        <v>0.53528468532680396</v>
      </c>
      <c r="AJ10" s="14">
        <v>0.27556492743976202</v>
      </c>
      <c r="AK10" s="14"/>
      <c r="AL10" s="14">
        <v>0.304490661075069</v>
      </c>
      <c r="AM10" s="14">
        <v>0.27829913951552299</v>
      </c>
      <c r="AN10" s="14">
        <v>0.223336589106223</v>
      </c>
    </row>
    <row r="11" spans="2:40" ht="58" x14ac:dyDescent="0.35">
      <c r="B11" s="15" t="s">
        <v>158</v>
      </c>
      <c r="C11" s="14">
        <v>0.19873480368357399</v>
      </c>
      <c r="D11" s="14">
        <v>0.219336644466743</v>
      </c>
      <c r="E11" s="14">
        <v>0.172320551813687</v>
      </c>
      <c r="F11" s="14"/>
      <c r="G11" s="14">
        <v>0.155286053551977</v>
      </c>
      <c r="H11" s="14">
        <v>0.149209653344168</v>
      </c>
      <c r="I11" s="14">
        <v>0.14138346239698399</v>
      </c>
      <c r="J11" s="14">
        <v>0.33520955042477002</v>
      </c>
      <c r="K11" s="14">
        <v>0.206787928408036</v>
      </c>
      <c r="L11" s="14">
        <v>0.22172565609342901</v>
      </c>
      <c r="M11" s="14"/>
      <c r="N11" s="14">
        <v>0.28043663698515597</v>
      </c>
      <c r="O11" s="14">
        <v>0.212325257748917</v>
      </c>
      <c r="P11" s="14">
        <v>0.18152004241369099</v>
      </c>
      <c r="Q11" s="14">
        <v>0.16945117811077701</v>
      </c>
      <c r="R11" s="14">
        <v>0.252811052985977</v>
      </c>
      <c r="S11" s="14">
        <v>0.20786313667520701</v>
      </c>
      <c r="T11" s="14">
        <v>0.248607308900575</v>
      </c>
      <c r="U11" s="14">
        <v>0.254239598770793</v>
      </c>
      <c r="V11" s="14">
        <v>0.14386847259615701</v>
      </c>
      <c r="W11" s="14">
        <v>6.9826880120458207E-2</v>
      </c>
      <c r="X11" s="14">
        <v>9.8690235842716703E-2</v>
      </c>
      <c r="Y11" s="14">
        <v>0.165626091950169</v>
      </c>
      <c r="Z11" s="14"/>
      <c r="AA11" s="14">
        <v>0.211555541514062</v>
      </c>
      <c r="AB11" s="14">
        <v>0.206194053500385</v>
      </c>
      <c r="AC11" s="14">
        <v>0.227186103060251</v>
      </c>
      <c r="AD11" s="14">
        <v>0.12214346374624099</v>
      </c>
      <c r="AE11" s="14"/>
      <c r="AF11" s="14">
        <v>0.24635375219585801</v>
      </c>
      <c r="AG11" s="14">
        <v>0.146523638518022</v>
      </c>
      <c r="AH11" s="14">
        <v>0.26518169659671698</v>
      </c>
      <c r="AI11" s="14">
        <v>0.22838344898965601</v>
      </c>
      <c r="AJ11" s="14">
        <v>0.16520836908655201</v>
      </c>
      <c r="AK11" s="14"/>
      <c r="AL11" s="14">
        <v>0.22312301443607899</v>
      </c>
      <c r="AM11" s="14">
        <v>0.17802022534010001</v>
      </c>
      <c r="AN11" s="14">
        <v>0.21710967159817901</v>
      </c>
    </row>
    <row r="12" spans="2:40" ht="29" x14ac:dyDescent="0.35">
      <c r="B12" s="15" t="s">
        <v>159</v>
      </c>
      <c r="C12" s="14">
        <v>0.17400805769993799</v>
      </c>
      <c r="D12" s="14">
        <v>0.157742695267517</v>
      </c>
      <c r="E12" s="14">
        <v>0.19314007339248801</v>
      </c>
      <c r="F12" s="14"/>
      <c r="G12" s="14">
        <v>0.22127419701689899</v>
      </c>
      <c r="H12" s="14">
        <v>0.17444500374414801</v>
      </c>
      <c r="I12" s="14">
        <v>0.18793244016771399</v>
      </c>
      <c r="J12" s="14">
        <v>0.111832904040296</v>
      </c>
      <c r="K12" s="14">
        <v>0.18003980272904799</v>
      </c>
      <c r="L12" s="14">
        <v>0.16846307290768001</v>
      </c>
      <c r="M12" s="14"/>
      <c r="N12" s="14">
        <v>0.208353612651478</v>
      </c>
      <c r="O12" s="14">
        <v>0.167902663762411</v>
      </c>
      <c r="P12" s="14">
        <v>0.16114140108557801</v>
      </c>
      <c r="Q12" s="14">
        <v>0.36494744117187999</v>
      </c>
      <c r="R12" s="14">
        <v>0.15051122324293201</v>
      </c>
      <c r="S12" s="14">
        <v>0.15742852704534299</v>
      </c>
      <c r="T12" s="14">
        <v>0.18976943537013999</v>
      </c>
      <c r="U12" s="14">
        <v>0.13466569902252201</v>
      </c>
      <c r="V12" s="14">
        <v>0.13729458203554701</v>
      </c>
      <c r="W12" s="14">
        <v>5.0028433874562697E-2</v>
      </c>
      <c r="X12" s="14">
        <v>0.17419044832298</v>
      </c>
      <c r="Y12" s="14">
        <v>9.6552600115238293E-2</v>
      </c>
      <c r="Z12" s="14"/>
      <c r="AA12" s="14">
        <v>0.18303384403247999</v>
      </c>
      <c r="AB12" s="14">
        <v>0.21569770603935401</v>
      </c>
      <c r="AC12" s="14">
        <v>0.15525267367751999</v>
      </c>
      <c r="AD12" s="14">
        <v>0.110437860501767</v>
      </c>
      <c r="AE12" s="14"/>
      <c r="AF12" s="14">
        <v>0.17789141568719199</v>
      </c>
      <c r="AG12" s="14">
        <v>0.16819598780766401</v>
      </c>
      <c r="AH12" s="14">
        <v>0.125486430542641</v>
      </c>
      <c r="AI12" s="14">
        <v>0.24054281196198299</v>
      </c>
      <c r="AJ12" s="14">
        <v>0.157977258803601</v>
      </c>
      <c r="AK12" s="14"/>
      <c r="AL12" s="14">
        <v>0.21535343913166699</v>
      </c>
      <c r="AM12" s="14">
        <v>0.17131249399213599</v>
      </c>
      <c r="AN12" s="14">
        <v>0.124722948308506</v>
      </c>
    </row>
    <row r="13" spans="2:40" ht="43.5" x14ac:dyDescent="0.35">
      <c r="B13" s="15" t="s">
        <v>160</v>
      </c>
      <c r="C13" s="14">
        <v>0.16902073271802301</v>
      </c>
      <c r="D13" s="14">
        <v>0.16630311141527199</v>
      </c>
      <c r="E13" s="14">
        <v>0.167607299507888</v>
      </c>
      <c r="F13" s="14"/>
      <c r="G13" s="14">
        <v>0.173375873239207</v>
      </c>
      <c r="H13" s="14">
        <v>0.133621296430812</v>
      </c>
      <c r="I13" s="14">
        <v>0.17584803991348699</v>
      </c>
      <c r="J13" s="14">
        <v>0.163736817413033</v>
      </c>
      <c r="K13" s="14">
        <v>0.127722852938045</v>
      </c>
      <c r="L13" s="14">
        <v>0.212598295604189</v>
      </c>
      <c r="M13" s="14"/>
      <c r="N13" s="14">
        <v>0.14093524674855701</v>
      </c>
      <c r="O13" s="14">
        <v>0.187688018856423</v>
      </c>
      <c r="P13" s="14">
        <v>0.23993361796288301</v>
      </c>
      <c r="Q13" s="14">
        <v>0.23002948190095701</v>
      </c>
      <c r="R13" s="14">
        <v>0.19703592133143999</v>
      </c>
      <c r="S13" s="14">
        <v>0.196691271497657</v>
      </c>
      <c r="T13" s="14">
        <v>0.17316290668774001</v>
      </c>
      <c r="U13" s="14">
        <v>4.6414480216566398E-2</v>
      </c>
      <c r="V13" s="14">
        <v>0.13806449407598501</v>
      </c>
      <c r="W13" s="14">
        <v>0.14822307902256099</v>
      </c>
      <c r="X13" s="14">
        <v>0.101037991428764</v>
      </c>
      <c r="Y13" s="14">
        <v>9.5323744835976595E-2</v>
      </c>
      <c r="Z13" s="14"/>
      <c r="AA13" s="14">
        <v>0.22071083240786399</v>
      </c>
      <c r="AB13" s="14">
        <v>0.152520624802917</v>
      </c>
      <c r="AC13" s="14">
        <v>0.15381458852246399</v>
      </c>
      <c r="AD13" s="14">
        <v>8.6491926738494096E-2</v>
      </c>
      <c r="AE13" s="14"/>
      <c r="AF13" s="14">
        <v>0.202794888450963</v>
      </c>
      <c r="AG13" s="14">
        <v>0.14872554317553599</v>
      </c>
      <c r="AH13" s="14">
        <v>0.168618454444495</v>
      </c>
      <c r="AI13" s="14">
        <v>0.23323150058348199</v>
      </c>
      <c r="AJ13" s="14">
        <v>0.22917140651943099</v>
      </c>
      <c r="AK13" s="14"/>
      <c r="AL13" s="14">
        <v>0.26868555487275902</v>
      </c>
      <c r="AM13" s="14">
        <v>0.14528244110194299</v>
      </c>
      <c r="AN13" s="14">
        <v>0.19879865058355101</v>
      </c>
    </row>
    <row r="14" spans="2:40" ht="29" x14ac:dyDescent="0.35">
      <c r="B14" s="15" t="s">
        <v>161</v>
      </c>
      <c r="C14" s="14">
        <v>0.14571213930277499</v>
      </c>
      <c r="D14" s="14">
        <v>0.15768331876740499</v>
      </c>
      <c r="E14" s="14">
        <v>0.13290015451883</v>
      </c>
      <c r="F14" s="14"/>
      <c r="G14" s="14">
        <v>0.16736726906362101</v>
      </c>
      <c r="H14" s="14">
        <v>0.170358845588266</v>
      </c>
      <c r="I14" s="14">
        <v>0.24565284947664201</v>
      </c>
      <c r="J14" s="14">
        <v>0.112305235005338</v>
      </c>
      <c r="K14" s="14">
        <v>6.3638293817808195E-2</v>
      </c>
      <c r="L14" s="14">
        <v>9.2363072618656603E-2</v>
      </c>
      <c r="M14" s="14"/>
      <c r="N14" s="14">
        <v>0.208456860330203</v>
      </c>
      <c r="O14" s="14">
        <v>0.12126537742079101</v>
      </c>
      <c r="P14" s="14">
        <v>0.104370372171057</v>
      </c>
      <c r="Q14" s="14">
        <v>0.10992305231232</v>
      </c>
      <c r="R14" s="14">
        <v>0.21738060653091101</v>
      </c>
      <c r="S14" s="14">
        <v>0.188927421026438</v>
      </c>
      <c r="T14" s="14">
        <v>0.14859045681598401</v>
      </c>
      <c r="U14" s="14">
        <v>0</v>
      </c>
      <c r="V14" s="14">
        <v>0.11652734702722201</v>
      </c>
      <c r="W14" s="14">
        <v>0.173557869940897</v>
      </c>
      <c r="X14" s="14">
        <v>0.126592075027291</v>
      </c>
      <c r="Y14" s="14">
        <v>8.7589538949010698E-2</v>
      </c>
      <c r="Z14" s="14"/>
      <c r="AA14" s="14">
        <v>0.157041789353423</v>
      </c>
      <c r="AB14" s="14">
        <v>0.13573993703068599</v>
      </c>
      <c r="AC14" s="14">
        <v>0.129009377353417</v>
      </c>
      <c r="AD14" s="14">
        <v>0.15330522054128801</v>
      </c>
      <c r="AE14" s="14"/>
      <c r="AF14" s="14">
        <v>0.13415864389022999</v>
      </c>
      <c r="AG14" s="14">
        <v>0.178356213065233</v>
      </c>
      <c r="AH14" s="14">
        <v>0.153661055663567</v>
      </c>
      <c r="AI14" s="14">
        <v>0.15148520542008301</v>
      </c>
      <c r="AJ14" s="14">
        <v>8.9866283861792101E-2</v>
      </c>
      <c r="AK14" s="14"/>
      <c r="AL14" s="14">
        <v>0.11600304295724501</v>
      </c>
      <c r="AM14" s="14">
        <v>0.17536715411827</v>
      </c>
      <c r="AN14" s="14">
        <v>0.171628868125976</v>
      </c>
    </row>
    <row r="15" spans="2:40" ht="29" x14ac:dyDescent="0.35">
      <c r="B15" s="15" t="s">
        <v>162</v>
      </c>
      <c r="C15" s="14">
        <v>0.135808771381289</v>
      </c>
      <c r="D15" s="14">
        <v>0.123248151845309</v>
      </c>
      <c r="E15" s="14">
        <v>0.153399865325896</v>
      </c>
      <c r="F15" s="14"/>
      <c r="G15" s="14">
        <v>0.14463749023099401</v>
      </c>
      <c r="H15" s="14">
        <v>0.177603368153606</v>
      </c>
      <c r="I15" s="14">
        <v>0.19545462308683401</v>
      </c>
      <c r="J15" s="14">
        <v>4.3864688267743902E-2</v>
      </c>
      <c r="K15" s="14">
        <v>0.12977976395233301</v>
      </c>
      <c r="L15" s="14">
        <v>0.109946608104544</v>
      </c>
      <c r="M15" s="14"/>
      <c r="N15" s="14">
        <v>0.11019298662967</v>
      </c>
      <c r="O15" s="14">
        <v>0.11353749260087399</v>
      </c>
      <c r="P15" s="14">
        <v>0.11637122783821401</v>
      </c>
      <c r="Q15" s="14">
        <v>0.182210304469094</v>
      </c>
      <c r="R15" s="14">
        <v>0.15725090432451</v>
      </c>
      <c r="S15" s="14">
        <v>0.180515045303038</v>
      </c>
      <c r="T15" s="14">
        <v>0.135534834104788</v>
      </c>
      <c r="U15" s="14">
        <v>4.3501106615408403E-2</v>
      </c>
      <c r="V15" s="14">
        <v>8.0662945289748003E-2</v>
      </c>
      <c r="W15" s="14">
        <v>0.172973441086955</v>
      </c>
      <c r="X15" s="14">
        <v>0.19749793114338901</v>
      </c>
      <c r="Y15" s="14">
        <v>0.26607409224309297</v>
      </c>
      <c r="Z15" s="14"/>
      <c r="AA15" s="14">
        <v>0.160734584619736</v>
      </c>
      <c r="AB15" s="14">
        <v>0.13906425626108401</v>
      </c>
      <c r="AC15" s="14">
        <v>8.1108839209269701E-2</v>
      </c>
      <c r="AD15" s="14">
        <v>0.13527591151212501</v>
      </c>
      <c r="AE15" s="14"/>
      <c r="AF15" s="14">
        <v>0.139895109210776</v>
      </c>
      <c r="AG15" s="14">
        <v>0.12696890652794901</v>
      </c>
      <c r="AH15" s="14">
        <v>8.9691969849262199E-2</v>
      </c>
      <c r="AI15" s="14">
        <v>7.7165203056444198E-2</v>
      </c>
      <c r="AJ15" s="14">
        <v>0.175328294230753</v>
      </c>
      <c r="AK15" s="14"/>
      <c r="AL15" s="14">
        <v>0.15571209629699601</v>
      </c>
      <c r="AM15" s="14">
        <v>0.110267180514683</v>
      </c>
      <c r="AN15" s="14">
        <v>0.126216181489747</v>
      </c>
    </row>
    <row r="16" spans="2:40" ht="58" x14ac:dyDescent="0.35">
      <c r="B16" s="15" t="s">
        <v>163</v>
      </c>
      <c r="C16" s="14">
        <v>0.12911722082555599</v>
      </c>
      <c r="D16" s="14">
        <v>0.12030131727618799</v>
      </c>
      <c r="E16" s="14">
        <v>0.13834141232852701</v>
      </c>
      <c r="F16" s="14"/>
      <c r="G16" s="14">
        <v>0.19773256043704299</v>
      </c>
      <c r="H16" s="14">
        <v>9.7996861469812499E-2</v>
      </c>
      <c r="I16" s="14">
        <v>0.115053250663176</v>
      </c>
      <c r="J16" s="14">
        <v>5.9741642558560099E-2</v>
      </c>
      <c r="K16" s="14">
        <v>0.157032121010728</v>
      </c>
      <c r="L16" s="14">
        <v>0.151459110105267</v>
      </c>
      <c r="M16" s="14"/>
      <c r="N16" s="14">
        <v>0.165848704595463</v>
      </c>
      <c r="O16" s="14">
        <v>7.56996974434756E-2</v>
      </c>
      <c r="P16" s="14">
        <v>0.161462363137023</v>
      </c>
      <c r="Q16" s="14">
        <v>0.17017152692958801</v>
      </c>
      <c r="R16" s="14">
        <v>8.6804800925414802E-2</v>
      </c>
      <c r="S16" s="14">
        <v>0.12964673320718201</v>
      </c>
      <c r="T16" s="14">
        <v>0.110520681185832</v>
      </c>
      <c r="U16" s="14">
        <v>0.18075155202853799</v>
      </c>
      <c r="V16" s="14">
        <v>0.19690145129275799</v>
      </c>
      <c r="W16" s="14">
        <v>4.9126669539882997E-2</v>
      </c>
      <c r="X16" s="14">
        <v>0.13385697014123099</v>
      </c>
      <c r="Y16" s="14">
        <v>8.2844113686931606E-2</v>
      </c>
      <c r="Z16" s="14"/>
      <c r="AA16" s="14">
        <v>0.17518432150543201</v>
      </c>
      <c r="AB16" s="14">
        <v>0.119987039998115</v>
      </c>
      <c r="AC16" s="14">
        <v>8.6127082407526603E-2</v>
      </c>
      <c r="AD16" s="14">
        <v>8.2104599988722604E-2</v>
      </c>
      <c r="AE16" s="14"/>
      <c r="AF16" s="14">
        <v>0.13103821406722699</v>
      </c>
      <c r="AG16" s="14">
        <v>0.150552856278793</v>
      </c>
      <c r="AH16" s="14">
        <v>0.14889453263758401</v>
      </c>
      <c r="AI16" s="14">
        <v>0.169407511731239</v>
      </c>
      <c r="AJ16" s="14">
        <v>7.1024793397758898E-2</v>
      </c>
      <c r="AK16" s="14"/>
      <c r="AL16" s="14">
        <v>0.18758804050487199</v>
      </c>
      <c r="AM16" s="14">
        <v>0.135111673356788</v>
      </c>
      <c r="AN16" s="14">
        <v>8.4550618123992602E-2</v>
      </c>
    </row>
    <row r="17" spans="2:40" ht="29" x14ac:dyDescent="0.35">
      <c r="B17" s="15" t="s">
        <v>164</v>
      </c>
      <c r="C17" s="14">
        <v>0.11798645549914299</v>
      </c>
      <c r="D17" s="14">
        <v>0.105632859837097</v>
      </c>
      <c r="E17" s="14">
        <v>0.13144586854644699</v>
      </c>
      <c r="F17" s="14"/>
      <c r="G17" s="14">
        <v>0.22624490139243</v>
      </c>
      <c r="H17" s="14">
        <v>0.16433740697435001</v>
      </c>
      <c r="I17" s="14">
        <v>0.11706381869443699</v>
      </c>
      <c r="J17" s="14">
        <v>0.11139887127179</v>
      </c>
      <c r="K17" s="14">
        <v>3.82172361750815E-2</v>
      </c>
      <c r="L17" s="14">
        <v>5.5719770210630001E-2</v>
      </c>
      <c r="M17" s="14"/>
      <c r="N17" s="14">
        <v>0.12959723372099399</v>
      </c>
      <c r="O17" s="14">
        <v>0.12993451599933001</v>
      </c>
      <c r="P17" s="14">
        <v>4.04284819723899E-2</v>
      </c>
      <c r="Q17" s="14">
        <v>0.11097657466613101</v>
      </c>
      <c r="R17" s="14">
        <v>0.14800378454369501</v>
      </c>
      <c r="S17" s="14">
        <v>0.12697731633385101</v>
      </c>
      <c r="T17" s="14">
        <v>0.115030809722335</v>
      </c>
      <c r="U17" s="14">
        <v>9.0728735614924796E-2</v>
      </c>
      <c r="V17" s="14">
        <v>0.17648632173336401</v>
      </c>
      <c r="W17" s="14">
        <v>9.9863184733306506E-2</v>
      </c>
      <c r="X17" s="14">
        <v>9.6423810747740202E-2</v>
      </c>
      <c r="Y17" s="14">
        <v>0</v>
      </c>
      <c r="Z17" s="14"/>
      <c r="AA17" s="14">
        <v>9.9394956288298295E-2</v>
      </c>
      <c r="AB17" s="14">
        <v>0.110843505987173</v>
      </c>
      <c r="AC17" s="14">
        <v>0.13891754699808101</v>
      </c>
      <c r="AD17" s="14">
        <v>0.14929513243790701</v>
      </c>
      <c r="AE17" s="14"/>
      <c r="AF17" s="14">
        <v>6.8885773523674504E-2</v>
      </c>
      <c r="AG17" s="14">
        <v>0.14071325678313101</v>
      </c>
      <c r="AH17" s="14">
        <v>0.12583048711227801</v>
      </c>
      <c r="AI17" s="14">
        <v>0.24292235573669299</v>
      </c>
      <c r="AJ17" s="14">
        <v>7.77589665423572E-2</v>
      </c>
      <c r="AK17" s="14"/>
      <c r="AL17" s="14">
        <v>8.6214108111041299E-2</v>
      </c>
      <c r="AM17" s="14">
        <v>0.12713209258638999</v>
      </c>
      <c r="AN17" s="14">
        <v>0.145909971459666</v>
      </c>
    </row>
    <row r="18" spans="2:40" ht="43.5" x14ac:dyDescent="0.35">
      <c r="B18" s="15" t="s">
        <v>165</v>
      </c>
      <c r="C18" s="14">
        <v>0.10786095639033701</v>
      </c>
      <c r="D18" s="14">
        <v>0.131019647212574</v>
      </c>
      <c r="E18" s="14">
        <v>8.0575135242762705E-2</v>
      </c>
      <c r="F18" s="14"/>
      <c r="G18" s="14">
        <v>9.1951175421245104E-2</v>
      </c>
      <c r="H18" s="14">
        <v>6.5311934482637696E-2</v>
      </c>
      <c r="I18" s="14">
        <v>0.165930492628523</v>
      </c>
      <c r="J18" s="14">
        <v>0.140652847449284</v>
      </c>
      <c r="K18" s="14">
        <v>9.1073275417119307E-2</v>
      </c>
      <c r="L18" s="14">
        <v>9.1588497827814197E-2</v>
      </c>
      <c r="M18" s="14"/>
      <c r="N18" s="14">
        <v>0.148233179349616</v>
      </c>
      <c r="O18" s="14">
        <v>0.135896615513662</v>
      </c>
      <c r="P18" s="14">
        <v>0.18317213939281601</v>
      </c>
      <c r="Q18" s="14">
        <v>4.0987065726586502E-2</v>
      </c>
      <c r="R18" s="14">
        <v>6.94455819111328E-2</v>
      </c>
      <c r="S18" s="14">
        <v>0.132576616200373</v>
      </c>
      <c r="T18" s="14">
        <v>3.57581028655308E-2</v>
      </c>
      <c r="U18" s="14">
        <v>9.7013524466895595E-2</v>
      </c>
      <c r="V18" s="14">
        <v>0.10067207599878999</v>
      </c>
      <c r="W18" s="14">
        <v>0.12374812544177401</v>
      </c>
      <c r="X18" s="14">
        <v>6.8494667132424206E-2</v>
      </c>
      <c r="Y18" s="14">
        <v>0</v>
      </c>
      <c r="Z18" s="14"/>
      <c r="AA18" s="14">
        <v>9.4524214941634196E-2</v>
      </c>
      <c r="AB18" s="14">
        <v>0.16832557562515399</v>
      </c>
      <c r="AC18" s="14">
        <v>0.101268389634723</v>
      </c>
      <c r="AD18" s="14">
        <v>5.5494247281014999E-2</v>
      </c>
      <c r="AE18" s="14"/>
      <c r="AF18" s="14">
        <v>0.11892031707247699</v>
      </c>
      <c r="AG18" s="14">
        <v>0.10324327433859699</v>
      </c>
      <c r="AH18" s="14">
        <v>0.130047675242559</v>
      </c>
      <c r="AI18" s="14">
        <v>7.7165203056444198E-2</v>
      </c>
      <c r="AJ18" s="14">
        <v>3.19738642955473E-2</v>
      </c>
      <c r="AK18" s="14"/>
      <c r="AL18" s="14">
        <v>0.14069039762176599</v>
      </c>
      <c r="AM18" s="14">
        <v>0.101505613168677</v>
      </c>
      <c r="AN18" s="14">
        <v>0.172315057867864</v>
      </c>
    </row>
    <row r="19" spans="2:40" x14ac:dyDescent="0.35">
      <c r="B19" s="15" t="s">
        <v>105</v>
      </c>
      <c r="C19" s="14">
        <v>1.50640616950418E-2</v>
      </c>
      <c r="D19" s="14">
        <v>1.5846502752728701E-2</v>
      </c>
      <c r="E19" s="14">
        <v>1.4306273301193599E-2</v>
      </c>
      <c r="F19" s="14"/>
      <c r="G19" s="14">
        <v>1.9992512434651999E-2</v>
      </c>
      <c r="H19" s="14">
        <v>1.6258038657456099E-2</v>
      </c>
      <c r="I19" s="14">
        <v>0</v>
      </c>
      <c r="J19" s="14">
        <v>1.07009372308371E-2</v>
      </c>
      <c r="K19" s="14">
        <v>1.2515919560301901E-2</v>
      </c>
      <c r="L19" s="14">
        <v>2.73494919527295E-2</v>
      </c>
      <c r="M19" s="14"/>
      <c r="N19" s="14">
        <v>0</v>
      </c>
      <c r="O19" s="14">
        <v>1.7156012861161699E-2</v>
      </c>
      <c r="P19" s="14">
        <v>2.0847232714915499E-2</v>
      </c>
      <c r="Q19" s="14">
        <v>3.5750477964407001E-2</v>
      </c>
      <c r="R19" s="14">
        <v>0</v>
      </c>
      <c r="S19" s="14">
        <v>0</v>
      </c>
      <c r="T19" s="14">
        <v>0</v>
      </c>
      <c r="U19" s="14">
        <v>0.100004938456737</v>
      </c>
      <c r="V19" s="14">
        <v>4.0463000672833399E-2</v>
      </c>
      <c r="W19" s="14">
        <v>0</v>
      </c>
      <c r="X19" s="14">
        <v>0</v>
      </c>
      <c r="Y19" s="14">
        <v>0</v>
      </c>
      <c r="Z19" s="14"/>
      <c r="AA19" s="14">
        <v>1.1769274186061499E-2</v>
      </c>
      <c r="AB19" s="14">
        <v>2.3432387411505801E-2</v>
      </c>
      <c r="AC19" s="14">
        <v>7.3145518534152602E-3</v>
      </c>
      <c r="AD19" s="14">
        <v>1.9496527215061999E-2</v>
      </c>
      <c r="AE19" s="14"/>
      <c r="AF19" s="14">
        <v>7.9368701878021301E-3</v>
      </c>
      <c r="AG19" s="14">
        <v>2.0430111557987098E-2</v>
      </c>
      <c r="AH19" s="14">
        <v>0</v>
      </c>
      <c r="AI19" s="14">
        <v>0</v>
      </c>
      <c r="AJ19" s="14">
        <v>1.6762724981106699E-2</v>
      </c>
      <c r="AK19" s="14"/>
      <c r="AL19" s="14">
        <v>1.39781782623633E-2</v>
      </c>
      <c r="AM19" s="14">
        <v>1.7214887973038401E-2</v>
      </c>
      <c r="AN19" s="14">
        <v>0</v>
      </c>
    </row>
    <row r="20" spans="2:40" x14ac:dyDescent="0.35">
      <c r="B20" s="15" t="s">
        <v>118</v>
      </c>
      <c r="C20" s="23">
        <v>6.9863541973980994E-2</v>
      </c>
      <c r="D20" s="23">
        <v>5.96062984219594E-2</v>
      </c>
      <c r="E20" s="23">
        <v>8.0030978321168997E-2</v>
      </c>
      <c r="F20" s="23"/>
      <c r="G20" s="23">
        <v>2.0551316383871299E-2</v>
      </c>
      <c r="H20" s="23">
        <v>3.6659657606924301E-2</v>
      </c>
      <c r="I20" s="23">
        <v>3.5779673024017002E-2</v>
      </c>
      <c r="J20" s="23">
        <v>3.3156153808619603E-2</v>
      </c>
      <c r="K20" s="23">
        <v>6.3313306523968299E-2</v>
      </c>
      <c r="L20" s="23">
        <v>0.182920795847302</v>
      </c>
      <c r="M20" s="23"/>
      <c r="N20" s="23">
        <v>3.2526866963498401E-2</v>
      </c>
      <c r="O20" s="23">
        <v>8.4120246903018295E-2</v>
      </c>
      <c r="P20" s="23">
        <v>0.15889326787435901</v>
      </c>
      <c r="Q20" s="23">
        <v>6.0513323589257401E-2</v>
      </c>
      <c r="R20" s="23">
        <v>0.13586034787184401</v>
      </c>
      <c r="S20" s="23">
        <v>5.3622888190858503E-2</v>
      </c>
      <c r="T20" s="23">
        <v>0</v>
      </c>
      <c r="U20" s="23">
        <v>5.1281404717258103E-2</v>
      </c>
      <c r="V20" s="23">
        <v>4.5419063220373403E-2</v>
      </c>
      <c r="W20" s="23">
        <v>7.1160431174826094E-2</v>
      </c>
      <c r="X20" s="23">
        <v>0.103341882422387</v>
      </c>
      <c r="Y20" s="23">
        <v>9.9172412817787797E-2</v>
      </c>
      <c r="Z20" s="23"/>
      <c r="AA20" s="23">
        <v>6.6754936951611998E-2</v>
      </c>
      <c r="AB20" s="23">
        <v>7.5888201182650203E-2</v>
      </c>
      <c r="AC20" s="23">
        <v>7.1357261340334696E-2</v>
      </c>
      <c r="AD20" s="23">
        <v>6.6419219814871505E-2</v>
      </c>
      <c r="AE20" s="23"/>
      <c r="AF20" s="23">
        <v>9.5699910561977006E-2</v>
      </c>
      <c r="AG20" s="23">
        <v>4.9070229831257001E-2</v>
      </c>
      <c r="AH20" s="23">
        <v>3.72126037391858E-2</v>
      </c>
      <c r="AI20" s="23">
        <v>8.1280638245302905E-2</v>
      </c>
      <c r="AJ20" s="23">
        <v>5.5537436365323399E-2</v>
      </c>
      <c r="AK20" s="23"/>
      <c r="AL20" s="23">
        <v>5.9051350444050799E-2</v>
      </c>
      <c r="AM20" s="23">
        <v>3.8674448001269797E-2</v>
      </c>
      <c r="AN20" s="23">
        <v>2.38679709303792E-2</v>
      </c>
    </row>
    <row r="21" spans="2:40" x14ac:dyDescent="0.35">
      <c r="B21" s="16" t="s">
        <v>107</v>
      </c>
    </row>
    <row r="22" spans="2:40" x14ac:dyDescent="0.35">
      <c r="B22" t="s">
        <v>69</v>
      </c>
    </row>
    <row r="23" spans="2:40" x14ac:dyDescent="0.35">
      <c r="B23" t="s">
        <v>70</v>
      </c>
    </row>
    <row r="25" spans="2:40" x14ac:dyDescent="0.35">
      <c r="B25"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x14ac:dyDescent="0.35">
      <c r="B9" s="15" t="s">
        <v>167</v>
      </c>
      <c r="C9" s="14">
        <v>9.7044411159197499E-2</v>
      </c>
      <c r="D9" s="14">
        <v>9.5460945808865993E-2</v>
      </c>
      <c r="E9" s="14">
        <v>0.100410470180312</v>
      </c>
      <c r="F9" s="14"/>
      <c r="G9" s="14">
        <v>0.156163636674823</v>
      </c>
      <c r="H9" s="14">
        <v>0.14027387354350099</v>
      </c>
      <c r="I9" s="14">
        <v>8.5095124926631197E-2</v>
      </c>
      <c r="J9" s="14">
        <v>6.8330788949227395E-2</v>
      </c>
      <c r="K9" s="14">
        <v>8.9962416343431703E-2</v>
      </c>
      <c r="L9" s="14">
        <v>5.6182141776352099E-2</v>
      </c>
      <c r="M9" s="14"/>
      <c r="N9" s="14">
        <v>0.128632743296553</v>
      </c>
      <c r="O9" s="14">
        <v>0.13611520907819999</v>
      </c>
      <c r="P9" s="14">
        <v>0.13662532045994699</v>
      </c>
      <c r="Q9" s="14">
        <v>5.4835304494115202E-2</v>
      </c>
      <c r="R9" s="14">
        <v>0</v>
      </c>
      <c r="S9" s="14">
        <v>3.5527383338004703E-2</v>
      </c>
      <c r="T9" s="14">
        <v>9.0478560067527095E-2</v>
      </c>
      <c r="U9" s="14">
        <v>4.48684146107758E-2</v>
      </c>
      <c r="V9" s="14">
        <v>0.15472317774251601</v>
      </c>
      <c r="W9" s="14">
        <v>7.0866664499375301E-2</v>
      </c>
      <c r="X9" s="14">
        <v>3.3774867393350803E-2</v>
      </c>
      <c r="Y9" s="14">
        <v>0.165626091950169</v>
      </c>
      <c r="Z9" s="14"/>
      <c r="AA9" s="14">
        <v>9.15699376154267E-2</v>
      </c>
      <c r="AB9" s="14">
        <v>0.10608394828885</v>
      </c>
      <c r="AC9" s="14">
        <v>7.0165721856452007E-2</v>
      </c>
      <c r="AD9" s="14">
        <v>0.12855927227640301</v>
      </c>
      <c r="AE9" s="14"/>
      <c r="AF9" s="14">
        <v>7.9705171062189203E-2</v>
      </c>
      <c r="AG9" s="14">
        <v>0.109966202033524</v>
      </c>
      <c r="AH9" s="14">
        <v>7.7925131365467998E-2</v>
      </c>
      <c r="AI9" s="14">
        <v>7.7165203056444198E-2</v>
      </c>
      <c r="AJ9" s="14">
        <v>0.12461794005445</v>
      </c>
      <c r="AK9" s="14"/>
      <c r="AL9" s="14">
        <v>9.7793318573562396E-2</v>
      </c>
      <c r="AM9" s="14">
        <v>9.8081762800763E-2</v>
      </c>
      <c r="AN9" s="14">
        <v>0.17840314337812699</v>
      </c>
    </row>
    <row r="10" spans="2:40" x14ac:dyDescent="0.35">
      <c r="B10" s="15" t="s">
        <v>168</v>
      </c>
      <c r="C10" s="14">
        <v>0.20909990158535599</v>
      </c>
      <c r="D10" s="14">
        <v>0.212307633148719</v>
      </c>
      <c r="E10" s="14">
        <v>0.20449258506946999</v>
      </c>
      <c r="F10" s="14"/>
      <c r="G10" s="14">
        <v>0.31342611000669401</v>
      </c>
      <c r="H10" s="14">
        <v>0.21624985147998699</v>
      </c>
      <c r="I10" s="14">
        <v>0.264034858394746</v>
      </c>
      <c r="J10" s="14">
        <v>0.19440673834621799</v>
      </c>
      <c r="K10" s="14">
        <v>0.18108692355257999</v>
      </c>
      <c r="L10" s="14">
        <v>0.114084113925633</v>
      </c>
      <c r="M10" s="14"/>
      <c r="N10" s="14">
        <v>0.26909151872993903</v>
      </c>
      <c r="O10" s="14">
        <v>0.181151523810167</v>
      </c>
      <c r="P10" s="14">
        <v>0.196134149599347</v>
      </c>
      <c r="Q10" s="14">
        <v>0.15292534861354501</v>
      </c>
      <c r="R10" s="14">
        <v>0.29895542104606698</v>
      </c>
      <c r="S10" s="14">
        <v>0.218953798622669</v>
      </c>
      <c r="T10" s="14">
        <v>0.18822091965648899</v>
      </c>
      <c r="U10" s="14">
        <v>0.226064946304666</v>
      </c>
      <c r="V10" s="14">
        <v>0.215471512098975</v>
      </c>
      <c r="W10" s="14">
        <v>9.6783341830974298E-2</v>
      </c>
      <c r="X10" s="14">
        <v>0.164280883859171</v>
      </c>
      <c r="Y10" s="14">
        <v>0.38082721018930499</v>
      </c>
      <c r="Z10" s="14"/>
      <c r="AA10" s="14">
        <v>0.24208392361561201</v>
      </c>
      <c r="AB10" s="14">
        <v>0.23040390926248</v>
      </c>
      <c r="AC10" s="14">
        <v>0.14134650569025001</v>
      </c>
      <c r="AD10" s="14">
        <v>0.17681221824615201</v>
      </c>
      <c r="AE10" s="14"/>
      <c r="AF10" s="14">
        <v>0.14079579335272599</v>
      </c>
      <c r="AG10" s="14">
        <v>0.28137515335770003</v>
      </c>
      <c r="AH10" s="14">
        <v>0.30591212126063</v>
      </c>
      <c r="AI10" s="14">
        <v>0.30616967597769901</v>
      </c>
      <c r="AJ10" s="14">
        <v>0.20726646273469301</v>
      </c>
      <c r="AK10" s="14"/>
      <c r="AL10" s="14">
        <v>0.160017149767262</v>
      </c>
      <c r="AM10" s="14">
        <v>0.28060145819793803</v>
      </c>
      <c r="AN10" s="14">
        <v>0.315167174671937</v>
      </c>
    </row>
    <row r="11" spans="2:40" x14ac:dyDescent="0.35">
      <c r="B11" s="15" t="s">
        <v>169</v>
      </c>
      <c r="C11" s="14">
        <v>0.45049307252121101</v>
      </c>
      <c r="D11" s="14">
        <v>0.458702473591037</v>
      </c>
      <c r="E11" s="14">
        <v>0.43951546331224101</v>
      </c>
      <c r="F11" s="14"/>
      <c r="G11" s="14">
        <v>0.36184163726741297</v>
      </c>
      <c r="H11" s="14">
        <v>0.446491134396585</v>
      </c>
      <c r="I11" s="14">
        <v>0.47273523093745401</v>
      </c>
      <c r="J11" s="14">
        <v>0.51405029985377004</v>
      </c>
      <c r="K11" s="14">
        <v>0.45374962445936201</v>
      </c>
      <c r="L11" s="14">
        <v>0.45050464560731701</v>
      </c>
      <c r="M11" s="14"/>
      <c r="N11" s="14">
        <v>0.42868150175762598</v>
      </c>
      <c r="O11" s="14">
        <v>0.37845915123808799</v>
      </c>
      <c r="P11" s="14">
        <v>0.44835826636917497</v>
      </c>
      <c r="Q11" s="14">
        <v>0.52883520968268605</v>
      </c>
      <c r="R11" s="14">
        <v>0.38776451642562598</v>
      </c>
      <c r="S11" s="14">
        <v>0.53697373580879704</v>
      </c>
      <c r="T11" s="14">
        <v>0.480188397772639</v>
      </c>
      <c r="U11" s="14">
        <v>0.46819960877919897</v>
      </c>
      <c r="V11" s="14">
        <v>0.38103891939062801</v>
      </c>
      <c r="W11" s="14">
        <v>0.610902470598368</v>
      </c>
      <c r="X11" s="14">
        <v>0.53704442359493598</v>
      </c>
      <c r="Y11" s="14">
        <v>0.28551417825685099</v>
      </c>
      <c r="Z11" s="14"/>
      <c r="AA11" s="14">
        <v>0.48031497396248901</v>
      </c>
      <c r="AB11" s="14">
        <v>0.39011776978895302</v>
      </c>
      <c r="AC11" s="14">
        <v>0.55188520715293299</v>
      </c>
      <c r="AD11" s="14">
        <v>0.34955954617560903</v>
      </c>
      <c r="AE11" s="14"/>
      <c r="AF11" s="14">
        <v>0.48433909526302499</v>
      </c>
      <c r="AG11" s="14">
        <v>0.40366707226156101</v>
      </c>
      <c r="AH11" s="14">
        <v>0.46439601022237398</v>
      </c>
      <c r="AI11" s="14">
        <v>0.54069761045224796</v>
      </c>
      <c r="AJ11" s="14">
        <v>0.43267697130798599</v>
      </c>
      <c r="AK11" s="14"/>
      <c r="AL11" s="14">
        <v>0.449769374081879</v>
      </c>
      <c r="AM11" s="14">
        <v>0.44859284674688599</v>
      </c>
      <c r="AN11" s="14">
        <v>0.337528634333017</v>
      </c>
    </row>
    <row r="12" spans="2:40" x14ac:dyDescent="0.35">
      <c r="B12" s="15" t="s">
        <v>170</v>
      </c>
      <c r="C12" s="14">
        <v>6.1480571370774097E-2</v>
      </c>
      <c r="D12" s="14">
        <v>7.59634074228316E-2</v>
      </c>
      <c r="E12" s="14">
        <v>4.4330912864171797E-2</v>
      </c>
      <c r="F12" s="14"/>
      <c r="G12" s="14">
        <v>0.100319759313984</v>
      </c>
      <c r="H12" s="14">
        <v>8.9430613902100498E-2</v>
      </c>
      <c r="I12" s="14">
        <v>6.31170013756987E-2</v>
      </c>
      <c r="J12" s="14">
        <v>3.9004180117262699E-2</v>
      </c>
      <c r="K12" s="14">
        <v>3.1644284324105897E-2</v>
      </c>
      <c r="L12" s="14">
        <v>4.2050872459722603E-2</v>
      </c>
      <c r="M12" s="14"/>
      <c r="N12" s="14">
        <v>9.7940511250062506E-2</v>
      </c>
      <c r="O12" s="14">
        <v>4.5220569767832099E-2</v>
      </c>
      <c r="P12" s="14">
        <v>4.1591747638185399E-2</v>
      </c>
      <c r="Q12" s="14">
        <v>5.2002406997777598E-2</v>
      </c>
      <c r="R12" s="14">
        <v>6.4887330546462202E-2</v>
      </c>
      <c r="S12" s="14">
        <v>2.10649536113445E-2</v>
      </c>
      <c r="T12" s="14">
        <v>9.0489654725589799E-2</v>
      </c>
      <c r="U12" s="14">
        <v>4.6293108632894799E-2</v>
      </c>
      <c r="V12" s="14">
        <v>4.0441004423693201E-2</v>
      </c>
      <c r="W12" s="14">
        <v>0.102558204990743</v>
      </c>
      <c r="X12" s="14">
        <v>0</v>
      </c>
      <c r="Y12" s="14">
        <v>0.16803251960367499</v>
      </c>
      <c r="Z12" s="14"/>
      <c r="AA12" s="14">
        <v>7.2253892781901405E-2</v>
      </c>
      <c r="AB12" s="14">
        <v>5.4751224417039702E-2</v>
      </c>
      <c r="AC12" s="14">
        <v>3.3308789799489001E-2</v>
      </c>
      <c r="AD12" s="14">
        <v>7.9126435518300897E-2</v>
      </c>
      <c r="AE12" s="14"/>
      <c r="AF12" s="14">
        <v>6.2546673769276501E-2</v>
      </c>
      <c r="AG12" s="14">
        <v>5.0667743121773599E-2</v>
      </c>
      <c r="AH12" s="14">
        <v>6.3376539650538105E-2</v>
      </c>
      <c r="AI12" s="14">
        <v>0</v>
      </c>
      <c r="AJ12" s="14">
        <v>7.4597479669885905E-2</v>
      </c>
      <c r="AK12" s="14"/>
      <c r="AL12" s="14">
        <v>7.83925483636944E-2</v>
      </c>
      <c r="AM12" s="14">
        <v>5.8218089174255298E-2</v>
      </c>
      <c r="AN12" s="14">
        <v>5.8612995144005101E-2</v>
      </c>
    </row>
    <row r="13" spans="2:40" x14ac:dyDescent="0.35">
      <c r="B13" s="15" t="s">
        <v>171</v>
      </c>
      <c r="C13" s="14">
        <v>0.109230549364637</v>
      </c>
      <c r="D13" s="14">
        <v>0.10412776679022701</v>
      </c>
      <c r="E13" s="14">
        <v>0.11363148483595099</v>
      </c>
      <c r="F13" s="14"/>
      <c r="G13" s="14">
        <v>6.8248856737085903E-2</v>
      </c>
      <c r="H13" s="14">
        <v>9.0468331993298401E-2</v>
      </c>
      <c r="I13" s="14">
        <v>7.0525040043418696E-2</v>
      </c>
      <c r="J13" s="14">
        <v>8.5353343354048206E-2</v>
      </c>
      <c r="K13" s="14">
        <v>0.127858707204759</v>
      </c>
      <c r="L13" s="14">
        <v>0.1884776326541</v>
      </c>
      <c r="M13" s="14"/>
      <c r="N13" s="14">
        <v>3.2001287235171198E-2</v>
      </c>
      <c r="O13" s="14">
        <v>0.12988449711141301</v>
      </c>
      <c r="P13" s="14">
        <v>0.13663686291803401</v>
      </c>
      <c r="Q13" s="14">
        <v>0.109887357354762</v>
      </c>
      <c r="R13" s="14">
        <v>0.18396566001534101</v>
      </c>
      <c r="S13" s="14">
        <v>0.15025680410453299</v>
      </c>
      <c r="T13" s="14">
        <v>0.15062246777775501</v>
      </c>
      <c r="U13" s="14">
        <v>0.16086209184862299</v>
      </c>
      <c r="V13" s="14">
        <v>9.6306068238142306E-2</v>
      </c>
      <c r="W13" s="14">
        <v>4.8897418427445702E-2</v>
      </c>
      <c r="X13" s="14">
        <v>0.13385043312289499</v>
      </c>
      <c r="Y13" s="14">
        <v>0</v>
      </c>
      <c r="Z13" s="14"/>
      <c r="AA13" s="14">
        <v>6.8198097599750304E-2</v>
      </c>
      <c r="AB13" s="14">
        <v>0.14174372012929401</v>
      </c>
      <c r="AC13" s="14">
        <v>0.125869976068398</v>
      </c>
      <c r="AD13" s="14">
        <v>0.13952476472836101</v>
      </c>
      <c r="AE13" s="14"/>
      <c r="AF13" s="14">
        <v>0.137967217537421</v>
      </c>
      <c r="AG13" s="14">
        <v>0.100961930724826</v>
      </c>
      <c r="AH13" s="14">
        <v>5.1767590958735399E-2</v>
      </c>
      <c r="AI13" s="14">
        <v>0</v>
      </c>
      <c r="AJ13" s="14">
        <v>6.7243859053022104E-2</v>
      </c>
      <c r="AK13" s="14"/>
      <c r="AL13" s="14">
        <v>0.121078860219</v>
      </c>
      <c r="AM13" s="14">
        <v>6.6949071325657805E-2</v>
      </c>
      <c r="AN13" s="14">
        <v>6.76671433431838E-2</v>
      </c>
    </row>
    <row r="14" spans="2:40" x14ac:dyDescent="0.35">
      <c r="B14" s="15" t="s">
        <v>105</v>
      </c>
      <c r="C14" s="23">
        <v>7.2651493998824701E-2</v>
      </c>
      <c r="D14" s="23">
        <v>5.3437773238319199E-2</v>
      </c>
      <c r="E14" s="23">
        <v>9.7619083737853996E-2</v>
      </c>
      <c r="F14" s="23"/>
      <c r="G14" s="23">
        <v>0</v>
      </c>
      <c r="H14" s="23">
        <v>1.7086194684527101E-2</v>
      </c>
      <c r="I14" s="23">
        <v>4.44927443220514E-2</v>
      </c>
      <c r="J14" s="23">
        <v>9.88546493794739E-2</v>
      </c>
      <c r="K14" s="23">
        <v>0.115698044115762</v>
      </c>
      <c r="L14" s="23">
        <v>0.14870059357687501</v>
      </c>
      <c r="M14" s="23"/>
      <c r="N14" s="23">
        <v>4.3652437730648301E-2</v>
      </c>
      <c r="O14" s="23">
        <v>0.12916904899430001</v>
      </c>
      <c r="P14" s="23">
        <v>4.0653653015312E-2</v>
      </c>
      <c r="Q14" s="23">
        <v>0.101514372857114</v>
      </c>
      <c r="R14" s="23">
        <v>6.4427071966503796E-2</v>
      </c>
      <c r="S14" s="23">
        <v>3.7223324514652503E-2</v>
      </c>
      <c r="T14" s="23">
        <v>0</v>
      </c>
      <c r="U14" s="23">
        <v>5.3711829823842303E-2</v>
      </c>
      <c r="V14" s="23">
        <v>0.112019318106046</v>
      </c>
      <c r="W14" s="23">
        <v>6.9991899653093395E-2</v>
      </c>
      <c r="X14" s="23">
        <v>0.13104939202964799</v>
      </c>
      <c r="Y14" s="23">
        <v>0</v>
      </c>
      <c r="Z14" s="23"/>
      <c r="AA14" s="23">
        <v>4.5579174424819902E-2</v>
      </c>
      <c r="AB14" s="23">
        <v>7.6899428113382601E-2</v>
      </c>
      <c r="AC14" s="23">
        <v>7.7423799432477305E-2</v>
      </c>
      <c r="AD14" s="23">
        <v>0.12641776305517499</v>
      </c>
      <c r="AE14" s="23"/>
      <c r="AF14" s="23">
        <v>9.4646049015362596E-2</v>
      </c>
      <c r="AG14" s="23">
        <v>5.3361898500615297E-2</v>
      </c>
      <c r="AH14" s="23">
        <v>3.6622606542254098E-2</v>
      </c>
      <c r="AI14" s="23">
        <v>7.5967510513608699E-2</v>
      </c>
      <c r="AJ14" s="23">
        <v>9.3597287179962602E-2</v>
      </c>
      <c r="AK14" s="23"/>
      <c r="AL14" s="23">
        <v>9.2948748994601801E-2</v>
      </c>
      <c r="AM14" s="23">
        <v>4.7556771754500002E-2</v>
      </c>
      <c r="AN14" s="23">
        <v>4.2620909129731002E-2</v>
      </c>
    </row>
    <row r="15" spans="2:40" x14ac:dyDescent="0.35">
      <c r="B15" s="16" t="s">
        <v>107</v>
      </c>
    </row>
    <row r="16" spans="2:40" x14ac:dyDescent="0.35">
      <c r="B16" t="s">
        <v>69</v>
      </c>
    </row>
    <row r="17" spans="2:2" x14ac:dyDescent="0.35">
      <c r="B17" t="s">
        <v>70</v>
      </c>
    </row>
    <row r="19" spans="2:2" x14ac:dyDescent="0.35">
      <c r="B19"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193</v>
      </c>
      <c r="D7" s="10">
        <v>106</v>
      </c>
      <c r="E7" s="10">
        <v>86</v>
      </c>
      <c r="F7" s="10"/>
      <c r="G7" s="10">
        <v>45</v>
      </c>
      <c r="H7" s="10">
        <v>42</v>
      </c>
      <c r="I7" s="10">
        <v>39</v>
      </c>
      <c r="J7" s="10">
        <v>22</v>
      </c>
      <c r="K7" s="10">
        <v>21</v>
      </c>
      <c r="L7" s="10">
        <v>24</v>
      </c>
      <c r="M7" s="10"/>
      <c r="N7" s="10">
        <v>36</v>
      </c>
      <c r="O7" s="10">
        <v>35</v>
      </c>
      <c r="P7" s="10">
        <v>17</v>
      </c>
      <c r="Q7" s="10">
        <v>11</v>
      </c>
      <c r="R7" s="10">
        <v>14</v>
      </c>
      <c r="S7" s="10">
        <v>14</v>
      </c>
      <c r="T7" s="10">
        <v>15</v>
      </c>
      <c r="U7" s="10">
        <v>6</v>
      </c>
      <c r="V7" s="10">
        <v>26</v>
      </c>
      <c r="W7" s="10">
        <v>7</v>
      </c>
      <c r="X7" s="10">
        <v>6</v>
      </c>
      <c r="Y7" s="10">
        <v>6</v>
      </c>
      <c r="Z7" s="10"/>
      <c r="AA7" s="10">
        <v>81</v>
      </c>
      <c r="AB7" s="10">
        <v>54</v>
      </c>
      <c r="AC7" s="10">
        <v>27</v>
      </c>
      <c r="AD7" s="10">
        <v>31</v>
      </c>
      <c r="AE7" s="10"/>
      <c r="AF7" s="10">
        <v>54</v>
      </c>
      <c r="AG7" s="10">
        <v>73</v>
      </c>
      <c r="AH7" s="10">
        <v>21</v>
      </c>
      <c r="AI7" s="10">
        <v>5</v>
      </c>
      <c r="AJ7" s="10">
        <v>18</v>
      </c>
      <c r="AK7" s="10"/>
      <c r="AL7" s="10">
        <v>36</v>
      </c>
      <c r="AM7" s="10">
        <v>86</v>
      </c>
      <c r="AN7" s="10">
        <v>23</v>
      </c>
    </row>
    <row r="8" spans="2:40" ht="30" customHeight="1" x14ac:dyDescent="0.35">
      <c r="B8" s="11" t="s">
        <v>20</v>
      </c>
      <c r="C8" s="11">
        <v>194</v>
      </c>
      <c r="D8" s="11">
        <v>107</v>
      </c>
      <c r="E8" s="11">
        <v>86</v>
      </c>
      <c r="F8" s="11"/>
      <c r="G8" s="11">
        <v>44</v>
      </c>
      <c r="H8" s="11">
        <v>41</v>
      </c>
      <c r="I8" s="11">
        <v>41</v>
      </c>
      <c r="J8" s="11">
        <v>24</v>
      </c>
      <c r="K8" s="11">
        <v>19</v>
      </c>
      <c r="L8" s="11">
        <v>25</v>
      </c>
      <c r="M8" s="11"/>
      <c r="N8" s="11">
        <v>38</v>
      </c>
      <c r="O8" s="11">
        <v>34</v>
      </c>
      <c r="P8" s="11">
        <v>16</v>
      </c>
      <c r="Q8" s="11">
        <v>11</v>
      </c>
      <c r="R8" s="11">
        <v>14</v>
      </c>
      <c r="S8" s="11">
        <v>13</v>
      </c>
      <c r="T8" s="11">
        <v>14</v>
      </c>
      <c r="U8" s="11">
        <v>5</v>
      </c>
      <c r="V8" s="11">
        <v>26</v>
      </c>
      <c r="W8" s="11">
        <v>8</v>
      </c>
      <c r="X8" s="11">
        <v>6</v>
      </c>
      <c r="Y8" s="11">
        <v>9</v>
      </c>
      <c r="Z8" s="11"/>
      <c r="AA8" s="11">
        <v>84</v>
      </c>
      <c r="AB8" s="11">
        <v>53</v>
      </c>
      <c r="AC8" s="11">
        <v>26</v>
      </c>
      <c r="AD8" s="11">
        <v>31</v>
      </c>
      <c r="AE8" s="11"/>
      <c r="AF8" s="11">
        <v>53</v>
      </c>
      <c r="AG8" s="11">
        <v>73</v>
      </c>
      <c r="AH8" s="11">
        <v>21</v>
      </c>
      <c r="AI8" s="11">
        <v>5</v>
      </c>
      <c r="AJ8" s="11">
        <v>18</v>
      </c>
      <c r="AK8" s="11"/>
      <c r="AL8" s="11">
        <v>35</v>
      </c>
      <c r="AM8" s="11">
        <v>86</v>
      </c>
      <c r="AN8" s="11">
        <v>23</v>
      </c>
    </row>
    <row r="9" spans="2:40" ht="29" x14ac:dyDescent="0.35">
      <c r="B9" s="15" t="s">
        <v>173</v>
      </c>
      <c r="C9" s="14">
        <v>0.32006868532424898</v>
      </c>
      <c r="D9" s="14">
        <v>0.345282612051939</v>
      </c>
      <c r="E9" s="14">
        <v>0.29217667900712702</v>
      </c>
      <c r="F9" s="14"/>
      <c r="G9" s="14">
        <v>0.28979479435779998</v>
      </c>
      <c r="H9" s="14">
        <v>0.38059003655782497</v>
      </c>
      <c r="I9" s="14">
        <v>0.50865071113409199</v>
      </c>
      <c r="J9" s="14">
        <v>0.18854700416563699</v>
      </c>
      <c r="K9" s="14">
        <v>0.19048686100294801</v>
      </c>
      <c r="L9" s="14">
        <v>0.189106021657235</v>
      </c>
      <c r="M9" s="14"/>
      <c r="N9" s="14">
        <v>0.36909370821293802</v>
      </c>
      <c r="O9" s="14">
        <v>0.34216883257182701</v>
      </c>
      <c r="P9" s="14">
        <v>0.41468603648100899</v>
      </c>
      <c r="Q9" s="14">
        <v>0.17413710132770799</v>
      </c>
      <c r="R9" s="14">
        <v>0.42693436729932799</v>
      </c>
      <c r="S9" s="14">
        <v>0.22786506013064001</v>
      </c>
      <c r="T9" s="14">
        <v>0.19617870691131001</v>
      </c>
      <c r="U9" s="14">
        <v>0.17010032596317801</v>
      </c>
      <c r="V9" s="14">
        <v>0.34082956498656097</v>
      </c>
      <c r="W9" s="14">
        <v>0.30175503265293202</v>
      </c>
      <c r="X9" s="14">
        <v>0.18559020415625599</v>
      </c>
      <c r="Y9" s="14">
        <v>0.32852358280383198</v>
      </c>
      <c r="Z9" s="14"/>
      <c r="AA9" s="14">
        <v>0.38852168060006298</v>
      </c>
      <c r="AB9" s="14">
        <v>0.26441096553423599</v>
      </c>
      <c r="AC9" s="14">
        <v>0.30581994953061198</v>
      </c>
      <c r="AD9" s="14">
        <v>0.243628410957478</v>
      </c>
      <c r="AE9" s="14"/>
      <c r="AF9" s="14">
        <v>0.27465195483497301</v>
      </c>
      <c r="AG9" s="14">
        <v>0.27835083682439699</v>
      </c>
      <c r="AH9" s="14">
        <v>0.53989579986172098</v>
      </c>
      <c r="AI9" s="14">
        <v>0.398781372322627</v>
      </c>
      <c r="AJ9" s="14">
        <v>0.32137929470978499</v>
      </c>
      <c r="AK9" s="14"/>
      <c r="AL9" s="14">
        <v>0.29671769544751903</v>
      </c>
      <c r="AM9" s="14">
        <v>0.314590118097827</v>
      </c>
      <c r="AN9" s="14">
        <v>0.46153293139127799</v>
      </c>
    </row>
    <row r="10" spans="2:40" ht="58" x14ac:dyDescent="0.35">
      <c r="B10" s="15" t="s">
        <v>174</v>
      </c>
      <c r="C10" s="14">
        <v>0.39332904794509099</v>
      </c>
      <c r="D10" s="14">
        <v>0.427153261917739</v>
      </c>
      <c r="E10" s="14">
        <v>0.35548459082753397</v>
      </c>
      <c r="F10" s="14"/>
      <c r="G10" s="14">
        <v>0.40350606089174801</v>
      </c>
      <c r="H10" s="14">
        <v>0.39374233780137702</v>
      </c>
      <c r="I10" s="14">
        <v>0.32068237751065798</v>
      </c>
      <c r="J10" s="14">
        <v>0.55343509598021101</v>
      </c>
      <c r="K10" s="14">
        <v>0.52200273776678396</v>
      </c>
      <c r="L10" s="14">
        <v>0.23639248564044099</v>
      </c>
      <c r="M10" s="14"/>
      <c r="N10" s="14">
        <v>0.363732971620506</v>
      </c>
      <c r="O10" s="14">
        <v>0.34437900453634901</v>
      </c>
      <c r="P10" s="14">
        <v>0.221865186998526</v>
      </c>
      <c r="Q10" s="14">
        <v>0.54006189749794398</v>
      </c>
      <c r="R10" s="14">
        <v>0.49051673351091302</v>
      </c>
      <c r="S10" s="14">
        <v>0.557799476726906</v>
      </c>
      <c r="T10" s="14">
        <v>0.40307604566514799</v>
      </c>
      <c r="U10" s="14">
        <v>0.49912266489141399</v>
      </c>
      <c r="V10" s="14">
        <v>0.42323723603977897</v>
      </c>
      <c r="W10" s="14">
        <v>0.27415013600281601</v>
      </c>
      <c r="X10" s="14">
        <v>0.17053212128279799</v>
      </c>
      <c r="Y10" s="14">
        <v>0.51542336054843496</v>
      </c>
      <c r="Z10" s="14"/>
      <c r="AA10" s="14">
        <v>0.40633042611809</v>
      </c>
      <c r="AB10" s="14">
        <v>0.35260188846693202</v>
      </c>
      <c r="AC10" s="14">
        <v>0.35112991725110798</v>
      </c>
      <c r="AD10" s="14">
        <v>0.46237118478245898</v>
      </c>
      <c r="AE10" s="14"/>
      <c r="AF10" s="14">
        <v>0.45120771268297899</v>
      </c>
      <c r="AG10" s="14">
        <v>0.478444737706405</v>
      </c>
      <c r="AH10" s="14">
        <v>0.32128141432554802</v>
      </c>
      <c r="AI10" s="14">
        <v>0.392014613546812</v>
      </c>
      <c r="AJ10" s="14">
        <v>0.29616122262146399</v>
      </c>
      <c r="AK10" s="14"/>
      <c r="AL10" s="14">
        <v>0.42998009457172398</v>
      </c>
      <c r="AM10" s="14">
        <v>0.424297052732516</v>
      </c>
      <c r="AN10" s="14">
        <v>0.36747542810609402</v>
      </c>
    </row>
    <row r="11" spans="2:40" ht="87" x14ac:dyDescent="0.35">
      <c r="B11" s="15" t="s">
        <v>175</v>
      </c>
      <c r="C11" s="14">
        <v>0.19498539061197001</v>
      </c>
      <c r="D11" s="14">
        <v>0.15719402979757999</v>
      </c>
      <c r="E11" s="14">
        <v>0.232931056632218</v>
      </c>
      <c r="F11" s="14"/>
      <c r="G11" s="14">
        <v>0.24109641273009499</v>
      </c>
      <c r="H11" s="14">
        <v>0.17597957065084099</v>
      </c>
      <c r="I11" s="14">
        <v>0.14819798683148899</v>
      </c>
      <c r="J11" s="14">
        <v>9.1283593076929195E-2</v>
      </c>
      <c r="K11" s="14">
        <v>0.19483370182992901</v>
      </c>
      <c r="L11" s="14">
        <v>0.32556404283006002</v>
      </c>
      <c r="M11" s="14"/>
      <c r="N11" s="14">
        <v>0.215690890489597</v>
      </c>
      <c r="O11" s="14">
        <v>0.227273786126307</v>
      </c>
      <c r="P11" s="14">
        <v>0</v>
      </c>
      <c r="Q11" s="14">
        <v>0.28580100117434798</v>
      </c>
      <c r="R11" s="14">
        <v>8.2548899189759203E-2</v>
      </c>
      <c r="S11" s="14">
        <v>0.214335463142455</v>
      </c>
      <c r="T11" s="14">
        <v>0.26955291318091101</v>
      </c>
      <c r="U11" s="14">
        <v>0.16560682840670601</v>
      </c>
      <c r="V11" s="14">
        <v>0.156423610879104</v>
      </c>
      <c r="W11" s="14">
        <v>0.14336484459037699</v>
      </c>
      <c r="X11" s="14">
        <v>0.64387767456094602</v>
      </c>
      <c r="Y11" s="14">
        <v>0.156053056647733</v>
      </c>
      <c r="Z11" s="14"/>
      <c r="AA11" s="14">
        <v>0.16981820944339199</v>
      </c>
      <c r="AB11" s="14">
        <v>0.21561732681118201</v>
      </c>
      <c r="AC11" s="14">
        <v>0.15320769772137199</v>
      </c>
      <c r="AD11" s="14">
        <v>0.261618635752422</v>
      </c>
      <c r="AE11" s="14"/>
      <c r="AF11" s="14">
        <v>0.14431298578117799</v>
      </c>
      <c r="AG11" s="14">
        <v>0.20553120139339301</v>
      </c>
      <c r="AH11" s="14">
        <v>0.138822785812731</v>
      </c>
      <c r="AI11" s="14">
        <v>0.209204014130561</v>
      </c>
      <c r="AJ11" s="14">
        <v>0.21577556803430001</v>
      </c>
      <c r="AK11" s="14"/>
      <c r="AL11" s="14">
        <v>0.16283881356730301</v>
      </c>
      <c r="AM11" s="14">
        <v>0.19454080870822801</v>
      </c>
      <c r="AN11" s="14">
        <v>0.123648681911882</v>
      </c>
    </row>
    <row r="12" spans="2:40" x14ac:dyDescent="0.35">
      <c r="B12" s="15" t="s">
        <v>105</v>
      </c>
      <c r="C12" s="23">
        <v>9.1616876118690196E-2</v>
      </c>
      <c r="D12" s="23">
        <v>7.0370096232741694E-2</v>
      </c>
      <c r="E12" s="23">
        <v>0.119407673533121</v>
      </c>
      <c r="F12" s="23"/>
      <c r="G12" s="23">
        <v>6.5602732020356103E-2</v>
      </c>
      <c r="H12" s="23">
        <v>4.9688054989957001E-2</v>
      </c>
      <c r="I12" s="23">
        <v>2.2468924523761001E-2</v>
      </c>
      <c r="J12" s="23">
        <v>0.16673430677722201</v>
      </c>
      <c r="K12" s="23">
        <v>9.2676699400339096E-2</v>
      </c>
      <c r="L12" s="23">
        <v>0.24893744987226499</v>
      </c>
      <c r="M12" s="23"/>
      <c r="N12" s="23">
        <v>5.1482429676958201E-2</v>
      </c>
      <c r="O12" s="23">
        <v>8.6178376765517498E-2</v>
      </c>
      <c r="P12" s="23">
        <v>0.36344877652046598</v>
      </c>
      <c r="Q12" s="23">
        <v>0</v>
      </c>
      <c r="R12" s="23">
        <v>0</v>
      </c>
      <c r="S12" s="23">
        <v>0</v>
      </c>
      <c r="T12" s="23">
        <v>0.13119233424263099</v>
      </c>
      <c r="U12" s="23">
        <v>0.16517018073870199</v>
      </c>
      <c r="V12" s="23">
        <v>7.9509588094556105E-2</v>
      </c>
      <c r="W12" s="23">
        <v>0.280729986753875</v>
      </c>
      <c r="X12" s="23">
        <v>0</v>
      </c>
      <c r="Y12" s="23">
        <v>0</v>
      </c>
      <c r="Z12" s="23"/>
      <c r="AA12" s="23">
        <v>3.53296838384555E-2</v>
      </c>
      <c r="AB12" s="23">
        <v>0.16736981918765001</v>
      </c>
      <c r="AC12" s="23">
        <v>0.18984243549690699</v>
      </c>
      <c r="AD12" s="23">
        <v>3.2381768507641497E-2</v>
      </c>
      <c r="AE12" s="23"/>
      <c r="AF12" s="23">
        <v>0.12982734670087101</v>
      </c>
      <c r="AG12" s="23">
        <v>3.7673224075804E-2</v>
      </c>
      <c r="AH12" s="23">
        <v>0</v>
      </c>
      <c r="AI12" s="23">
        <v>0</v>
      </c>
      <c r="AJ12" s="23">
        <v>0.16668391463445101</v>
      </c>
      <c r="AK12" s="23"/>
      <c r="AL12" s="23">
        <v>0.110463396413453</v>
      </c>
      <c r="AM12" s="23">
        <v>6.6572020461429196E-2</v>
      </c>
      <c r="AN12" s="23">
        <v>4.7342958590745998E-2</v>
      </c>
    </row>
    <row r="13" spans="2:40" x14ac:dyDescent="0.35">
      <c r="B13" s="16" t="s">
        <v>177</v>
      </c>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H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9" t="s">
        <v>187</v>
      </c>
      <c r="E2" s="26"/>
      <c r="F2" s="26"/>
      <c r="G2" s="26"/>
      <c r="H2" s="26"/>
    </row>
    <row r="6" spans="2:8" ht="50" customHeight="1" x14ac:dyDescent="0.35">
      <c r="B6" s="17" t="s">
        <v>15</v>
      </c>
      <c r="C6" s="17" t="s">
        <v>178</v>
      </c>
      <c r="D6" s="17" t="s">
        <v>179</v>
      </c>
      <c r="E6" s="17" t="s">
        <v>180</v>
      </c>
      <c r="F6" s="17" t="s">
        <v>181</v>
      </c>
      <c r="G6" s="17" t="s">
        <v>182</v>
      </c>
    </row>
    <row r="7" spans="2:8" x14ac:dyDescent="0.35">
      <c r="B7" s="15" t="s">
        <v>183</v>
      </c>
      <c r="C7" s="14">
        <v>0.112773294248475</v>
      </c>
      <c r="D7" s="14">
        <v>0.14872603011216601</v>
      </c>
      <c r="E7" s="14">
        <v>7.4084660354193393E-2</v>
      </c>
      <c r="F7" s="14">
        <v>0.130440862294979</v>
      </c>
      <c r="G7" s="14">
        <v>0.15889832946785601</v>
      </c>
    </row>
    <row r="8" spans="2:8" x14ac:dyDescent="0.35">
      <c r="B8" s="15" t="s">
        <v>184</v>
      </c>
      <c r="C8" s="14">
        <v>0.46867685279225102</v>
      </c>
      <c r="D8" s="14">
        <v>0.42033758493135698</v>
      </c>
      <c r="E8" s="14">
        <v>0.29918988975723199</v>
      </c>
      <c r="F8" s="14">
        <v>0.37452234231860998</v>
      </c>
      <c r="G8" s="14">
        <v>0.44651377814078003</v>
      </c>
    </row>
    <row r="9" spans="2:8" x14ac:dyDescent="0.35">
      <c r="B9" s="15" t="s">
        <v>185</v>
      </c>
      <c r="C9" s="14">
        <v>0.29922689284082998</v>
      </c>
      <c r="D9" s="14">
        <v>0.30216865473365701</v>
      </c>
      <c r="E9" s="14">
        <v>0.37656926587813999</v>
      </c>
      <c r="F9" s="14">
        <v>0.34014677573009799</v>
      </c>
      <c r="G9" s="14">
        <v>0.28189453710564699</v>
      </c>
    </row>
    <row r="10" spans="2:8" x14ac:dyDescent="0.35">
      <c r="B10" s="15" t="s">
        <v>186</v>
      </c>
      <c r="C10" s="14">
        <v>0.119322960118445</v>
      </c>
      <c r="D10" s="14">
        <v>0.12876773022282101</v>
      </c>
      <c r="E10" s="14">
        <v>0.25015618401043399</v>
      </c>
      <c r="F10" s="14">
        <v>0.15489001965631199</v>
      </c>
      <c r="G10" s="14">
        <v>0.112693355285717</v>
      </c>
    </row>
    <row r="11" spans="2:8" x14ac:dyDescent="0.35">
      <c r="B11" s="16"/>
      <c r="C11" s="16"/>
      <c r="D11" s="16"/>
      <c r="E11" s="16"/>
      <c r="F11" s="16"/>
      <c r="G11" s="16"/>
    </row>
    <row r="12" spans="2:8" x14ac:dyDescent="0.35">
      <c r="B12" t="s">
        <v>69</v>
      </c>
    </row>
    <row r="13" spans="2:8" x14ac:dyDescent="0.35">
      <c r="B13" t="s">
        <v>70</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183</v>
      </c>
      <c r="C9" s="14">
        <v>0.112773294248475</v>
      </c>
      <c r="D9" s="14">
        <v>0.124311360056146</v>
      </c>
      <c r="E9" s="14">
        <v>0.10117552143471201</v>
      </c>
      <c r="F9" s="14"/>
      <c r="G9" s="14">
        <v>0.16496486391816101</v>
      </c>
      <c r="H9" s="14">
        <v>0.14726511293071501</v>
      </c>
      <c r="I9" s="14">
        <v>0.131973136234081</v>
      </c>
      <c r="J9" s="14">
        <v>0.10043054497942</v>
      </c>
      <c r="K9" s="14">
        <v>6.5846796094047894E-2</v>
      </c>
      <c r="L9" s="14">
        <v>7.6065228694720197E-2</v>
      </c>
      <c r="M9" s="14"/>
      <c r="N9" s="14">
        <v>0.16878177713416501</v>
      </c>
      <c r="O9" s="14">
        <v>0.116187661030246</v>
      </c>
      <c r="P9" s="14">
        <v>0.14253770041059</v>
      </c>
      <c r="Q9" s="14">
        <v>7.2414602321370605E-2</v>
      </c>
      <c r="R9" s="14">
        <v>0.105358881075098</v>
      </c>
      <c r="S9" s="14">
        <v>9.8665048459350896E-2</v>
      </c>
      <c r="T9" s="14">
        <v>8.6771604740982305E-2</v>
      </c>
      <c r="U9" s="14">
        <v>5.8893930048489002E-2</v>
      </c>
      <c r="V9" s="14">
        <v>0.14552236961170201</v>
      </c>
      <c r="W9" s="14">
        <v>8.21778827290751E-2</v>
      </c>
      <c r="X9" s="14">
        <v>9.7656128500287501E-2</v>
      </c>
      <c r="Y9" s="14">
        <v>7.4951779278134706E-2</v>
      </c>
      <c r="Z9" s="14"/>
      <c r="AA9" s="14">
        <v>0.161318517074616</v>
      </c>
      <c r="AB9" s="14">
        <v>0.10979292117749601</v>
      </c>
      <c r="AC9" s="14">
        <v>9.7080244045027395E-2</v>
      </c>
      <c r="AD9" s="14">
        <v>7.8156112123080199E-2</v>
      </c>
      <c r="AE9" s="14"/>
      <c r="AF9" s="14">
        <v>0.11181638803421701</v>
      </c>
      <c r="AG9" s="14">
        <v>0.14661434127928999</v>
      </c>
      <c r="AH9" s="14">
        <v>0.107687168815935</v>
      </c>
      <c r="AI9" s="14">
        <v>0.158818157469999</v>
      </c>
      <c r="AJ9" s="14">
        <v>6.49660252463274E-2</v>
      </c>
      <c r="AK9" s="14"/>
      <c r="AL9" s="14">
        <v>0.12160929325172</v>
      </c>
      <c r="AM9" s="14">
        <v>0.129619528722931</v>
      </c>
      <c r="AN9" s="14">
        <v>0.13162372293097299</v>
      </c>
    </row>
    <row r="10" spans="2:40" x14ac:dyDescent="0.35">
      <c r="B10" s="15" t="s">
        <v>184</v>
      </c>
      <c r="C10" s="14">
        <v>0.46867685279225102</v>
      </c>
      <c r="D10" s="14">
        <v>0.47711015577059002</v>
      </c>
      <c r="E10" s="14">
        <v>0.460270679512568</v>
      </c>
      <c r="F10" s="14"/>
      <c r="G10" s="14">
        <v>0.47310584654547999</v>
      </c>
      <c r="H10" s="14">
        <v>0.53778112320091898</v>
      </c>
      <c r="I10" s="14">
        <v>0.48083876443687301</v>
      </c>
      <c r="J10" s="14">
        <v>0.47563877052318698</v>
      </c>
      <c r="K10" s="14">
        <v>0.40120302412825898</v>
      </c>
      <c r="L10" s="14">
        <v>0.43952197688581501</v>
      </c>
      <c r="M10" s="14"/>
      <c r="N10" s="14">
        <v>0.48748389956990901</v>
      </c>
      <c r="O10" s="14">
        <v>0.53316682964826201</v>
      </c>
      <c r="P10" s="14">
        <v>0.38069726137452897</v>
      </c>
      <c r="Q10" s="14">
        <v>0.50876003593214103</v>
      </c>
      <c r="R10" s="14">
        <v>0.43385024169413</v>
      </c>
      <c r="S10" s="14">
        <v>0.51067199043274902</v>
      </c>
      <c r="T10" s="14">
        <v>0.48369577091064198</v>
      </c>
      <c r="U10" s="14">
        <v>0.36348703678599298</v>
      </c>
      <c r="V10" s="14">
        <v>0.43825691680874401</v>
      </c>
      <c r="W10" s="14">
        <v>0.47791228543494402</v>
      </c>
      <c r="X10" s="14">
        <v>0.39048536447019799</v>
      </c>
      <c r="Y10" s="14">
        <v>0.48439981863090797</v>
      </c>
      <c r="Z10" s="14"/>
      <c r="AA10" s="14">
        <v>0.52174274550625799</v>
      </c>
      <c r="AB10" s="14">
        <v>0.49678897547061801</v>
      </c>
      <c r="AC10" s="14">
        <v>0.47310687399373702</v>
      </c>
      <c r="AD10" s="14">
        <v>0.378138490775902</v>
      </c>
      <c r="AE10" s="14"/>
      <c r="AF10" s="14">
        <v>0.45402081193057398</v>
      </c>
      <c r="AG10" s="14">
        <v>0.49485366080055798</v>
      </c>
      <c r="AH10" s="14">
        <v>0.47956846808346099</v>
      </c>
      <c r="AI10" s="14">
        <v>0.54224875996372801</v>
      </c>
      <c r="AJ10" s="14">
        <v>0.45093812582584403</v>
      </c>
      <c r="AK10" s="14"/>
      <c r="AL10" s="14">
        <v>0.487347092383835</v>
      </c>
      <c r="AM10" s="14">
        <v>0.49057086424378199</v>
      </c>
      <c r="AN10" s="14">
        <v>0.48161562905690802</v>
      </c>
    </row>
    <row r="11" spans="2:40" x14ac:dyDescent="0.35">
      <c r="B11" s="15" t="s">
        <v>185</v>
      </c>
      <c r="C11" s="14">
        <v>0.29922689284082998</v>
      </c>
      <c r="D11" s="14">
        <v>0.28840739733369303</v>
      </c>
      <c r="E11" s="14">
        <v>0.31056331817022897</v>
      </c>
      <c r="F11" s="14"/>
      <c r="G11" s="14">
        <v>0.28780136861547301</v>
      </c>
      <c r="H11" s="14">
        <v>0.228758797050653</v>
      </c>
      <c r="I11" s="14">
        <v>0.29496231724403599</v>
      </c>
      <c r="J11" s="14">
        <v>0.311712785230981</v>
      </c>
      <c r="K11" s="14">
        <v>0.367301524278761</v>
      </c>
      <c r="L11" s="14">
        <v>0.311508951343203</v>
      </c>
      <c r="M11" s="14"/>
      <c r="N11" s="14">
        <v>0.25693433083594702</v>
      </c>
      <c r="O11" s="14">
        <v>0.23427278596311499</v>
      </c>
      <c r="P11" s="14">
        <v>0.370898510839898</v>
      </c>
      <c r="Q11" s="14">
        <v>0.29395383439693101</v>
      </c>
      <c r="R11" s="14">
        <v>0.31475531068107998</v>
      </c>
      <c r="S11" s="14">
        <v>0.26379119925424099</v>
      </c>
      <c r="T11" s="14">
        <v>0.32965956561010301</v>
      </c>
      <c r="U11" s="14">
        <v>0.404827731476473</v>
      </c>
      <c r="V11" s="14">
        <v>0.31682699716989299</v>
      </c>
      <c r="W11" s="14">
        <v>0.328512477150735</v>
      </c>
      <c r="X11" s="14">
        <v>0.29640001119062698</v>
      </c>
      <c r="Y11" s="14">
        <v>0.30420498236604299</v>
      </c>
      <c r="Z11" s="14"/>
      <c r="AA11" s="14">
        <v>0.22796054367034599</v>
      </c>
      <c r="AB11" s="14">
        <v>0.29934065514616498</v>
      </c>
      <c r="AC11" s="14">
        <v>0.31887249256261102</v>
      </c>
      <c r="AD11" s="14">
        <v>0.359182940355532</v>
      </c>
      <c r="AE11" s="14"/>
      <c r="AF11" s="14">
        <v>0.315847436398145</v>
      </c>
      <c r="AG11" s="14">
        <v>0.25547303131628302</v>
      </c>
      <c r="AH11" s="14">
        <v>0.25727202988187198</v>
      </c>
      <c r="AI11" s="14">
        <v>0.258984696552511</v>
      </c>
      <c r="AJ11" s="14">
        <v>0.349753929354927</v>
      </c>
      <c r="AK11" s="14"/>
      <c r="AL11" s="14">
        <v>0.31037997383853499</v>
      </c>
      <c r="AM11" s="14">
        <v>0.27474745813872398</v>
      </c>
      <c r="AN11" s="14">
        <v>0.23698441265881701</v>
      </c>
    </row>
    <row r="12" spans="2:40" x14ac:dyDescent="0.35">
      <c r="B12" s="15" t="s">
        <v>186</v>
      </c>
      <c r="C12" s="23">
        <v>0.119322960118445</v>
      </c>
      <c r="D12" s="23">
        <v>0.110171086839572</v>
      </c>
      <c r="E12" s="23">
        <v>0.12799048088249099</v>
      </c>
      <c r="F12" s="23"/>
      <c r="G12" s="23">
        <v>7.4127920920886298E-2</v>
      </c>
      <c r="H12" s="23">
        <v>8.6194966817712396E-2</v>
      </c>
      <c r="I12" s="23">
        <v>9.2225782085009506E-2</v>
      </c>
      <c r="J12" s="23">
        <v>0.112217899266411</v>
      </c>
      <c r="K12" s="23">
        <v>0.16564865549893301</v>
      </c>
      <c r="L12" s="23">
        <v>0.172903843076261</v>
      </c>
      <c r="M12" s="23"/>
      <c r="N12" s="23">
        <v>8.6799992459979505E-2</v>
      </c>
      <c r="O12" s="23">
        <v>0.11637272335837801</v>
      </c>
      <c r="P12" s="23">
        <v>0.105866527374983</v>
      </c>
      <c r="Q12" s="23">
        <v>0.124871527349558</v>
      </c>
      <c r="R12" s="23">
        <v>0.14603556654969199</v>
      </c>
      <c r="S12" s="23">
        <v>0.126871761853659</v>
      </c>
      <c r="T12" s="23">
        <v>9.9873058738272597E-2</v>
      </c>
      <c r="U12" s="23">
        <v>0.172791301689045</v>
      </c>
      <c r="V12" s="23">
        <v>9.9393716409661895E-2</v>
      </c>
      <c r="W12" s="23">
        <v>0.111397354685246</v>
      </c>
      <c r="X12" s="23">
        <v>0.21545849583888799</v>
      </c>
      <c r="Y12" s="23">
        <v>0.136443419724914</v>
      </c>
      <c r="Z12" s="23"/>
      <c r="AA12" s="23">
        <v>8.8978193748779896E-2</v>
      </c>
      <c r="AB12" s="23">
        <v>9.4077448205720393E-2</v>
      </c>
      <c r="AC12" s="23">
        <v>0.11094038939862499</v>
      </c>
      <c r="AD12" s="23">
        <v>0.18452245674548501</v>
      </c>
      <c r="AE12" s="23"/>
      <c r="AF12" s="23">
        <v>0.11831536363706401</v>
      </c>
      <c r="AG12" s="23">
        <v>0.103058966603869</v>
      </c>
      <c r="AH12" s="23">
        <v>0.155472333218732</v>
      </c>
      <c r="AI12" s="23">
        <v>3.9948386013761598E-2</v>
      </c>
      <c r="AJ12" s="23">
        <v>0.13434191957290101</v>
      </c>
      <c r="AK12" s="23"/>
      <c r="AL12" s="23">
        <v>8.0663640525908895E-2</v>
      </c>
      <c r="AM12" s="23">
        <v>0.105062148894563</v>
      </c>
      <c r="AN12" s="23">
        <v>0.14977623535330301</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183</v>
      </c>
      <c r="C9" s="14">
        <v>0.14872603011216601</v>
      </c>
      <c r="D9" s="14">
        <v>0.169957017834861</v>
      </c>
      <c r="E9" s="14">
        <v>0.12687345437837899</v>
      </c>
      <c r="F9" s="14"/>
      <c r="G9" s="14">
        <v>0.174767595321733</v>
      </c>
      <c r="H9" s="14">
        <v>0.163190862799619</v>
      </c>
      <c r="I9" s="14">
        <v>0.18276055353479101</v>
      </c>
      <c r="J9" s="14">
        <v>0.141739746555301</v>
      </c>
      <c r="K9" s="14">
        <v>0.10270064675042299</v>
      </c>
      <c r="L9" s="14">
        <v>0.128570780631869</v>
      </c>
      <c r="M9" s="14"/>
      <c r="N9" s="14">
        <v>0.186666148386155</v>
      </c>
      <c r="O9" s="14">
        <v>0.13288078934772099</v>
      </c>
      <c r="P9" s="14">
        <v>0.15667525298368401</v>
      </c>
      <c r="Q9" s="14">
        <v>0.14596952877077801</v>
      </c>
      <c r="R9" s="14">
        <v>0.158232036932349</v>
      </c>
      <c r="S9" s="14">
        <v>0.13127741692023701</v>
      </c>
      <c r="T9" s="14">
        <v>0.14107726635463999</v>
      </c>
      <c r="U9" s="14">
        <v>8.4827239889224595E-2</v>
      </c>
      <c r="V9" s="14">
        <v>0.177155120064491</v>
      </c>
      <c r="W9" s="14">
        <v>0.13529680459389201</v>
      </c>
      <c r="X9" s="14">
        <v>0.164165912542133</v>
      </c>
      <c r="Y9" s="14">
        <v>7.2844696085409999E-2</v>
      </c>
      <c r="Z9" s="14"/>
      <c r="AA9" s="14">
        <v>0.22159846994047799</v>
      </c>
      <c r="AB9" s="14">
        <v>0.15955978845756699</v>
      </c>
      <c r="AC9" s="14">
        <v>0.111320250150742</v>
      </c>
      <c r="AD9" s="14">
        <v>9.0963982984552494E-2</v>
      </c>
      <c r="AE9" s="14"/>
      <c r="AF9" s="14">
        <v>0.15004982338056799</v>
      </c>
      <c r="AG9" s="14">
        <v>0.167495470723559</v>
      </c>
      <c r="AH9" s="14">
        <v>0.19410063233496</v>
      </c>
      <c r="AI9" s="14">
        <v>0.320375283297193</v>
      </c>
      <c r="AJ9" s="14">
        <v>8.1504956553106897E-2</v>
      </c>
      <c r="AK9" s="14"/>
      <c r="AL9" s="14">
        <v>0.157149859562739</v>
      </c>
      <c r="AM9" s="14">
        <v>0.17667725088611599</v>
      </c>
      <c r="AN9" s="14">
        <v>0.18098856460965901</v>
      </c>
    </row>
    <row r="10" spans="2:40" x14ac:dyDescent="0.35">
      <c r="B10" s="15" t="s">
        <v>184</v>
      </c>
      <c r="C10" s="14">
        <v>0.42033758493135698</v>
      </c>
      <c r="D10" s="14">
        <v>0.44407998956955103</v>
      </c>
      <c r="E10" s="14">
        <v>0.39964955846081501</v>
      </c>
      <c r="F10" s="14"/>
      <c r="G10" s="14">
        <v>0.40023301706160902</v>
      </c>
      <c r="H10" s="14">
        <v>0.46973867788544799</v>
      </c>
      <c r="I10" s="14">
        <v>0.42012662374273502</v>
      </c>
      <c r="J10" s="14">
        <v>0.41939876189814101</v>
      </c>
      <c r="K10" s="14">
        <v>0.37012405016878203</v>
      </c>
      <c r="L10" s="14">
        <v>0.42833648090299398</v>
      </c>
      <c r="M10" s="14"/>
      <c r="N10" s="14">
        <v>0.43118182321540999</v>
      </c>
      <c r="O10" s="14">
        <v>0.50386854780777102</v>
      </c>
      <c r="P10" s="14">
        <v>0.36147252631683802</v>
      </c>
      <c r="Q10" s="14">
        <v>0.47499672904231499</v>
      </c>
      <c r="R10" s="14">
        <v>0.43268371000626898</v>
      </c>
      <c r="S10" s="14">
        <v>0.40494154694663398</v>
      </c>
      <c r="T10" s="14">
        <v>0.383258253405245</v>
      </c>
      <c r="U10" s="14">
        <v>0.32508454924200503</v>
      </c>
      <c r="V10" s="14">
        <v>0.40710030008207898</v>
      </c>
      <c r="W10" s="14">
        <v>0.41581991861626399</v>
      </c>
      <c r="X10" s="14">
        <v>0.32373325795164298</v>
      </c>
      <c r="Y10" s="14">
        <v>0.46579932358485798</v>
      </c>
      <c r="Z10" s="14"/>
      <c r="AA10" s="14">
        <v>0.45851749340336301</v>
      </c>
      <c r="AB10" s="14">
        <v>0.44806338238820798</v>
      </c>
      <c r="AC10" s="14">
        <v>0.43605958747436002</v>
      </c>
      <c r="AD10" s="14">
        <v>0.33785380444409502</v>
      </c>
      <c r="AE10" s="14"/>
      <c r="AF10" s="14">
        <v>0.44514467765346799</v>
      </c>
      <c r="AG10" s="14">
        <v>0.41612424112482299</v>
      </c>
      <c r="AH10" s="14">
        <v>0.406823622598049</v>
      </c>
      <c r="AI10" s="14">
        <v>0.49345979451498401</v>
      </c>
      <c r="AJ10" s="14">
        <v>0.42981269109542702</v>
      </c>
      <c r="AK10" s="14"/>
      <c r="AL10" s="14">
        <v>0.48286320435702701</v>
      </c>
      <c r="AM10" s="14">
        <v>0.41199821248215401</v>
      </c>
      <c r="AN10" s="14">
        <v>0.47515092820186</v>
      </c>
    </row>
    <row r="11" spans="2:40" x14ac:dyDescent="0.35">
      <c r="B11" s="15" t="s">
        <v>185</v>
      </c>
      <c r="C11" s="14">
        <v>0.30216865473365701</v>
      </c>
      <c r="D11" s="14">
        <v>0.27025917870987498</v>
      </c>
      <c r="E11" s="14">
        <v>0.33216577339700798</v>
      </c>
      <c r="F11" s="14"/>
      <c r="G11" s="14">
        <v>0.32807689576971799</v>
      </c>
      <c r="H11" s="14">
        <v>0.28231826278995498</v>
      </c>
      <c r="I11" s="14">
        <v>0.30755007531745798</v>
      </c>
      <c r="J11" s="14">
        <v>0.31519075167939897</v>
      </c>
      <c r="K11" s="14">
        <v>0.32601773656326299</v>
      </c>
      <c r="L11" s="14">
        <v>0.27006509124753703</v>
      </c>
      <c r="M11" s="14"/>
      <c r="N11" s="14">
        <v>0.28167353496389802</v>
      </c>
      <c r="O11" s="14">
        <v>0.253871641116798</v>
      </c>
      <c r="P11" s="14">
        <v>0.34800056806555701</v>
      </c>
      <c r="Q11" s="14">
        <v>0.25330356290794898</v>
      </c>
      <c r="R11" s="14">
        <v>0.29894966146921498</v>
      </c>
      <c r="S11" s="14">
        <v>0.32990219287784101</v>
      </c>
      <c r="T11" s="14">
        <v>0.33684468934032102</v>
      </c>
      <c r="U11" s="14">
        <v>0.46086771704492902</v>
      </c>
      <c r="V11" s="14">
        <v>0.26657064576579498</v>
      </c>
      <c r="W11" s="14">
        <v>0.32515256514420499</v>
      </c>
      <c r="X11" s="14">
        <v>0.306858677666971</v>
      </c>
      <c r="Y11" s="14">
        <v>0.30684394161239897</v>
      </c>
      <c r="Z11" s="14"/>
      <c r="AA11" s="14">
        <v>0.22895482594519601</v>
      </c>
      <c r="AB11" s="14">
        <v>0.27697954224364402</v>
      </c>
      <c r="AC11" s="14">
        <v>0.32991492713160703</v>
      </c>
      <c r="AD11" s="14">
        <v>0.38343791216304801</v>
      </c>
      <c r="AE11" s="14"/>
      <c r="AF11" s="14">
        <v>0.26696693436331997</v>
      </c>
      <c r="AG11" s="14">
        <v>0.31084423458181099</v>
      </c>
      <c r="AH11" s="14">
        <v>0.257322982171026</v>
      </c>
      <c r="AI11" s="14">
        <v>0.11135120248111099</v>
      </c>
      <c r="AJ11" s="14">
        <v>0.35428022020028399</v>
      </c>
      <c r="AK11" s="14"/>
      <c r="AL11" s="14">
        <v>0.25665266932772401</v>
      </c>
      <c r="AM11" s="14">
        <v>0.30266779729683502</v>
      </c>
      <c r="AN11" s="14">
        <v>0.218829163284466</v>
      </c>
    </row>
    <row r="12" spans="2:40" x14ac:dyDescent="0.35">
      <c r="B12" s="15" t="s">
        <v>186</v>
      </c>
      <c r="C12" s="23">
        <v>0.12876773022282101</v>
      </c>
      <c r="D12" s="23">
        <v>0.11570381388571301</v>
      </c>
      <c r="E12" s="23">
        <v>0.14131121376379799</v>
      </c>
      <c r="F12" s="23"/>
      <c r="G12" s="23">
        <v>9.6922491846940503E-2</v>
      </c>
      <c r="H12" s="23">
        <v>8.4752196524978299E-2</v>
      </c>
      <c r="I12" s="23">
        <v>8.9562747405016893E-2</v>
      </c>
      <c r="J12" s="23">
        <v>0.123670739867158</v>
      </c>
      <c r="K12" s="23">
        <v>0.201157566517533</v>
      </c>
      <c r="L12" s="23">
        <v>0.1730276472176</v>
      </c>
      <c r="M12" s="23"/>
      <c r="N12" s="23">
        <v>0.10047849343453701</v>
      </c>
      <c r="O12" s="23">
        <v>0.109379021727711</v>
      </c>
      <c r="P12" s="23">
        <v>0.13385165263392201</v>
      </c>
      <c r="Q12" s="23">
        <v>0.12573017927895799</v>
      </c>
      <c r="R12" s="23">
        <v>0.110134591592167</v>
      </c>
      <c r="S12" s="23">
        <v>0.13387884325528901</v>
      </c>
      <c r="T12" s="23">
        <v>0.13881979089979499</v>
      </c>
      <c r="U12" s="23">
        <v>0.12922049382384199</v>
      </c>
      <c r="V12" s="23">
        <v>0.14917393408763399</v>
      </c>
      <c r="W12" s="23">
        <v>0.12373071164563899</v>
      </c>
      <c r="X12" s="23">
        <v>0.20524215183925401</v>
      </c>
      <c r="Y12" s="23">
        <v>0.15451203871733299</v>
      </c>
      <c r="Z12" s="23"/>
      <c r="AA12" s="23">
        <v>9.0929210710963299E-2</v>
      </c>
      <c r="AB12" s="23">
        <v>0.115397286910581</v>
      </c>
      <c r="AC12" s="23">
        <v>0.12270523524329099</v>
      </c>
      <c r="AD12" s="23">
        <v>0.187744300408305</v>
      </c>
      <c r="AE12" s="23"/>
      <c r="AF12" s="23">
        <v>0.13783856460264399</v>
      </c>
      <c r="AG12" s="23">
        <v>0.105536053569808</v>
      </c>
      <c r="AH12" s="23">
        <v>0.141752762895964</v>
      </c>
      <c r="AI12" s="23">
        <v>7.4813719706712606E-2</v>
      </c>
      <c r="AJ12" s="23">
        <v>0.13440213215118299</v>
      </c>
      <c r="AK12" s="23"/>
      <c r="AL12" s="23">
        <v>0.10333426675250899</v>
      </c>
      <c r="AM12" s="23">
        <v>0.108656739334895</v>
      </c>
      <c r="AN12" s="23">
        <v>0.12503134390401599</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183</v>
      </c>
      <c r="C9" s="14">
        <v>7.4084660354193393E-2</v>
      </c>
      <c r="D9" s="14">
        <v>9.3370404132020302E-2</v>
      </c>
      <c r="E9" s="14">
        <v>5.4692041962452899E-2</v>
      </c>
      <c r="F9" s="14"/>
      <c r="G9" s="14">
        <v>0.11571586274880399</v>
      </c>
      <c r="H9" s="14">
        <v>0.114848875549469</v>
      </c>
      <c r="I9" s="14">
        <v>0.10528077545071</v>
      </c>
      <c r="J9" s="14">
        <v>6.5060329339320197E-2</v>
      </c>
      <c r="K9" s="14">
        <v>3.6863348772968603E-2</v>
      </c>
      <c r="L9" s="14">
        <v>2.0335695969225399E-2</v>
      </c>
      <c r="M9" s="14"/>
      <c r="N9" s="14">
        <v>0.10088142458317</v>
      </c>
      <c r="O9" s="14">
        <v>8.1273934739577003E-2</v>
      </c>
      <c r="P9" s="14">
        <v>4.7397166763196497E-2</v>
      </c>
      <c r="Q9" s="14">
        <v>4.5450015037648901E-2</v>
      </c>
      <c r="R9" s="14">
        <v>8.4632242003972097E-2</v>
      </c>
      <c r="S9" s="14">
        <v>8.4753477661664495E-2</v>
      </c>
      <c r="T9" s="14">
        <v>5.1901564753067897E-2</v>
      </c>
      <c r="U9" s="14">
        <v>3.6464057142377597E-2</v>
      </c>
      <c r="V9" s="14">
        <v>8.8741297023055707E-2</v>
      </c>
      <c r="W9" s="14">
        <v>6.1067031502684999E-2</v>
      </c>
      <c r="X9" s="14">
        <v>9.5931014974367498E-2</v>
      </c>
      <c r="Y9" s="14">
        <v>7.5955952065240306E-2</v>
      </c>
      <c r="Z9" s="14"/>
      <c r="AA9" s="14">
        <v>0.11118369456065</v>
      </c>
      <c r="AB9" s="14">
        <v>6.8697191119929502E-2</v>
      </c>
      <c r="AC9" s="14">
        <v>5.97105246065067E-2</v>
      </c>
      <c r="AD9" s="14">
        <v>5.0920599731673899E-2</v>
      </c>
      <c r="AE9" s="14"/>
      <c r="AF9" s="14">
        <v>5.31874536764321E-2</v>
      </c>
      <c r="AG9" s="14">
        <v>0.11414558388300799</v>
      </c>
      <c r="AH9" s="14">
        <v>8.8601929675483304E-2</v>
      </c>
      <c r="AI9" s="14">
        <v>0.23918654753386201</v>
      </c>
      <c r="AJ9" s="14">
        <v>4.0576394044306699E-2</v>
      </c>
      <c r="AK9" s="14"/>
      <c r="AL9" s="14">
        <v>6.4853255441713206E-2</v>
      </c>
      <c r="AM9" s="14">
        <v>0.100659204683891</v>
      </c>
      <c r="AN9" s="14">
        <v>7.9309287562213504E-2</v>
      </c>
    </row>
    <row r="10" spans="2:40" x14ac:dyDescent="0.35">
      <c r="B10" s="15" t="s">
        <v>184</v>
      </c>
      <c r="C10" s="14">
        <v>0.29918988975723199</v>
      </c>
      <c r="D10" s="14">
        <v>0.30415498996065898</v>
      </c>
      <c r="E10" s="14">
        <v>0.29511413794320202</v>
      </c>
      <c r="F10" s="14"/>
      <c r="G10" s="14">
        <v>0.352805636016086</v>
      </c>
      <c r="H10" s="14">
        <v>0.40690365388432298</v>
      </c>
      <c r="I10" s="14">
        <v>0.36963234108015902</v>
      </c>
      <c r="J10" s="14">
        <v>0.27622069012092199</v>
      </c>
      <c r="K10" s="14">
        <v>0.19901731089972999</v>
      </c>
      <c r="L10" s="14">
        <v>0.204897244532596</v>
      </c>
      <c r="M10" s="14"/>
      <c r="N10" s="14">
        <v>0.37182553604203</v>
      </c>
      <c r="O10" s="14">
        <v>0.30271554103535803</v>
      </c>
      <c r="P10" s="14">
        <v>0.28853167376052202</v>
      </c>
      <c r="Q10" s="14">
        <v>0.31403527437291101</v>
      </c>
      <c r="R10" s="14">
        <v>0.30399947505907998</v>
      </c>
      <c r="S10" s="14">
        <v>0.27042535293901199</v>
      </c>
      <c r="T10" s="14">
        <v>0.27061062828803101</v>
      </c>
      <c r="U10" s="14">
        <v>0.21983475521406601</v>
      </c>
      <c r="V10" s="14">
        <v>0.34605960205521702</v>
      </c>
      <c r="W10" s="14">
        <v>0.234374095258405</v>
      </c>
      <c r="X10" s="14">
        <v>0.21025403170998899</v>
      </c>
      <c r="Y10" s="14">
        <v>0.35569609260552498</v>
      </c>
      <c r="Z10" s="14"/>
      <c r="AA10" s="14">
        <v>0.36116810524123899</v>
      </c>
      <c r="AB10" s="14">
        <v>0.32248174858290701</v>
      </c>
      <c r="AC10" s="14">
        <v>0.28295630509043801</v>
      </c>
      <c r="AD10" s="14">
        <v>0.22081037526043901</v>
      </c>
      <c r="AE10" s="14"/>
      <c r="AF10" s="14">
        <v>0.291904260814489</v>
      </c>
      <c r="AG10" s="14">
        <v>0.34202597700097198</v>
      </c>
      <c r="AH10" s="14">
        <v>0.29744025309331801</v>
      </c>
      <c r="AI10" s="14">
        <v>0.27174032568016399</v>
      </c>
      <c r="AJ10" s="14">
        <v>0.26990311533919797</v>
      </c>
      <c r="AK10" s="14"/>
      <c r="AL10" s="14">
        <v>0.31928058850711499</v>
      </c>
      <c r="AM10" s="14">
        <v>0.34474538333094901</v>
      </c>
      <c r="AN10" s="14">
        <v>0.35549449197988497</v>
      </c>
    </row>
    <row r="11" spans="2:40" x14ac:dyDescent="0.35">
      <c r="B11" s="15" t="s">
        <v>185</v>
      </c>
      <c r="C11" s="14">
        <v>0.37656926587813999</v>
      </c>
      <c r="D11" s="14">
        <v>0.35811240535282801</v>
      </c>
      <c r="E11" s="14">
        <v>0.39682672495284199</v>
      </c>
      <c r="F11" s="14"/>
      <c r="G11" s="14">
        <v>0.36324098502436802</v>
      </c>
      <c r="H11" s="14">
        <v>0.35143461827147299</v>
      </c>
      <c r="I11" s="14">
        <v>0.37477680634732902</v>
      </c>
      <c r="J11" s="14">
        <v>0.375930589753949</v>
      </c>
      <c r="K11" s="14">
        <v>0.40135630443007903</v>
      </c>
      <c r="L11" s="14">
        <v>0.39111265696831199</v>
      </c>
      <c r="M11" s="14"/>
      <c r="N11" s="14">
        <v>0.33047048989557998</v>
      </c>
      <c r="O11" s="14">
        <v>0.378866425169885</v>
      </c>
      <c r="P11" s="14">
        <v>0.387483139103525</v>
      </c>
      <c r="Q11" s="14">
        <v>0.39309344574131599</v>
      </c>
      <c r="R11" s="14">
        <v>0.31226884307338598</v>
      </c>
      <c r="S11" s="14">
        <v>0.39274579971625501</v>
      </c>
      <c r="T11" s="14">
        <v>0.41600057873965102</v>
      </c>
      <c r="U11" s="14">
        <v>0.40403944442001899</v>
      </c>
      <c r="V11" s="14">
        <v>0.35194046112791399</v>
      </c>
      <c r="W11" s="14">
        <v>0.45384223006934898</v>
      </c>
      <c r="X11" s="14">
        <v>0.40331973500232599</v>
      </c>
      <c r="Y11" s="14">
        <v>0.27658030046000898</v>
      </c>
      <c r="Z11" s="14"/>
      <c r="AA11" s="14">
        <v>0.33392984730014103</v>
      </c>
      <c r="AB11" s="14">
        <v>0.37813628928864501</v>
      </c>
      <c r="AC11" s="14">
        <v>0.39813481016736202</v>
      </c>
      <c r="AD11" s="14">
        <v>0.40502500874796399</v>
      </c>
      <c r="AE11" s="14"/>
      <c r="AF11" s="14">
        <v>0.36441452797100798</v>
      </c>
      <c r="AG11" s="14">
        <v>0.36248332691630902</v>
      </c>
      <c r="AH11" s="14">
        <v>0.301624158105045</v>
      </c>
      <c r="AI11" s="14">
        <v>0.26539507585496502</v>
      </c>
      <c r="AJ11" s="14">
        <v>0.422190410005224</v>
      </c>
      <c r="AK11" s="14"/>
      <c r="AL11" s="14">
        <v>0.37487967073946699</v>
      </c>
      <c r="AM11" s="14">
        <v>0.35175853147232999</v>
      </c>
      <c r="AN11" s="14">
        <v>0.31455727827318503</v>
      </c>
    </row>
    <row r="12" spans="2:40" x14ac:dyDescent="0.35">
      <c r="B12" s="15" t="s">
        <v>186</v>
      </c>
      <c r="C12" s="23">
        <v>0.25015618401043399</v>
      </c>
      <c r="D12" s="23">
        <v>0.24436220055449301</v>
      </c>
      <c r="E12" s="23">
        <v>0.25336709514150302</v>
      </c>
      <c r="F12" s="23"/>
      <c r="G12" s="23">
        <v>0.16823751621074201</v>
      </c>
      <c r="H12" s="23">
        <v>0.12681285229473399</v>
      </c>
      <c r="I12" s="23">
        <v>0.150310077121801</v>
      </c>
      <c r="J12" s="23">
        <v>0.28278839078580797</v>
      </c>
      <c r="K12" s="23">
        <v>0.36276303589722297</v>
      </c>
      <c r="L12" s="23">
        <v>0.38365440252986699</v>
      </c>
      <c r="M12" s="23"/>
      <c r="N12" s="23">
        <v>0.19682254947922001</v>
      </c>
      <c r="O12" s="23">
        <v>0.23714409905518</v>
      </c>
      <c r="P12" s="23">
        <v>0.27658802037275698</v>
      </c>
      <c r="Q12" s="23">
        <v>0.24742126484812399</v>
      </c>
      <c r="R12" s="23">
        <v>0.29909943986356202</v>
      </c>
      <c r="S12" s="23">
        <v>0.25207536968306798</v>
      </c>
      <c r="T12" s="23">
        <v>0.26148722821925102</v>
      </c>
      <c r="U12" s="23">
        <v>0.33966174322353698</v>
      </c>
      <c r="V12" s="23">
        <v>0.21325863979381399</v>
      </c>
      <c r="W12" s="23">
        <v>0.25071664316956199</v>
      </c>
      <c r="X12" s="23">
        <v>0.29049521831331698</v>
      </c>
      <c r="Y12" s="23">
        <v>0.29176765486922501</v>
      </c>
      <c r="Z12" s="23"/>
      <c r="AA12" s="23">
        <v>0.19371835289796999</v>
      </c>
      <c r="AB12" s="23">
        <v>0.230684771008519</v>
      </c>
      <c r="AC12" s="23">
        <v>0.25919836013569297</v>
      </c>
      <c r="AD12" s="23">
        <v>0.32324401625992299</v>
      </c>
      <c r="AE12" s="23"/>
      <c r="AF12" s="23">
        <v>0.290493757538071</v>
      </c>
      <c r="AG12" s="23">
        <v>0.181345112199711</v>
      </c>
      <c r="AH12" s="23">
        <v>0.31233365912615402</v>
      </c>
      <c r="AI12" s="23">
        <v>0.22367805093100901</v>
      </c>
      <c r="AJ12" s="23">
        <v>0.267330080611271</v>
      </c>
      <c r="AK12" s="23"/>
      <c r="AL12" s="23">
        <v>0.240986485311705</v>
      </c>
      <c r="AM12" s="23">
        <v>0.20283688051283</v>
      </c>
      <c r="AN12" s="23">
        <v>0.250638942184716</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183</v>
      </c>
      <c r="C9" s="14">
        <v>0.130440862294979</v>
      </c>
      <c r="D9" s="14">
        <v>0.15901551674145001</v>
      </c>
      <c r="E9" s="14">
        <v>0.102312659123781</v>
      </c>
      <c r="F9" s="14"/>
      <c r="G9" s="14">
        <v>0.14623439867959501</v>
      </c>
      <c r="H9" s="14">
        <v>0.16449261008305999</v>
      </c>
      <c r="I9" s="14">
        <v>0.14112948034521899</v>
      </c>
      <c r="J9" s="14">
        <v>0.137303244386457</v>
      </c>
      <c r="K9" s="14">
        <v>8.1990147870373398E-2</v>
      </c>
      <c r="L9" s="14">
        <v>0.11062779352562099</v>
      </c>
      <c r="M9" s="14"/>
      <c r="N9" s="14">
        <v>0.17025689131396399</v>
      </c>
      <c r="O9" s="14">
        <v>0.12871813025413101</v>
      </c>
      <c r="P9" s="14">
        <v>0.131551349426964</v>
      </c>
      <c r="Q9" s="14">
        <v>0.119082696536676</v>
      </c>
      <c r="R9" s="14">
        <v>0.14897481861451201</v>
      </c>
      <c r="S9" s="14">
        <v>0.14145204969403599</v>
      </c>
      <c r="T9" s="14">
        <v>0.116082728844373</v>
      </c>
      <c r="U9" s="14">
        <v>9.1835938353527505E-2</v>
      </c>
      <c r="V9" s="14">
        <v>0.131950031365348</v>
      </c>
      <c r="W9" s="14">
        <v>8.2194459922861104E-2</v>
      </c>
      <c r="X9" s="14">
        <v>0.15296515560694801</v>
      </c>
      <c r="Y9" s="14">
        <v>9.8496871655553403E-2</v>
      </c>
      <c r="Z9" s="14"/>
      <c r="AA9" s="14">
        <v>0.21432037877326901</v>
      </c>
      <c r="AB9" s="14">
        <v>0.109434798830117</v>
      </c>
      <c r="AC9" s="14">
        <v>0.108122312195988</v>
      </c>
      <c r="AD9" s="14">
        <v>8.0481543446585896E-2</v>
      </c>
      <c r="AE9" s="14"/>
      <c r="AF9" s="14">
        <v>0.135237238296501</v>
      </c>
      <c r="AG9" s="14">
        <v>0.15003265639584601</v>
      </c>
      <c r="AH9" s="14">
        <v>0.192368419306025</v>
      </c>
      <c r="AI9" s="14">
        <v>0.23158713718590901</v>
      </c>
      <c r="AJ9" s="14">
        <v>6.8927748209403297E-2</v>
      </c>
      <c r="AK9" s="14"/>
      <c r="AL9" s="14">
        <v>0.13542997136880899</v>
      </c>
      <c r="AM9" s="14">
        <v>0.14956641534521001</v>
      </c>
      <c r="AN9" s="14">
        <v>0.21118099941037899</v>
      </c>
    </row>
    <row r="10" spans="2:40" x14ac:dyDescent="0.35">
      <c r="B10" s="15" t="s">
        <v>184</v>
      </c>
      <c r="C10" s="14">
        <v>0.37452234231860998</v>
      </c>
      <c r="D10" s="14">
        <v>0.393334508558909</v>
      </c>
      <c r="E10" s="14">
        <v>0.35539633089008499</v>
      </c>
      <c r="F10" s="14"/>
      <c r="G10" s="14">
        <v>0.393793129476953</v>
      </c>
      <c r="H10" s="14">
        <v>0.39317840847117902</v>
      </c>
      <c r="I10" s="14">
        <v>0.41997257817752598</v>
      </c>
      <c r="J10" s="14">
        <v>0.36960565300407999</v>
      </c>
      <c r="K10" s="14">
        <v>0.32793347027403702</v>
      </c>
      <c r="L10" s="14">
        <v>0.344873783485111</v>
      </c>
      <c r="M10" s="14"/>
      <c r="N10" s="14">
        <v>0.41793988201759302</v>
      </c>
      <c r="O10" s="14">
        <v>0.40719198256274503</v>
      </c>
      <c r="P10" s="14">
        <v>0.37091810609651699</v>
      </c>
      <c r="Q10" s="14">
        <v>0.379439225362383</v>
      </c>
      <c r="R10" s="14">
        <v>0.32317259737002801</v>
      </c>
      <c r="S10" s="14">
        <v>0.34200995738850098</v>
      </c>
      <c r="T10" s="14">
        <v>0.352682338158047</v>
      </c>
      <c r="U10" s="14">
        <v>0.32115346559868702</v>
      </c>
      <c r="V10" s="14">
        <v>0.38630413410378101</v>
      </c>
      <c r="W10" s="14">
        <v>0.37122020900946201</v>
      </c>
      <c r="X10" s="14">
        <v>0.32884682945133298</v>
      </c>
      <c r="Y10" s="14">
        <v>0.41332034548148799</v>
      </c>
      <c r="Z10" s="14"/>
      <c r="AA10" s="14">
        <v>0.41998263189393598</v>
      </c>
      <c r="AB10" s="14">
        <v>0.38404588900956399</v>
      </c>
      <c r="AC10" s="14">
        <v>0.37544358215547702</v>
      </c>
      <c r="AD10" s="14">
        <v>0.31576424027679401</v>
      </c>
      <c r="AE10" s="14"/>
      <c r="AF10" s="14">
        <v>0.39830682412470902</v>
      </c>
      <c r="AG10" s="14">
        <v>0.37870259256188799</v>
      </c>
      <c r="AH10" s="14">
        <v>0.388364191714967</v>
      </c>
      <c r="AI10" s="14">
        <v>0.46417695362928701</v>
      </c>
      <c r="AJ10" s="14">
        <v>0.31858718007093101</v>
      </c>
      <c r="AK10" s="14"/>
      <c r="AL10" s="14">
        <v>0.38667873281844301</v>
      </c>
      <c r="AM10" s="14">
        <v>0.38507113641990098</v>
      </c>
      <c r="AN10" s="14">
        <v>0.36841382802748801</v>
      </c>
    </row>
    <row r="11" spans="2:40" x14ac:dyDescent="0.35">
      <c r="B11" s="15" t="s">
        <v>185</v>
      </c>
      <c r="C11" s="14">
        <v>0.34014677573009799</v>
      </c>
      <c r="D11" s="14">
        <v>0.31571576916272498</v>
      </c>
      <c r="E11" s="14">
        <v>0.36504354118253501</v>
      </c>
      <c r="F11" s="14"/>
      <c r="G11" s="14">
        <v>0.34909792386460298</v>
      </c>
      <c r="H11" s="14">
        <v>0.35326318584724598</v>
      </c>
      <c r="I11" s="14">
        <v>0.31356613509762798</v>
      </c>
      <c r="J11" s="14">
        <v>0.35055828003210998</v>
      </c>
      <c r="K11" s="14">
        <v>0.34913097385501901</v>
      </c>
      <c r="L11" s="14">
        <v>0.33073971090858101</v>
      </c>
      <c r="M11" s="14"/>
      <c r="N11" s="14">
        <v>0.28548632024389697</v>
      </c>
      <c r="O11" s="14">
        <v>0.29973743426042199</v>
      </c>
      <c r="P11" s="14">
        <v>0.35692346880268999</v>
      </c>
      <c r="Q11" s="14">
        <v>0.37196416597857301</v>
      </c>
      <c r="R11" s="14">
        <v>0.367708346762881</v>
      </c>
      <c r="S11" s="14">
        <v>0.327272661154978</v>
      </c>
      <c r="T11" s="14">
        <v>0.38055366456047202</v>
      </c>
      <c r="U11" s="14">
        <v>0.42062293223549801</v>
      </c>
      <c r="V11" s="14">
        <v>0.34261948398374398</v>
      </c>
      <c r="W11" s="14">
        <v>0.38206450781256801</v>
      </c>
      <c r="X11" s="14">
        <v>0.296891161321028</v>
      </c>
      <c r="Y11" s="14">
        <v>0.32753027646949101</v>
      </c>
      <c r="Z11" s="14"/>
      <c r="AA11" s="14">
        <v>0.25041990612762599</v>
      </c>
      <c r="AB11" s="14">
        <v>0.38146659504993002</v>
      </c>
      <c r="AC11" s="14">
        <v>0.35308246316871</v>
      </c>
      <c r="AD11" s="14">
        <v>0.38341796788857402</v>
      </c>
      <c r="AE11" s="14"/>
      <c r="AF11" s="14">
        <v>0.31295473541312202</v>
      </c>
      <c r="AG11" s="14">
        <v>0.341989741136001</v>
      </c>
      <c r="AH11" s="14">
        <v>0.23335349903748101</v>
      </c>
      <c r="AI11" s="14">
        <v>0.19334084085540401</v>
      </c>
      <c r="AJ11" s="14">
        <v>0.44465754234063298</v>
      </c>
      <c r="AK11" s="14"/>
      <c r="AL11" s="14">
        <v>0.36063367091388698</v>
      </c>
      <c r="AM11" s="14">
        <v>0.33003915745721801</v>
      </c>
      <c r="AN11" s="14">
        <v>0.28531024476545203</v>
      </c>
    </row>
    <row r="12" spans="2:40" x14ac:dyDescent="0.35">
      <c r="B12" s="15" t="s">
        <v>186</v>
      </c>
      <c r="C12" s="23">
        <v>0.15489001965631199</v>
      </c>
      <c r="D12" s="23">
        <v>0.13193420553691601</v>
      </c>
      <c r="E12" s="23">
        <v>0.17724746880359901</v>
      </c>
      <c r="F12" s="23"/>
      <c r="G12" s="23">
        <v>0.11087454797884901</v>
      </c>
      <c r="H12" s="23">
        <v>8.9065795598515393E-2</v>
      </c>
      <c r="I12" s="23">
        <v>0.12533180637962801</v>
      </c>
      <c r="J12" s="23">
        <v>0.142532822577353</v>
      </c>
      <c r="K12" s="23">
        <v>0.24094540800057099</v>
      </c>
      <c r="L12" s="23">
        <v>0.213758712080687</v>
      </c>
      <c r="M12" s="23"/>
      <c r="N12" s="23">
        <v>0.12631690642454599</v>
      </c>
      <c r="O12" s="23">
        <v>0.16435245292270201</v>
      </c>
      <c r="P12" s="23">
        <v>0.14060707567382899</v>
      </c>
      <c r="Q12" s="23">
        <v>0.12951391212236801</v>
      </c>
      <c r="R12" s="23">
        <v>0.16014423725257801</v>
      </c>
      <c r="S12" s="23">
        <v>0.189265331762486</v>
      </c>
      <c r="T12" s="23">
        <v>0.150681268437107</v>
      </c>
      <c r="U12" s="23">
        <v>0.16638766381228801</v>
      </c>
      <c r="V12" s="23">
        <v>0.13912635054712699</v>
      </c>
      <c r="W12" s="23">
        <v>0.164520823255108</v>
      </c>
      <c r="X12" s="23">
        <v>0.22129685362068999</v>
      </c>
      <c r="Y12" s="23">
        <v>0.16065250639346701</v>
      </c>
      <c r="Z12" s="23"/>
      <c r="AA12" s="23">
        <v>0.115277083205169</v>
      </c>
      <c r="AB12" s="23">
        <v>0.12505271711038901</v>
      </c>
      <c r="AC12" s="23">
        <v>0.163351642479825</v>
      </c>
      <c r="AD12" s="23">
        <v>0.220336248388046</v>
      </c>
      <c r="AE12" s="23"/>
      <c r="AF12" s="23">
        <v>0.15350120216566801</v>
      </c>
      <c r="AG12" s="23">
        <v>0.129275009906265</v>
      </c>
      <c r="AH12" s="23">
        <v>0.18591388994152699</v>
      </c>
      <c r="AI12" s="23">
        <v>0.11089506832940001</v>
      </c>
      <c r="AJ12" s="23">
        <v>0.167827529379033</v>
      </c>
      <c r="AK12" s="23"/>
      <c r="AL12" s="23">
        <v>0.117257624898861</v>
      </c>
      <c r="AM12" s="23">
        <v>0.13532329077767</v>
      </c>
      <c r="AN12" s="23">
        <v>0.135094927796681</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183</v>
      </c>
      <c r="C9" s="14">
        <v>0.15889832946785601</v>
      </c>
      <c r="D9" s="14">
        <v>0.187587859290785</v>
      </c>
      <c r="E9" s="14">
        <v>0.12982242950266101</v>
      </c>
      <c r="F9" s="14"/>
      <c r="G9" s="14">
        <v>0.20246630091716999</v>
      </c>
      <c r="H9" s="14">
        <v>0.198219936758011</v>
      </c>
      <c r="I9" s="14">
        <v>0.18000595734154801</v>
      </c>
      <c r="J9" s="14">
        <v>0.149740756069316</v>
      </c>
      <c r="K9" s="14">
        <v>9.6322952295884001E-2</v>
      </c>
      <c r="L9" s="14">
        <v>0.13037355031820599</v>
      </c>
      <c r="M9" s="14"/>
      <c r="N9" s="14">
        <v>0.20441699227708299</v>
      </c>
      <c r="O9" s="14">
        <v>0.176548301533972</v>
      </c>
      <c r="P9" s="14">
        <v>0.17252293587647899</v>
      </c>
      <c r="Q9" s="14">
        <v>0.13310545556505299</v>
      </c>
      <c r="R9" s="14">
        <v>0.20850982592862799</v>
      </c>
      <c r="S9" s="14">
        <v>0.13465232567763799</v>
      </c>
      <c r="T9" s="14">
        <v>0.14328148819355799</v>
      </c>
      <c r="U9" s="14">
        <v>0.117933233220703</v>
      </c>
      <c r="V9" s="14">
        <v>0.16952294972922899</v>
      </c>
      <c r="W9" s="14">
        <v>9.3075820008653706E-2</v>
      </c>
      <c r="X9" s="14">
        <v>0.174453336597123</v>
      </c>
      <c r="Y9" s="14">
        <v>9.6734464040711204E-2</v>
      </c>
      <c r="Z9" s="14"/>
      <c r="AA9" s="14">
        <v>0.23419251635143201</v>
      </c>
      <c r="AB9" s="14">
        <v>0.14775229756202901</v>
      </c>
      <c r="AC9" s="14">
        <v>0.145254845116566</v>
      </c>
      <c r="AD9" s="14">
        <v>0.102449933680533</v>
      </c>
      <c r="AE9" s="14"/>
      <c r="AF9" s="14">
        <v>0.173594704073503</v>
      </c>
      <c r="AG9" s="14">
        <v>0.18054637554509501</v>
      </c>
      <c r="AH9" s="14">
        <v>0.15001218684897799</v>
      </c>
      <c r="AI9" s="14">
        <v>0.31598515972241198</v>
      </c>
      <c r="AJ9" s="14">
        <v>9.6235415949167596E-2</v>
      </c>
      <c r="AK9" s="14"/>
      <c r="AL9" s="14">
        <v>0.19271270109011501</v>
      </c>
      <c r="AM9" s="14">
        <v>0.179605075380739</v>
      </c>
      <c r="AN9" s="14">
        <v>0.153166361627224</v>
      </c>
    </row>
    <row r="10" spans="2:40" x14ac:dyDescent="0.35">
      <c r="B10" s="15" t="s">
        <v>184</v>
      </c>
      <c r="C10" s="14">
        <v>0.44651377814078003</v>
      </c>
      <c r="D10" s="14">
        <v>0.45923036736234102</v>
      </c>
      <c r="E10" s="14">
        <v>0.43574363938127902</v>
      </c>
      <c r="F10" s="14"/>
      <c r="G10" s="14">
        <v>0.48256883417234497</v>
      </c>
      <c r="H10" s="14">
        <v>0.48598262185000302</v>
      </c>
      <c r="I10" s="14">
        <v>0.46618622728862902</v>
      </c>
      <c r="J10" s="14">
        <v>0.44884883008114701</v>
      </c>
      <c r="K10" s="14">
        <v>0.395919708779914</v>
      </c>
      <c r="L10" s="14">
        <v>0.406654686806665</v>
      </c>
      <c r="M10" s="14"/>
      <c r="N10" s="14">
        <v>0.48421327930792502</v>
      </c>
      <c r="O10" s="14">
        <v>0.48636879459180499</v>
      </c>
      <c r="P10" s="14">
        <v>0.42928341347029197</v>
      </c>
      <c r="Q10" s="14">
        <v>0.43789998302223598</v>
      </c>
      <c r="R10" s="14">
        <v>0.40037429125740498</v>
      </c>
      <c r="S10" s="14">
        <v>0.44863101823367302</v>
      </c>
      <c r="T10" s="14">
        <v>0.43609959020816702</v>
      </c>
      <c r="U10" s="14">
        <v>0.34934059616451402</v>
      </c>
      <c r="V10" s="14">
        <v>0.46390262307161401</v>
      </c>
      <c r="W10" s="14">
        <v>0.45158436243637001</v>
      </c>
      <c r="X10" s="14">
        <v>0.332846584499917</v>
      </c>
      <c r="Y10" s="14">
        <v>0.53706172869570701</v>
      </c>
      <c r="Z10" s="14"/>
      <c r="AA10" s="14">
        <v>0.499763619606158</v>
      </c>
      <c r="AB10" s="14">
        <v>0.482277898087832</v>
      </c>
      <c r="AC10" s="14">
        <v>0.44201379126005902</v>
      </c>
      <c r="AD10" s="14">
        <v>0.35549977682864897</v>
      </c>
      <c r="AE10" s="14"/>
      <c r="AF10" s="14">
        <v>0.45828161607351098</v>
      </c>
      <c r="AG10" s="14">
        <v>0.44047303212853101</v>
      </c>
      <c r="AH10" s="14">
        <v>0.47973862275583901</v>
      </c>
      <c r="AI10" s="14">
        <v>0.42055122205327899</v>
      </c>
      <c r="AJ10" s="14">
        <v>0.44739093351487602</v>
      </c>
      <c r="AK10" s="14"/>
      <c r="AL10" s="14">
        <v>0.47388468822572499</v>
      </c>
      <c r="AM10" s="14">
        <v>0.43820242236386397</v>
      </c>
      <c r="AN10" s="14">
        <v>0.49908780021758098</v>
      </c>
    </row>
    <row r="11" spans="2:40" x14ac:dyDescent="0.35">
      <c r="B11" s="15" t="s">
        <v>185</v>
      </c>
      <c r="C11" s="14">
        <v>0.28189453710564699</v>
      </c>
      <c r="D11" s="14">
        <v>0.25645230423595899</v>
      </c>
      <c r="E11" s="14">
        <v>0.306460847148886</v>
      </c>
      <c r="F11" s="14"/>
      <c r="G11" s="14">
        <v>0.26777077235337499</v>
      </c>
      <c r="H11" s="14">
        <v>0.24559680379572399</v>
      </c>
      <c r="I11" s="14">
        <v>0.26335860705974501</v>
      </c>
      <c r="J11" s="14">
        <v>0.28333124967225898</v>
      </c>
      <c r="K11" s="14">
        <v>0.34454101903046203</v>
      </c>
      <c r="L11" s="14">
        <v>0.29253867866189198</v>
      </c>
      <c r="M11" s="14"/>
      <c r="N11" s="14">
        <v>0.220755349986373</v>
      </c>
      <c r="O11" s="14">
        <v>0.26078511365413798</v>
      </c>
      <c r="P11" s="14">
        <v>0.28535117584124498</v>
      </c>
      <c r="Q11" s="14">
        <v>0.303987167739669</v>
      </c>
      <c r="R11" s="14">
        <v>0.29412214418851801</v>
      </c>
      <c r="S11" s="14">
        <v>0.27214494481435297</v>
      </c>
      <c r="T11" s="14">
        <v>0.30384011316957599</v>
      </c>
      <c r="U11" s="14">
        <v>0.45062465564502902</v>
      </c>
      <c r="V11" s="14">
        <v>0.25882757256475097</v>
      </c>
      <c r="W11" s="14">
        <v>0.32499675579301102</v>
      </c>
      <c r="X11" s="14">
        <v>0.29857912410120302</v>
      </c>
      <c r="Y11" s="14">
        <v>0.22893910331308301</v>
      </c>
      <c r="Z11" s="14"/>
      <c r="AA11" s="14">
        <v>0.20704817753548899</v>
      </c>
      <c r="AB11" s="14">
        <v>0.27923165108147302</v>
      </c>
      <c r="AC11" s="14">
        <v>0.29778064653831599</v>
      </c>
      <c r="AD11" s="14">
        <v>0.35177440272322202</v>
      </c>
      <c r="AE11" s="14"/>
      <c r="AF11" s="14">
        <v>0.26114836812765901</v>
      </c>
      <c r="AG11" s="14">
        <v>0.26908850699236597</v>
      </c>
      <c r="AH11" s="14">
        <v>0.23497373351339099</v>
      </c>
      <c r="AI11" s="14">
        <v>0.15256854989491</v>
      </c>
      <c r="AJ11" s="14">
        <v>0.343557027054049</v>
      </c>
      <c r="AK11" s="14"/>
      <c r="AL11" s="14">
        <v>0.24974890549968101</v>
      </c>
      <c r="AM11" s="14">
        <v>0.285480050079646</v>
      </c>
      <c r="AN11" s="14">
        <v>0.236151716250764</v>
      </c>
    </row>
    <row r="12" spans="2:40" x14ac:dyDescent="0.35">
      <c r="B12" s="15" t="s">
        <v>186</v>
      </c>
      <c r="C12" s="23">
        <v>0.112693355285717</v>
      </c>
      <c r="D12" s="23">
        <v>9.6729469110915095E-2</v>
      </c>
      <c r="E12" s="23">
        <v>0.127973083967174</v>
      </c>
      <c r="F12" s="23"/>
      <c r="G12" s="23">
        <v>4.7194092557110302E-2</v>
      </c>
      <c r="H12" s="23">
        <v>7.0200637596262105E-2</v>
      </c>
      <c r="I12" s="23">
        <v>9.0449208310078202E-2</v>
      </c>
      <c r="J12" s="23">
        <v>0.118079164177278</v>
      </c>
      <c r="K12" s="23">
        <v>0.16321631989374</v>
      </c>
      <c r="L12" s="23">
        <v>0.170433084213238</v>
      </c>
      <c r="M12" s="23"/>
      <c r="N12" s="23">
        <v>9.06143784286189E-2</v>
      </c>
      <c r="O12" s="23">
        <v>7.6297790220085399E-2</v>
      </c>
      <c r="P12" s="23">
        <v>0.11284247481198401</v>
      </c>
      <c r="Q12" s="23">
        <v>0.12500739367304201</v>
      </c>
      <c r="R12" s="23">
        <v>9.6993738625448897E-2</v>
      </c>
      <c r="S12" s="23">
        <v>0.14457171127433599</v>
      </c>
      <c r="T12" s="23">
        <v>0.116778808428699</v>
      </c>
      <c r="U12" s="23">
        <v>8.2101514969753195E-2</v>
      </c>
      <c r="V12" s="23">
        <v>0.107746854634406</v>
      </c>
      <c r="W12" s="23">
        <v>0.130343061761966</v>
      </c>
      <c r="X12" s="23">
        <v>0.19412095480175701</v>
      </c>
      <c r="Y12" s="23">
        <v>0.137264703950498</v>
      </c>
      <c r="Z12" s="23"/>
      <c r="AA12" s="23">
        <v>5.8995686506921101E-2</v>
      </c>
      <c r="AB12" s="23">
        <v>9.0738153268665606E-2</v>
      </c>
      <c r="AC12" s="23">
        <v>0.114950717085059</v>
      </c>
      <c r="AD12" s="23">
        <v>0.19027588676759599</v>
      </c>
      <c r="AE12" s="23"/>
      <c r="AF12" s="23">
        <v>0.106975311725327</v>
      </c>
      <c r="AG12" s="23">
        <v>0.109892085334008</v>
      </c>
      <c r="AH12" s="23">
        <v>0.13527545688179199</v>
      </c>
      <c r="AI12" s="23">
        <v>0.11089506832940001</v>
      </c>
      <c r="AJ12" s="23">
        <v>0.11281662348190701</v>
      </c>
      <c r="AK12" s="23"/>
      <c r="AL12" s="23">
        <v>8.3653705184480107E-2</v>
      </c>
      <c r="AM12" s="23">
        <v>9.6712452175750502E-2</v>
      </c>
      <c r="AN12" s="23">
        <v>0.11159412190443101</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9" t="s">
        <v>205</v>
      </c>
      <c r="E2" s="26"/>
      <c r="F2" s="26"/>
      <c r="G2" s="26"/>
      <c r="H2" s="26"/>
      <c r="I2" s="26"/>
      <c r="J2" s="26"/>
      <c r="K2" s="26"/>
      <c r="L2" s="26"/>
    </row>
    <row r="6" spans="2:12" ht="50" customHeight="1" x14ac:dyDescent="0.35">
      <c r="B6" s="17" t="s">
        <v>15</v>
      </c>
      <c r="C6" s="17" t="s">
        <v>193</v>
      </c>
      <c r="D6" s="17" t="s">
        <v>194</v>
      </c>
      <c r="E6" s="17" t="s">
        <v>195</v>
      </c>
      <c r="F6" s="17" t="s">
        <v>196</v>
      </c>
      <c r="G6" s="17" t="s">
        <v>197</v>
      </c>
      <c r="H6" s="17" t="s">
        <v>198</v>
      </c>
      <c r="I6" s="17" t="s">
        <v>199</v>
      </c>
      <c r="J6" s="17" t="s">
        <v>200</v>
      </c>
      <c r="K6" s="17" t="s">
        <v>201</v>
      </c>
    </row>
    <row r="7" spans="2:12" ht="29" x14ac:dyDescent="0.35">
      <c r="B7" s="15" t="s">
        <v>202</v>
      </c>
      <c r="C7" s="14">
        <v>0.76892794840953305</v>
      </c>
      <c r="D7" s="14">
        <v>0.38934013185183403</v>
      </c>
      <c r="E7" s="14">
        <v>0.50884359502862297</v>
      </c>
      <c r="F7" s="14">
        <v>0.54285305666466499</v>
      </c>
      <c r="G7" s="14">
        <v>0.58325756167432097</v>
      </c>
      <c r="H7" s="14">
        <v>0.18850048148444401</v>
      </c>
      <c r="I7" s="14">
        <v>0.249284935554592</v>
      </c>
      <c r="J7" s="14">
        <v>0.495647370497661</v>
      </c>
      <c r="K7" s="14">
        <v>0.39067823152928899</v>
      </c>
    </row>
    <row r="8" spans="2:12" x14ac:dyDescent="0.35">
      <c r="B8" s="15" t="s">
        <v>203</v>
      </c>
      <c r="C8" s="14">
        <v>0.12711754616345</v>
      </c>
      <c r="D8" s="14">
        <v>0.45794627533819299</v>
      </c>
      <c r="E8" s="14">
        <v>0.311049812751791</v>
      </c>
      <c r="F8" s="14">
        <v>0.28028894399167498</v>
      </c>
      <c r="G8" s="14">
        <v>0.21651223416318599</v>
      </c>
      <c r="H8" s="14">
        <v>0.50574505314101204</v>
      </c>
      <c r="I8" s="14">
        <v>0.269753340540836</v>
      </c>
      <c r="J8" s="14">
        <v>0.23971038859662</v>
      </c>
      <c r="K8" s="14">
        <v>0.370924315493118</v>
      </c>
    </row>
    <row r="9" spans="2:12" x14ac:dyDescent="0.35">
      <c r="B9" s="15" t="s">
        <v>204</v>
      </c>
      <c r="C9" s="14">
        <v>4.7092251374207403E-2</v>
      </c>
      <c r="D9" s="14">
        <v>7.3800024481747703E-2</v>
      </c>
      <c r="E9" s="14">
        <v>7.4479146178338396E-2</v>
      </c>
      <c r="F9" s="14">
        <v>8.2738092404297497E-2</v>
      </c>
      <c r="G9" s="14">
        <v>0.107564663957762</v>
      </c>
      <c r="H9" s="14">
        <v>0.174376712029679</v>
      </c>
      <c r="I9" s="14">
        <v>0.364344663634392</v>
      </c>
      <c r="J9" s="14">
        <v>0.17491936810730199</v>
      </c>
      <c r="K9" s="14">
        <v>8.2928782655451505E-2</v>
      </c>
    </row>
    <row r="10" spans="2:12" x14ac:dyDescent="0.35">
      <c r="B10" s="15" t="s">
        <v>105</v>
      </c>
      <c r="C10" s="14">
        <v>5.6862254052809001E-2</v>
      </c>
      <c r="D10" s="14">
        <v>7.8913568328225298E-2</v>
      </c>
      <c r="E10" s="14">
        <v>0.105627446041248</v>
      </c>
      <c r="F10" s="14">
        <v>9.4119906939362702E-2</v>
      </c>
      <c r="G10" s="14">
        <v>9.2665540204730806E-2</v>
      </c>
      <c r="H10" s="14">
        <v>0.13137775334486501</v>
      </c>
      <c r="I10" s="14">
        <v>0.11661706027018</v>
      </c>
      <c r="J10" s="14">
        <v>8.9722872798417799E-2</v>
      </c>
      <c r="K10" s="14">
        <v>0.15546867032214201</v>
      </c>
    </row>
    <row r="11" spans="2:12" x14ac:dyDescent="0.35">
      <c r="B11" s="16"/>
      <c r="C11" s="16"/>
      <c r="D11" s="16"/>
      <c r="E11" s="16"/>
      <c r="F11" s="16"/>
      <c r="G11" s="16"/>
      <c r="H11" s="16"/>
      <c r="I11" s="16"/>
      <c r="J11" s="16"/>
      <c r="K11" s="16"/>
    </row>
    <row r="12" spans="2:12" x14ac:dyDescent="0.35">
      <c r="B12" t="s">
        <v>69</v>
      </c>
    </row>
    <row r="13" spans="2:12" x14ac:dyDescent="0.35">
      <c r="B13" t="s">
        <v>70</v>
      </c>
    </row>
    <row r="17" spans="2:2" x14ac:dyDescent="0.35">
      <c r="B17"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0.76892794840953305</v>
      </c>
      <c r="D9" s="14">
        <v>0.75524423623737102</v>
      </c>
      <c r="E9" s="14">
        <v>0.78189479149490604</v>
      </c>
      <c r="F9" s="14"/>
      <c r="G9" s="14">
        <v>0.66530356853268002</v>
      </c>
      <c r="H9" s="14">
        <v>0.68192003670960399</v>
      </c>
      <c r="I9" s="14">
        <v>0.72201940504574402</v>
      </c>
      <c r="J9" s="14">
        <v>0.83509677114568603</v>
      </c>
      <c r="K9" s="14">
        <v>0.828106795561109</v>
      </c>
      <c r="L9" s="14">
        <v>0.85295532349430803</v>
      </c>
      <c r="M9" s="14"/>
      <c r="N9" s="14">
        <v>0.72570614346954898</v>
      </c>
      <c r="O9" s="14">
        <v>0.82092394765843801</v>
      </c>
      <c r="P9" s="14">
        <v>0.760014578403302</v>
      </c>
      <c r="Q9" s="14">
        <v>0.791981107059754</v>
      </c>
      <c r="R9" s="14">
        <v>0.84329285815229804</v>
      </c>
      <c r="S9" s="14">
        <v>0.72229840538057399</v>
      </c>
      <c r="T9" s="14">
        <v>0.761269113392954</v>
      </c>
      <c r="U9" s="14">
        <v>0.73792485174934297</v>
      </c>
      <c r="V9" s="14">
        <v>0.72329491079488695</v>
      </c>
      <c r="W9" s="14">
        <v>0.82777237427914596</v>
      </c>
      <c r="X9" s="14">
        <v>0.70356108760254299</v>
      </c>
      <c r="Y9" s="14">
        <v>0.82740322579370895</v>
      </c>
      <c r="Z9" s="14"/>
      <c r="AA9" s="14">
        <v>0.78449826065042705</v>
      </c>
      <c r="AB9" s="14">
        <v>0.80547955282022599</v>
      </c>
      <c r="AC9" s="14">
        <v>0.786665433703848</v>
      </c>
      <c r="AD9" s="14">
        <v>0.70464077913052803</v>
      </c>
      <c r="AE9" s="14"/>
      <c r="AF9" s="14">
        <v>0.81084923582961499</v>
      </c>
      <c r="AG9" s="14">
        <v>0.72241329430065004</v>
      </c>
      <c r="AH9" s="14">
        <v>0.79657599573135396</v>
      </c>
      <c r="AI9" s="14">
        <v>0.68878983270956595</v>
      </c>
      <c r="AJ9" s="14">
        <v>0.74688515426560498</v>
      </c>
      <c r="AK9" s="14"/>
      <c r="AL9" s="14">
        <v>0.77345822298951805</v>
      </c>
      <c r="AM9" s="14">
        <v>0.74976814200930297</v>
      </c>
      <c r="AN9" s="14">
        <v>0.80443463891885103</v>
      </c>
    </row>
    <row r="10" spans="2:40" x14ac:dyDescent="0.35">
      <c r="B10" s="15" t="s">
        <v>203</v>
      </c>
      <c r="C10" s="14">
        <v>0.12711754616345</v>
      </c>
      <c r="D10" s="14">
        <v>0.14190911864844</v>
      </c>
      <c r="E10" s="14">
        <v>0.113428953178283</v>
      </c>
      <c r="F10" s="14"/>
      <c r="G10" s="14">
        <v>0.17441426437711199</v>
      </c>
      <c r="H10" s="14">
        <v>0.187798580594326</v>
      </c>
      <c r="I10" s="14">
        <v>0.17640139287561099</v>
      </c>
      <c r="J10" s="14">
        <v>0.102938527484303</v>
      </c>
      <c r="K10" s="14">
        <v>7.2720711143016495E-2</v>
      </c>
      <c r="L10" s="14">
        <v>6.2585661041825502E-2</v>
      </c>
      <c r="M10" s="14"/>
      <c r="N10" s="14">
        <v>0.17832393597334301</v>
      </c>
      <c r="O10" s="14">
        <v>9.4014223245027395E-2</v>
      </c>
      <c r="P10" s="14">
        <v>0.13079553279962999</v>
      </c>
      <c r="Q10" s="14">
        <v>0.13515382450954599</v>
      </c>
      <c r="R10" s="14">
        <v>8.14450185455389E-2</v>
      </c>
      <c r="S10" s="14">
        <v>0.134608598395213</v>
      </c>
      <c r="T10" s="14">
        <v>0.14645534507837199</v>
      </c>
      <c r="U10" s="14">
        <v>0.123221507868889</v>
      </c>
      <c r="V10" s="14">
        <v>0.131186490721037</v>
      </c>
      <c r="W10" s="14">
        <v>0.104139773712889</v>
      </c>
      <c r="X10" s="14">
        <v>0.136004539822521</v>
      </c>
      <c r="Y10" s="14">
        <v>7.4597184787980803E-2</v>
      </c>
      <c r="Z10" s="14"/>
      <c r="AA10" s="14">
        <v>0.13358130912809499</v>
      </c>
      <c r="AB10" s="14">
        <v>0.11533638693184201</v>
      </c>
      <c r="AC10" s="14">
        <v>0.13119463904950701</v>
      </c>
      <c r="AD10" s="14">
        <v>0.125759158995495</v>
      </c>
      <c r="AE10" s="14"/>
      <c r="AF10" s="14">
        <v>0.114787425258027</v>
      </c>
      <c r="AG10" s="14">
        <v>0.16075135011671099</v>
      </c>
      <c r="AH10" s="14">
        <v>9.46073670216169E-2</v>
      </c>
      <c r="AI10" s="14">
        <v>0.14851785597419401</v>
      </c>
      <c r="AJ10" s="14">
        <v>0.12755693777517599</v>
      </c>
      <c r="AK10" s="14"/>
      <c r="AL10" s="14">
        <v>0.144694753999241</v>
      </c>
      <c r="AM10" s="14">
        <v>0.149092361266943</v>
      </c>
      <c r="AN10" s="14">
        <v>0.12595277339555899</v>
      </c>
    </row>
    <row r="11" spans="2:40" x14ac:dyDescent="0.35">
      <c r="B11" s="15" t="s">
        <v>204</v>
      </c>
      <c r="C11" s="14">
        <v>4.7092251374207403E-2</v>
      </c>
      <c r="D11" s="14">
        <v>5.3622612557749402E-2</v>
      </c>
      <c r="E11" s="14">
        <v>4.0995249451408998E-2</v>
      </c>
      <c r="F11" s="14"/>
      <c r="G11" s="14">
        <v>9.9701373774867097E-2</v>
      </c>
      <c r="H11" s="14">
        <v>9.1784433481769401E-2</v>
      </c>
      <c r="I11" s="14">
        <v>3.3999590540881398E-2</v>
      </c>
      <c r="J11" s="14">
        <v>2.6027504403344701E-2</v>
      </c>
      <c r="K11" s="14">
        <v>1.9117298913108999E-2</v>
      </c>
      <c r="L11" s="14">
        <v>2.2502740377461399E-2</v>
      </c>
      <c r="M11" s="14"/>
      <c r="N11" s="14">
        <v>4.5847913257501101E-2</v>
      </c>
      <c r="O11" s="14">
        <v>3.6946052996240597E-2</v>
      </c>
      <c r="P11" s="14">
        <v>2.99820403472594E-2</v>
      </c>
      <c r="Q11" s="14">
        <v>2.6204026973363E-2</v>
      </c>
      <c r="R11" s="14">
        <v>4.13432477978753E-2</v>
      </c>
      <c r="S11" s="14">
        <v>5.5886797027002E-2</v>
      </c>
      <c r="T11" s="14">
        <v>5.0747490120711697E-2</v>
      </c>
      <c r="U11" s="14">
        <v>5.7824531547529298E-2</v>
      </c>
      <c r="V11" s="14">
        <v>7.0675019334887804E-2</v>
      </c>
      <c r="W11" s="14">
        <v>3.7198088535262699E-2</v>
      </c>
      <c r="X11" s="14">
        <v>8.3867918726303003E-2</v>
      </c>
      <c r="Y11" s="14">
        <v>5.0040591266863103E-2</v>
      </c>
      <c r="Z11" s="14"/>
      <c r="AA11" s="14">
        <v>4.7156174530267297E-2</v>
      </c>
      <c r="AB11" s="14">
        <v>3.9310150678817497E-2</v>
      </c>
      <c r="AC11" s="14">
        <v>3.30266052840716E-2</v>
      </c>
      <c r="AD11" s="14">
        <v>6.7871105659181294E-2</v>
      </c>
      <c r="AE11" s="14"/>
      <c r="AF11" s="14">
        <v>3.2509056928761597E-2</v>
      </c>
      <c r="AG11" s="14">
        <v>6.82217671857724E-2</v>
      </c>
      <c r="AH11" s="14">
        <v>4.0092897479510399E-2</v>
      </c>
      <c r="AI11" s="14">
        <v>7.7874038135383794E-2</v>
      </c>
      <c r="AJ11" s="14">
        <v>4.06833138699614E-2</v>
      </c>
      <c r="AK11" s="14"/>
      <c r="AL11" s="14">
        <v>4.4289167191633103E-2</v>
      </c>
      <c r="AM11" s="14">
        <v>5.5906279381614299E-2</v>
      </c>
      <c r="AN11" s="14">
        <v>2.4053417647273399E-2</v>
      </c>
    </row>
    <row r="12" spans="2:40" x14ac:dyDescent="0.35">
      <c r="B12" s="15" t="s">
        <v>105</v>
      </c>
      <c r="C12" s="23">
        <v>5.6862254052809001E-2</v>
      </c>
      <c r="D12" s="23">
        <v>4.9224032556440103E-2</v>
      </c>
      <c r="E12" s="23">
        <v>6.3681005875402E-2</v>
      </c>
      <c r="F12" s="23"/>
      <c r="G12" s="23">
        <v>6.0580793315341303E-2</v>
      </c>
      <c r="H12" s="23">
        <v>3.84969492143011E-2</v>
      </c>
      <c r="I12" s="23">
        <v>6.7579611537763998E-2</v>
      </c>
      <c r="J12" s="23">
        <v>3.5937196966666002E-2</v>
      </c>
      <c r="K12" s="23">
        <v>8.0055194382765302E-2</v>
      </c>
      <c r="L12" s="23">
        <v>6.1956275086405103E-2</v>
      </c>
      <c r="M12" s="23"/>
      <c r="N12" s="23">
        <v>5.0122007299607398E-2</v>
      </c>
      <c r="O12" s="23">
        <v>4.8115776100294501E-2</v>
      </c>
      <c r="P12" s="23">
        <v>7.9207848449808604E-2</v>
      </c>
      <c r="Q12" s="23">
        <v>4.6661041457336801E-2</v>
      </c>
      <c r="R12" s="23">
        <v>3.39188755042878E-2</v>
      </c>
      <c r="S12" s="23">
        <v>8.7206199197211606E-2</v>
      </c>
      <c r="T12" s="23">
        <v>4.1528051407963201E-2</v>
      </c>
      <c r="U12" s="23">
        <v>8.1029108834238403E-2</v>
      </c>
      <c r="V12" s="23">
        <v>7.48435791491876E-2</v>
      </c>
      <c r="W12" s="23">
        <v>3.08897634727031E-2</v>
      </c>
      <c r="X12" s="23">
        <v>7.6566453848632601E-2</v>
      </c>
      <c r="Y12" s="23">
        <v>4.7958998151447503E-2</v>
      </c>
      <c r="Z12" s="23"/>
      <c r="AA12" s="23">
        <v>3.4764255691210999E-2</v>
      </c>
      <c r="AB12" s="23">
        <v>3.9873909569114602E-2</v>
      </c>
      <c r="AC12" s="23">
        <v>4.91133219625738E-2</v>
      </c>
      <c r="AD12" s="23">
        <v>0.101728956214796</v>
      </c>
      <c r="AE12" s="23"/>
      <c r="AF12" s="23">
        <v>4.1854281983596801E-2</v>
      </c>
      <c r="AG12" s="23">
        <v>4.8613588396867198E-2</v>
      </c>
      <c r="AH12" s="23">
        <v>6.8723739767518693E-2</v>
      </c>
      <c r="AI12" s="23">
        <v>8.4818273180856094E-2</v>
      </c>
      <c r="AJ12" s="23">
        <v>8.4874594089257294E-2</v>
      </c>
      <c r="AK12" s="23"/>
      <c r="AL12" s="23">
        <v>3.7557855819607799E-2</v>
      </c>
      <c r="AM12" s="23">
        <v>4.5233217342139601E-2</v>
      </c>
      <c r="AN12" s="23">
        <v>4.5559170038316298E-2</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0.38934013185183403</v>
      </c>
      <c r="D9" s="14">
        <v>0.38209585071226398</v>
      </c>
      <c r="E9" s="14">
        <v>0.394769573535798</v>
      </c>
      <c r="F9" s="14"/>
      <c r="G9" s="14">
        <v>0.42777569474622501</v>
      </c>
      <c r="H9" s="14">
        <v>0.45525878198509201</v>
      </c>
      <c r="I9" s="14">
        <v>0.466746466519392</v>
      </c>
      <c r="J9" s="14">
        <v>0.473825458844847</v>
      </c>
      <c r="K9" s="14">
        <v>0.34442301147982801</v>
      </c>
      <c r="L9" s="14">
        <v>0.20895940572301999</v>
      </c>
      <c r="M9" s="14"/>
      <c r="N9" s="14">
        <v>0.424292649554393</v>
      </c>
      <c r="O9" s="14">
        <v>0.38924046363468201</v>
      </c>
      <c r="P9" s="14">
        <v>0.38153825833927801</v>
      </c>
      <c r="Q9" s="14">
        <v>0.42685546715212103</v>
      </c>
      <c r="R9" s="14">
        <v>0.48578442186507897</v>
      </c>
      <c r="S9" s="14">
        <v>0.33796689330672097</v>
      </c>
      <c r="T9" s="14">
        <v>0.34817210121754399</v>
      </c>
      <c r="U9" s="14">
        <v>0.32787320386783098</v>
      </c>
      <c r="V9" s="14">
        <v>0.40102656590549801</v>
      </c>
      <c r="W9" s="14">
        <v>0.36221087733338397</v>
      </c>
      <c r="X9" s="14">
        <v>0.42863225558437801</v>
      </c>
      <c r="Y9" s="14">
        <v>0.22844091840668801</v>
      </c>
      <c r="Z9" s="14"/>
      <c r="AA9" s="14">
        <v>0.41312687389693897</v>
      </c>
      <c r="AB9" s="14">
        <v>0.40352486458125097</v>
      </c>
      <c r="AC9" s="14">
        <v>0.37461107298763002</v>
      </c>
      <c r="AD9" s="14">
        <v>0.36297563708040897</v>
      </c>
      <c r="AE9" s="14"/>
      <c r="AF9" s="14">
        <v>0.39726824573701802</v>
      </c>
      <c r="AG9" s="14">
        <v>0.39759845467660498</v>
      </c>
      <c r="AH9" s="14">
        <v>0.30258970815624298</v>
      </c>
      <c r="AI9" s="14">
        <v>0.50625279504588605</v>
      </c>
      <c r="AJ9" s="14">
        <v>0.42441021080489899</v>
      </c>
      <c r="AK9" s="14"/>
      <c r="AL9" s="14">
        <v>0.40455140775332799</v>
      </c>
      <c r="AM9" s="14">
        <v>0.39566234167752601</v>
      </c>
      <c r="AN9" s="14">
        <v>0.41767264027238798</v>
      </c>
    </row>
    <row r="10" spans="2:40" x14ac:dyDescent="0.35">
      <c r="B10" s="15" t="s">
        <v>203</v>
      </c>
      <c r="C10" s="14">
        <v>0.45794627533819299</v>
      </c>
      <c r="D10" s="14">
        <v>0.46895768040671598</v>
      </c>
      <c r="E10" s="14">
        <v>0.448909020428372</v>
      </c>
      <c r="F10" s="14"/>
      <c r="G10" s="14">
        <v>0.38976681970301102</v>
      </c>
      <c r="H10" s="14">
        <v>0.401853360555668</v>
      </c>
      <c r="I10" s="14">
        <v>0.40084345636480101</v>
      </c>
      <c r="J10" s="14">
        <v>0.40590532194844098</v>
      </c>
      <c r="K10" s="14">
        <v>0.48951676611434503</v>
      </c>
      <c r="L10" s="14">
        <v>0.61621337529485898</v>
      </c>
      <c r="M10" s="14"/>
      <c r="N10" s="14">
        <v>0.44176857253473301</v>
      </c>
      <c r="O10" s="14">
        <v>0.46740323202088502</v>
      </c>
      <c r="P10" s="14">
        <v>0.48614893787451802</v>
      </c>
      <c r="Q10" s="14">
        <v>0.452671376143232</v>
      </c>
      <c r="R10" s="14">
        <v>0.41105429992324799</v>
      </c>
      <c r="S10" s="14">
        <v>0.45543167478684199</v>
      </c>
      <c r="T10" s="14">
        <v>0.48907707269098799</v>
      </c>
      <c r="U10" s="14">
        <v>0.46083450296946699</v>
      </c>
      <c r="V10" s="14">
        <v>0.47502153103994599</v>
      </c>
      <c r="W10" s="14">
        <v>0.44809930910671503</v>
      </c>
      <c r="X10" s="14">
        <v>0.37516470002812102</v>
      </c>
      <c r="Y10" s="14">
        <v>0.56806269950029498</v>
      </c>
      <c r="Z10" s="14"/>
      <c r="AA10" s="14">
        <v>0.44865157500794101</v>
      </c>
      <c r="AB10" s="14">
        <v>0.45340264319774298</v>
      </c>
      <c r="AC10" s="14">
        <v>0.51223631084369103</v>
      </c>
      <c r="AD10" s="14">
        <v>0.42859826807880103</v>
      </c>
      <c r="AE10" s="14"/>
      <c r="AF10" s="14">
        <v>0.48959369252760598</v>
      </c>
      <c r="AG10" s="14">
        <v>0.43296493240753697</v>
      </c>
      <c r="AH10" s="14">
        <v>0.52881040525717304</v>
      </c>
      <c r="AI10" s="14">
        <v>0.41893348524740098</v>
      </c>
      <c r="AJ10" s="14">
        <v>0.40404876309933402</v>
      </c>
      <c r="AK10" s="14"/>
      <c r="AL10" s="14">
        <v>0.490569484406564</v>
      </c>
      <c r="AM10" s="14">
        <v>0.45488328716322601</v>
      </c>
      <c r="AN10" s="14">
        <v>0.43223651479473402</v>
      </c>
    </row>
    <row r="11" spans="2:40" x14ac:dyDescent="0.35">
      <c r="B11" s="15" t="s">
        <v>204</v>
      </c>
      <c r="C11" s="14">
        <v>7.3800024481747703E-2</v>
      </c>
      <c r="D11" s="14">
        <v>7.8704964635051097E-2</v>
      </c>
      <c r="E11" s="14">
        <v>6.9448696864588905E-2</v>
      </c>
      <c r="F11" s="14"/>
      <c r="G11" s="14">
        <v>0.112449072689786</v>
      </c>
      <c r="H11" s="14">
        <v>8.6242459026329196E-2</v>
      </c>
      <c r="I11" s="14">
        <v>6.2632098659458402E-2</v>
      </c>
      <c r="J11" s="14">
        <v>4.7470883020963299E-2</v>
      </c>
      <c r="K11" s="14">
        <v>4.3431160135678298E-2</v>
      </c>
      <c r="L11" s="14">
        <v>8.8909758124423796E-2</v>
      </c>
      <c r="M11" s="14"/>
      <c r="N11" s="14">
        <v>8.2510827800716099E-2</v>
      </c>
      <c r="O11" s="14">
        <v>6.2547860308042394E-2</v>
      </c>
      <c r="P11" s="14">
        <v>4.8356478345535601E-2</v>
      </c>
      <c r="Q11" s="14">
        <v>5.2725572243079999E-2</v>
      </c>
      <c r="R11" s="14">
        <v>4.8392996331527598E-2</v>
      </c>
      <c r="S11" s="14">
        <v>0.104655256056521</v>
      </c>
      <c r="T11" s="14">
        <v>8.7341075647214703E-2</v>
      </c>
      <c r="U11" s="14">
        <v>5.96613016886932E-2</v>
      </c>
      <c r="V11" s="14">
        <v>5.3508347042910201E-2</v>
      </c>
      <c r="W11" s="14">
        <v>0.12047695330406601</v>
      </c>
      <c r="X11" s="14">
        <v>8.5096011279166398E-2</v>
      </c>
      <c r="Y11" s="14">
        <v>7.7585112015625304E-2</v>
      </c>
      <c r="Z11" s="14"/>
      <c r="AA11" s="14">
        <v>8.8270021192609099E-2</v>
      </c>
      <c r="AB11" s="14">
        <v>7.1246480864452899E-2</v>
      </c>
      <c r="AC11" s="14">
        <v>5.1948051952008301E-2</v>
      </c>
      <c r="AD11" s="14">
        <v>7.6589222021439196E-2</v>
      </c>
      <c r="AE11" s="14"/>
      <c r="AF11" s="14">
        <v>4.6556968170453399E-2</v>
      </c>
      <c r="AG11" s="14">
        <v>0.112633736645363</v>
      </c>
      <c r="AH11" s="14">
        <v>8.4618789820669907E-2</v>
      </c>
      <c r="AI11" s="14">
        <v>0</v>
      </c>
      <c r="AJ11" s="14">
        <v>4.7591967455631198E-2</v>
      </c>
      <c r="AK11" s="14"/>
      <c r="AL11" s="14">
        <v>5.5196017021848398E-2</v>
      </c>
      <c r="AM11" s="14">
        <v>9.1066545006753694E-2</v>
      </c>
      <c r="AN11" s="14">
        <v>8.6049832762643899E-2</v>
      </c>
    </row>
    <row r="12" spans="2:40" x14ac:dyDescent="0.35">
      <c r="B12" s="15" t="s">
        <v>105</v>
      </c>
      <c r="C12" s="23">
        <v>7.8913568328225298E-2</v>
      </c>
      <c r="D12" s="23">
        <v>7.0241504245968298E-2</v>
      </c>
      <c r="E12" s="23">
        <v>8.6872709171241E-2</v>
      </c>
      <c r="F12" s="23"/>
      <c r="G12" s="23">
        <v>7.0008412860977795E-2</v>
      </c>
      <c r="H12" s="23">
        <v>5.66453984329102E-2</v>
      </c>
      <c r="I12" s="23">
        <v>6.9777978456349102E-2</v>
      </c>
      <c r="J12" s="23">
        <v>7.2798336185748103E-2</v>
      </c>
      <c r="K12" s="23">
        <v>0.122629062270149</v>
      </c>
      <c r="L12" s="23">
        <v>8.59174608576979E-2</v>
      </c>
      <c r="M12" s="23"/>
      <c r="N12" s="23">
        <v>5.1427950110158098E-2</v>
      </c>
      <c r="O12" s="23">
        <v>8.0808444036391494E-2</v>
      </c>
      <c r="P12" s="23">
        <v>8.3956325440668403E-2</v>
      </c>
      <c r="Q12" s="23">
        <v>6.7747584461566396E-2</v>
      </c>
      <c r="R12" s="23">
        <v>5.4768281880145001E-2</v>
      </c>
      <c r="S12" s="23">
        <v>0.101946175849916</v>
      </c>
      <c r="T12" s="23">
        <v>7.5409750444253798E-2</v>
      </c>
      <c r="U12" s="23">
        <v>0.15163099147400899</v>
      </c>
      <c r="V12" s="23">
        <v>7.0443556011646105E-2</v>
      </c>
      <c r="W12" s="23">
        <v>6.9212860255835507E-2</v>
      </c>
      <c r="X12" s="23">
        <v>0.111107033108334</v>
      </c>
      <c r="Y12" s="23">
        <v>0.125911270077391</v>
      </c>
      <c r="Z12" s="23"/>
      <c r="AA12" s="23">
        <v>4.9951529902511602E-2</v>
      </c>
      <c r="AB12" s="23">
        <v>7.1826011356552796E-2</v>
      </c>
      <c r="AC12" s="23">
        <v>6.12045642166704E-2</v>
      </c>
      <c r="AD12" s="23">
        <v>0.131836872819351</v>
      </c>
      <c r="AE12" s="23"/>
      <c r="AF12" s="23">
        <v>6.65810935649227E-2</v>
      </c>
      <c r="AG12" s="23">
        <v>5.6802876270496003E-2</v>
      </c>
      <c r="AH12" s="23">
        <v>8.3981096765914101E-2</v>
      </c>
      <c r="AI12" s="23">
        <v>7.4813719706712606E-2</v>
      </c>
      <c r="AJ12" s="23">
        <v>0.123949058640135</v>
      </c>
      <c r="AK12" s="23"/>
      <c r="AL12" s="23">
        <v>4.9683090818259702E-2</v>
      </c>
      <c r="AM12" s="23">
        <v>5.83878261524945E-2</v>
      </c>
      <c r="AN12" s="23">
        <v>6.4041012170234696E-2</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0.50884359502862297</v>
      </c>
      <c r="D9" s="14">
        <v>0.51448908287449702</v>
      </c>
      <c r="E9" s="14">
        <v>0.50239625423716805</v>
      </c>
      <c r="F9" s="14"/>
      <c r="G9" s="14">
        <v>0.49140424165590202</v>
      </c>
      <c r="H9" s="14">
        <v>0.476359277272352</v>
      </c>
      <c r="I9" s="14">
        <v>0.52885230186277998</v>
      </c>
      <c r="J9" s="14">
        <v>0.54785381823176704</v>
      </c>
      <c r="K9" s="14">
        <v>0.51559144023112802</v>
      </c>
      <c r="L9" s="14">
        <v>0.49423263023457897</v>
      </c>
      <c r="M9" s="14"/>
      <c r="N9" s="14">
        <v>0.49961143594331198</v>
      </c>
      <c r="O9" s="14">
        <v>0.54015481218710304</v>
      </c>
      <c r="P9" s="14">
        <v>0.51768460613841005</v>
      </c>
      <c r="Q9" s="14">
        <v>0.55016140902833</v>
      </c>
      <c r="R9" s="14">
        <v>0.59042916967975301</v>
      </c>
      <c r="S9" s="14">
        <v>0.50789867359966501</v>
      </c>
      <c r="T9" s="14">
        <v>0.46403253056243798</v>
      </c>
      <c r="U9" s="14">
        <v>0.468114313256559</v>
      </c>
      <c r="V9" s="14">
        <v>0.52550893000890997</v>
      </c>
      <c r="W9" s="14">
        <v>0.45360816762981199</v>
      </c>
      <c r="X9" s="14">
        <v>0.45369682877976603</v>
      </c>
      <c r="Y9" s="14">
        <v>0.45176398143451002</v>
      </c>
      <c r="Z9" s="14"/>
      <c r="AA9" s="14">
        <v>0.54655318774236294</v>
      </c>
      <c r="AB9" s="14">
        <v>0.53737111757398803</v>
      </c>
      <c r="AC9" s="14">
        <v>0.50230119740962698</v>
      </c>
      <c r="AD9" s="14">
        <v>0.446377072074777</v>
      </c>
      <c r="AE9" s="14"/>
      <c r="AF9" s="14">
        <v>0.58115846693526296</v>
      </c>
      <c r="AG9" s="14">
        <v>0.44230337176787299</v>
      </c>
      <c r="AH9" s="14">
        <v>0.42755497496584499</v>
      </c>
      <c r="AI9" s="14">
        <v>0.46584827488041403</v>
      </c>
      <c r="AJ9" s="14">
        <v>0.52621907017154201</v>
      </c>
      <c r="AK9" s="14"/>
      <c r="AL9" s="14">
        <v>0.57243389478398399</v>
      </c>
      <c r="AM9" s="14">
        <v>0.470881248459043</v>
      </c>
      <c r="AN9" s="14">
        <v>0.46224589715919501</v>
      </c>
    </row>
    <row r="10" spans="2:40" x14ac:dyDescent="0.35">
      <c r="B10" s="15" t="s">
        <v>203</v>
      </c>
      <c r="C10" s="14">
        <v>0.311049812751791</v>
      </c>
      <c r="D10" s="14">
        <v>0.30996282393791602</v>
      </c>
      <c r="E10" s="14">
        <v>0.31295399914162397</v>
      </c>
      <c r="F10" s="14"/>
      <c r="G10" s="14">
        <v>0.33443473028800003</v>
      </c>
      <c r="H10" s="14">
        <v>0.33353310426350002</v>
      </c>
      <c r="I10" s="14">
        <v>0.29822405999056201</v>
      </c>
      <c r="J10" s="14">
        <v>0.29346965823591697</v>
      </c>
      <c r="K10" s="14">
        <v>0.29386815183565501</v>
      </c>
      <c r="L10" s="14">
        <v>0.31356337056142197</v>
      </c>
      <c r="M10" s="14"/>
      <c r="N10" s="14">
        <v>0.319907411159915</v>
      </c>
      <c r="O10" s="14">
        <v>0.29625148899187098</v>
      </c>
      <c r="P10" s="14">
        <v>0.33062711184919302</v>
      </c>
      <c r="Q10" s="14">
        <v>0.29670441032285</v>
      </c>
      <c r="R10" s="14">
        <v>0.30593129908163702</v>
      </c>
      <c r="S10" s="14">
        <v>0.246505764683905</v>
      </c>
      <c r="T10" s="14">
        <v>0.38604648723523799</v>
      </c>
      <c r="U10" s="14">
        <v>0.31326266424015897</v>
      </c>
      <c r="V10" s="14">
        <v>0.277865606697001</v>
      </c>
      <c r="W10" s="14">
        <v>0.36497272034574602</v>
      </c>
      <c r="X10" s="14">
        <v>0.296329689275314</v>
      </c>
      <c r="Y10" s="14">
        <v>0.31148384850764299</v>
      </c>
      <c r="Z10" s="14"/>
      <c r="AA10" s="14">
        <v>0.29623043154578099</v>
      </c>
      <c r="AB10" s="14">
        <v>0.305611550447345</v>
      </c>
      <c r="AC10" s="14">
        <v>0.332481496993069</v>
      </c>
      <c r="AD10" s="14">
        <v>0.31218064008534502</v>
      </c>
      <c r="AE10" s="14"/>
      <c r="AF10" s="14">
        <v>0.29312070949948599</v>
      </c>
      <c r="AG10" s="14">
        <v>0.31425005302134601</v>
      </c>
      <c r="AH10" s="14">
        <v>0.416225642231833</v>
      </c>
      <c r="AI10" s="14">
        <v>0.33655514803495701</v>
      </c>
      <c r="AJ10" s="14">
        <v>0.31037473263953702</v>
      </c>
      <c r="AK10" s="14"/>
      <c r="AL10" s="14">
        <v>0.322363918574681</v>
      </c>
      <c r="AM10" s="14">
        <v>0.33001237321339899</v>
      </c>
      <c r="AN10" s="14">
        <v>0.40195865197497199</v>
      </c>
    </row>
    <row r="11" spans="2:40" x14ac:dyDescent="0.35">
      <c r="B11" s="15" t="s">
        <v>204</v>
      </c>
      <c r="C11" s="14">
        <v>7.4479146178338396E-2</v>
      </c>
      <c r="D11" s="14">
        <v>8.0931341996627396E-2</v>
      </c>
      <c r="E11" s="14">
        <v>6.8621038518928104E-2</v>
      </c>
      <c r="F11" s="14"/>
      <c r="G11" s="14">
        <v>0.124313324841079</v>
      </c>
      <c r="H11" s="14">
        <v>0.10292597872213401</v>
      </c>
      <c r="I11" s="14">
        <v>7.4615457485368103E-2</v>
      </c>
      <c r="J11" s="14">
        <v>4.7885920732393998E-2</v>
      </c>
      <c r="K11" s="14">
        <v>3.9917327227561403E-2</v>
      </c>
      <c r="L11" s="14">
        <v>6.3024944072179095E-2</v>
      </c>
      <c r="M11" s="14"/>
      <c r="N11" s="14">
        <v>9.3339103980116397E-2</v>
      </c>
      <c r="O11" s="14">
        <v>7.4473139437960995E-2</v>
      </c>
      <c r="P11" s="14">
        <v>2.9528686793139001E-2</v>
      </c>
      <c r="Q11" s="14">
        <v>4.22670005462117E-2</v>
      </c>
      <c r="R11" s="14">
        <v>2.75659526987008E-2</v>
      </c>
      <c r="S11" s="14">
        <v>0.10001676361279301</v>
      </c>
      <c r="T11" s="14">
        <v>6.7955261749002696E-2</v>
      </c>
      <c r="U11" s="14">
        <v>9.2096223564440596E-2</v>
      </c>
      <c r="V11" s="14">
        <v>9.4601067378921697E-2</v>
      </c>
      <c r="W11" s="14">
        <v>9.9156953922001703E-2</v>
      </c>
      <c r="X11" s="14">
        <v>7.6453541074459702E-2</v>
      </c>
      <c r="Y11" s="14">
        <v>7.7585112015625304E-2</v>
      </c>
      <c r="Z11" s="14"/>
      <c r="AA11" s="14">
        <v>8.4524328878379199E-2</v>
      </c>
      <c r="AB11" s="14">
        <v>5.4122496318577198E-2</v>
      </c>
      <c r="AC11" s="14">
        <v>7.8156531761939804E-2</v>
      </c>
      <c r="AD11" s="14">
        <v>8.2160998572303398E-2</v>
      </c>
      <c r="AE11" s="14"/>
      <c r="AF11" s="14">
        <v>3.6649608001562403E-2</v>
      </c>
      <c r="AG11" s="14">
        <v>0.13382334273764099</v>
      </c>
      <c r="AH11" s="14">
        <v>3.4885821625046901E-2</v>
      </c>
      <c r="AI11" s="14">
        <v>8.0951235789781598E-2</v>
      </c>
      <c r="AJ11" s="14">
        <v>4.3787939846455702E-2</v>
      </c>
      <c r="AK11" s="14"/>
      <c r="AL11" s="14">
        <v>3.5409479406820002E-2</v>
      </c>
      <c r="AM11" s="14">
        <v>0.105785782271927</v>
      </c>
      <c r="AN11" s="14">
        <v>3.3680172163681701E-2</v>
      </c>
    </row>
    <row r="12" spans="2:40" x14ac:dyDescent="0.35">
      <c r="B12" s="15" t="s">
        <v>105</v>
      </c>
      <c r="C12" s="23">
        <v>0.105627446041248</v>
      </c>
      <c r="D12" s="23">
        <v>9.4616751190959705E-2</v>
      </c>
      <c r="E12" s="23">
        <v>0.116028708102279</v>
      </c>
      <c r="F12" s="23"/>
      <c r="G12" s="23">
        <v>4.9847703215018697E-2</v>
      </c>
      <c r="H12" s="23">
        <v>8.7181639742013595E-2</v>
      </c>
      <c r="I12" s="23">
        <v>9.8308180661290406E-2</v>
      </c>
      <c r="J12" s="23">
        <v>0.11079060279992101</v>
      </c>
      <c r="K12" s="23">
        <v>0.150623080705656</v>
      </c>
      <c r="L12" s="23">
        <v>0.12917905513181999</v>
      </c>
      <c r="M12" s="23"/>
      <c r="N12" s="23">
        <v>8.7142048916657305E-2</v>
      </c>
      <c r="O12" s="23">
        <v>8.9120559383064901E-2</v>
      </c>
      <c r="P12" s="23">
        <v>0.122159595219257</v>
      </c>
      <c r="Q12" s="23">
        <v>0.110867180102609</v>
      </c>
      <c r="R12" s="23">
        <v>7.6073578539908995E-2</v>
      </c>
      <c r="S12" s="23">
        <v>0.145578798103637</v>
      </c>
      <c r="T12" s="23">
        <v>8.1965720453321095E-2</v>
      </c>
      <c r="U12" s="23">
        <v>0.126526798938841</v>
      </c>
      <c r="V12" s="23">
        <v>0.102024395915168</v>
      </c>
      <c r="W12" s="23">
        <v>8.22621581024406E-2</v>
      </c>
      <c r="X12" s="23">
        <v>0.17351994087045999</v>
      </c>
      <c r="Y12" s="23">
        <v>0.159167058042221</v>
      </c>
      <c r="Z12" s="23"/>
      <c r="AA12" s="23">
        <v>7.2692051833476698E-2</v>
      </c>
      <c r="AB12" s="23">
        <v>0.10289483566009</v>
      </c>
      <c r="AC12" s="23">
        <v>8.70607738353638E-2</v>
      </c>
      <c r="AD12" s="23">
        <v>0.15928128926757401</v>
      </c>
      <c r="AE12" s="23"/>
      <c r="AF12" s="23">
        <v>8.9071215563688605E-2</v>
      </c>
      <c r="AG12" s="23">
        <v>0.10962323247314</v>
      </c>
      <c r="AH12" s="23">
        <v>0.12133356117727501</v>
      </c>
      <c r="AI12" s="23">
        <v>0.11664534129484801</v>
      </c>
      <c r="AJ12" s="23">
        <v>0.11961825734246601</v>
      </c>
      <c r="AK12" s="23"/>
      <c r="AL12" s="23">
        <v>6.9792707234515E-2</v>
      </c>
      <c r="AM12" s="23">
        <v>9.3320596055630797E-2</v>
      </c>
      <c r="AN12" s="23">
        <v>0.10211527870215099</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0.54285305666466499</v>
      </c>
      <c r="D9" s="14">
        <v>0.53236348604416495</v>
      </c>
      <c r="E9" s="14">
        <v>0.55135900134483695</v>
      </c>
      <c r="F9" s="14"/>
      <c r="G9" s="14">
        <v>0.50586090302648201</v>
      </c>
      <c r="H9" s="14">
        <v>0.542301235777088</v>
      </c>
      <c r="I9" s="14">
        <v>0.53214278980330199</v>
      </c>
      <c r="J9" s="14">
        <v>0.63860862777632499</v>
      </c>
      <c r="K9" s="14">
        <v>0.56487495150990796</v>
      </c>
      <c r="L9" s="14">
        <v>0.48406128874641102</v>
      </c>
      <c r="M9" s="14"/>
      <c r="N9" s="14">
        <v>0.49651068704495699</v>
      </c>
      <c r="O9" s="14">
        <v>0.60900922468279395</v>
      </c>
      <c r="P9" s="14">
        <v>0.60279040770410097</v>
      </c>
      <c r="Q9" s="14">
        <v>0.542358714075728</v>
      </c>
      <c r="R9" s="14">
        <v>0.55263159465443801</v>
      </c>
      <c r="S9" s="14">
        <v>0.51226282004166201</v>
      </c>
      <c r="T9" s="14">
        <v>0.53233961653607498</v>
      </c>
      <c r="U9" s="14">
        <v>0.44046893414770899</v>
      </c>
      <c r="V9" s="14">
        <v>0.53758330609886495</v>
      </c>
      <c r="W9" s="14">
        <v>0.52020144433613902</v>
      </c>
      <c r="X9" s="14">
        <v>0.50435667970801601</v>
      </c>
      <c r="Y9" s="14">
        <v>0.69919098405417102</v>
      </c>
      <c r="Z9" s="14"/>
      <c r="AA9" s="14">
        <v>0.55233034307455997</v>
      </c>
      <c r="AB9" s="14">
        <v>0.58087873380681099</v>
      </c>
      <c r="AC9" s="14">
        <v>0.54475452510080602</v>
      </c>
      <c r="AD9" s="14">
        <v>0.49184183312345903</v>
      </c>
      <c r="AE9" s="14"/>
      <c r="AF9" s="14">
        <v>0.59657106042585495</v>
      </c>
      <c r="AG9" s="14">
        <v>0.50992091827192298</v>
      </c>
      <c r="AH9" s="14">
        <v>0.46373004360160602</v>
      </c>
      <c r="AI9" s="14">
        <v>0.53557423097076895</v>
      </c>
      <c r="AJ9" s="14">
        <v>0.54105686057504998</v>
      </c>
      <c r="AK9" s="14"/>
      <c r="AL9" s="14">
        <v>0.58504869445765595</v>
      </c>
      <c r="AM9" s="14">
        <v>0.52098768162570797</v>
      </c>
      <c r="AN9" s="14">
        <v>0.53022001530289098</v>
      </c>
    </row>
    <row r="10" spans="2:40" x14ac:dyDescent="0.35">
      <c r="B10" s="15" t="s">
        <v>203</v>
      </c>
      <c r="C10" s="14">
        <v>0.28028894399167498</v>
      </c>
      <c r="D10" s="14">
        <v>0.28101285813162202</v>
      </c>
      <c r="E10" s="14">
        <v>0.28124589065792299</v>
      </c>
      <c r="F10" s="14"/>
      <c r="G10" s="14">
        <v>0.28018154524689398</v>
      </c>
      <c r="H10" s="14">
        <v>0.28092663082305203</v>
      </c>
      <c r="I10" s="14">
        <v>0.289781730686684</v>
      </c>
      <c r="J10" s="14">
        <v>0.22891232124555999</v>
      </c>
      <c r="K10" s="14">
        <v>0.24840259656517599</v>
      </c>
      <c r="L10" s="14">
        <v>0.33523524230942198</v>
      </c>
      <c r="M10" s="14"/>
      <c r="N10" s="14">
        <v>0.33727327570840199</v>
      </c>
      <c r="O10" s="14">
        <v>0.24728213900561499</v>
      </c>
      <c r="P10" s="14">
        <v>0.25405062089342101</v>
      </c>
      <c r="Q10" s="14">
        <v>0.30364659222335899</v>
      </c>
      <c r="R10" s="14">
        <v>0.32106738888014402</v>
      </c>
      <c r="S10" s="14">
        <v>0.245898720954255</v>
      </c>
      <c r="T10" s="14">
        <v>0.27636851520109001</v>
      </c>
      <c r="U10" s="14">
        <v>0.314175625728706</v>
      </c>
      <c r="V10" s="14">
        <v>0.27785453582679398</v>
      </c>
      <c r="W10" s="14">
        <v>0.283457416073012</v>
      </c>
      <c r="X10" s="14">
        <v>0.27008490221716502</v>
      </c>
      <c r="Y10" s="14">
        <v>0.146536184120274</v>
      </c>
      <c r="Z10" s="14"/>
      <c r="AA10" s="14">
        <v>0.31160583143585502</v>
      </c>
      <c r="AB10" s="14">
        <v>0.25277413463229997</v>
      </c>
      <c r="AC10" s="14">
        <v>0.30017121179940698</v>
      </c>
      <c r="AD10" s="14">
        <v>0.25766859381101898</v>
      </c>
      <c r="AE10" s="14"/>
      <c r="AF10" s="14">
        <v>0.280205564684883</v>
      </c>
      <c r="AG10" s="14">
        <v>0.28826854556777898</v>
      </c>
      <c r="AH10" s="14">
        <v>0.32722178394997398</v>
      </c>
      <c r="AI10" s="14">
        <v>0.26965606674424802</v>
      </c>
      <c r="AJ10" s="14">
        <v>0.28518617428973098</v>
      </c>
      <c r="AK10" s="14"/>
      <c r="AL10" s="14">
        <v>0.29391570705995301</v>
      </c>
      <c r="AM10" s="14">
        <v>0.297497813744654</v>
      </c>
      <c r="AN10" s="14">
        <v>0.31465685673567101</v>
      </c>
    </row>
    <row r="11" spans="2:40" x14ac:dyDescent="0.35">
      <c r="B11" s="15" t="s">
        <v>204</v>
      </c>
      <c r="C11" s="14">
        <v>8.2738092404297497E-2</v>
      </c>
      <c r="D11" s="14">
        <v>0.103780119698464</v>
      </c>
      <c r="E11" s="14">
        <v>6.2682830154952698E-2</v>
      </c>
      <c r="F11" s="14"/>
      <c r="G11" s="14">
        <v>0.112808701212398</v>
      </c>
      <c r="H11" s="14">
        <v>0.10150614650159701</v>
      </c>
      <c r="I11" s="14">
        <v>8.3906348686426505E-2</v>
      </c>
      <c r="J11" s="14">
        <v>6.3854618450212994E-2</v>
      </c>
      <c r="K11" s="14">
        <v>6.0424940129106E-2</v>
      </c>
      <c r="L11" s="14">
        <v>7.6926558437199505E-2</v>
      </c>
      <c r="M11" s="14"/>
      <c r="N11" s="14">
        <v>9.1190183239916497E-2</v>
      </c>
      <c r="O11" s="14">
        <v>7.6797021583152797E-2</v>
      </c>
      <c r="P11" s="14">
        <v>4.7474994558210901E-2</v>
      </c>
      <c r="Q11" s="14">
        <v>3.21293638692196E-2</v>
      </c>
      <c r="R11" s="14">
        <v>6.9402220571617795E-2</v>
      </c>
      <c r="S11" s="14">
        <v>6.8987932728691304E-2</v>
      </c>
      <c r="T11" s="14">
        <v>0.10431141528716301</v>
      </c>
      <c r="U11" s="14">
        <v>0.116280648358287</v>
      </c>
      <c r="V11" s="14">
        <v>9.2208004835039506E-2</v>
      </c>
      <c r="W11" s="14">
        <v>0.12756484089793799</v>
      </c>
      <c r="X11" s="14">
        <v>0.101537934530381</v>
      </c>
      <c r="Y11" s="14">
        <v>8.3541738631527293E-2</v>
      </c>
      <c r="Z11" s="14"/>
      <c r="AA11" s="14">
        <v>8.2732155622348105E-2</v>
      </c>
      <c r="AB11" s="14">
        <v>6.7814775420208598E-2</v>
      </c>
      <c r="AC11" s="14">
        <v>6.6731148083813502E-2</v>
      </c>
      <c r="AD11" s="14">
        <v>0.113012769533515</v>
      </c>
      <c r="AE11" s="14"/>
      <c r="AF11" s="14">
        <v>5.3085297868390197E-2</v>
      </c>
      <c r="AG11" s="14">
        <v>0.119274139952114</v>
      </c>
      <c r="AH11" s="14">
        <v>0.118654735442316</v>
      </c>
      <c r="AI11" s="14">
        <v>8.0120206768582905E-2</v>
      </c>
      <c r="AJ11" s="14">
        <v>4.7087558371410397E-2</v>
      </c>
      <c r="AK11" s="14"/>
      <c r="AL11" s="14">
        <v>6.0245163629641003E-2</v>
      </c>
      <c r="AM11" s="14">
        <v>0.102226117383293</v>
      </c>
      <c r="AN11" s="14">
        <v>9.2698654284849996E-2</v>
      </c>
    </row>
    <row r="12" spans="2:40" x14ac:dyDescent="0.35">
      <c r="B12" s="15" t="s">
        <v>105</v>
      </c>
      <c r="C12" s="23">
        <v>9.4119906939362702E-2</v>
      </c>
      <c r="D12" s="23">
        <v>8.2843536125748504E-2</v>
      </c>
      <c r="E12" s="23">
        <v>0.104712277842288</v>
      </c>
      <c r="F12" s="23"/>
      <c r="G12" s="23">
        <v>0.10114885051422701</v>
      </c>
      <c r="H12" s="23">
        <v>7.5265986898262097E-2</v>
      </c>
      <c r="I12" s="23">
        <v>9.4169130823587494E-2</v>
      </c>
      <c r="J12" s="23">
        <v>6.8624432527902304E-2</v>
      </c>
      <c r="K12" s="23">
        <v>0.12629751179581</v>
      </c>
      <c r="L12" s="23">
        <v>0.103776910506967</v>
      </c>
      <c r="M12" s="23"/>
      <c r="N12" s="23">
        <v>7.5025854006725096E-2</v>
      </c>
      <c r="O12" s="23">
        <v>6.6911614728437499E-2</v>
      </c>
      <c r="P12" s="23">
        <v>9.5683976844267396E-2</v>
      </c>
      <c r="Q12" s="23">
        <v>0.121865329831693</v>
      </c>
      <c r="R12" s="23">
        <v>5.6898795893800397E-2</v>
      </c>
      <c r="S12" s="23">
        <v>0.17285052627539099</v>
      </c>
      <c r="T12" s="23">
        <v>8.6980452975672098E-2</v>
      </c>
      <c r="U12" s="23">
        <v>0.12907479176529801</v>
      </c>
      <c r="V12" s="23">
        <v>9.2354153239301101E-2</v>
      </c>
      <c r="W12" s="23">
        <v>6.8776298692910895E-2</v>
      </c>
      <c r="X12" s="23">
        <v>0.124020483544438</v>
      </c>
      <c r="Y12" s="23">
        <v>7.0731093194027705E-2</v>
      </c>
      <c r="Z12" s="23"/>
      <c r="AA12" s="23">
        <v>5.3331669867237398E-2</v>
      </c>
      <c r="AB12" s="23">
        <v>9.8532356140679803E-2</v>
      </c>
      <c r="AC12" s="23">
        <v>8.8343115015973597E-2</v>
      </c>
      <c r="AD12" s="23">
        <v>0.137476803532007</v>
      </c>
      <c r="AE12" s="23"/>
      <c r="AF12" s="23">
        <v>7.0138077020871506E-2</v>
      </c>
      <c r="AG12" s="23">
        <v>8.2536396208183399E-2</v>
      </c>
      <c r="AH12" s="23">
        <v>9.0393437006103194E-2</v>
      </c>
      <c r="AI12" s="23">
        <v>0.1146494955164</v>
      </c>
      <c r="AJ12" s="23">
        <v>0.126669406763809</v>
      </c>
      <c r="AK12" s="23"/>
      <c r="AL12" s="23">
        <v>6.0790434852750597E-2</v>
      </c>
      <c r="AM12" s="23">
        <v>7.9288387246344696E-2</v>
      </c>
      <c r="AN12" s="23">
        <v>6.2424473676588502E-2</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0.58325756167432097</v>
      </c>
      <c r="D9" s="14">
        <v>0.55949070270812296</v>
      </c>
      <c r="E9" s="14">
        <v>0.60594582027155197</v>
      </c>
      <c r="F9" s="14"/>
      <c r="G9" s="14">
        <v>0.42337595131370298</v>
      </c>
      <c r="H9" s="14">
        <v>0.528112044695073</v>
      </c>
      <c r="I9" s="14">
        <v>0.56998819528489697</v>
      </c>
      <c r="J9" s="14">
        <v>0.67243693672058102</v>
      </c>
      <c r="K9" s="14">
        <v>0.63052151079708496</v>
      </c>
      <c r="L9" s="14">
        <v>0.64078177716599405</v>
      </c>
      <c r="M9" s="14"/>
      <c r="N9" s="14">
        <v>0.58015757871012197</v>
      </c>
      <c r="O9" s="14">
        <v>0.60556997741075602</v>
      </c>
      <c r="P9" s="14">
        <v>0.60610770403570002</v>
      </c>
      <c r="Q9" s="14">
        <v>0.60474597468936697</v>
      </c>
      <c r="R9" s="14">
        <v>0.64642933957706905</v>
      </c>
      <c r="S9" s="14">
        <v>0.52220663300898695</v>
      </c>
      <c r="T9" s="14">
        <v>0.52881695247740002</v>
      </c>
      <c r="U9" s="14">
        <v>0.47786057044532698</v>
      </c>
      <c r="V9" s="14">
        <v>0.60771558132232695</v>
      </c>
      <c r="W9" s="14">
        <v>0.59350885062040404</v>
      </c>
      <c r="X9" s="14">
        <v>0.55223179432564895</v>
      </c>
      <c r="Y9" s="14">
        <v>0.62743183622816201</v>
      </c>
      <c r="Z9" s="14"/>
      <c r="AA9" s="14">
        <v>0.62763488324431504</v>
      </c>
      <c r="AB9" s="14">
        <v>0.64787129694990397</v>
      </c>
      <c r="AC9" s="14">
        <v>0.58123580689437204</v>
      </c>
      <c r="AD9" s="14">
        <v>0.46851896281585198</v>
      </c>
      <c r="AE9" s="14"/>
      <c r="AF9" s="14">
        <v>0.64391708126514902</v>
      </c>
      <c r="AG9" s="14">
        <v>0.54904272644283703</v>
      </c>
      <c r="AH9" s="14">
        <v>0.56589329823457402</v>
      </c>
      <c r="AI9" s="14">
        <v>0.57921000266872302</v>
      </c>
      <c r="AJ9" s="14">
        <v>0.55327445978247503</v>
      </c>
      <c r="AK9" s="14"/>
      <c r="AL9" s="14">
        <v>0.59128792387197204</v>
      </c>
      <c r="AM9" s="14">
        <v>0.56305142887323301</v>
      </c>
      <c r="AN9" s="14">
        <v>0.62814224435342503</v>
      </c>
    </row>
    <row r="10" spans="2:40" x14ac:dyDescent="0.35">
      <c r="B10" s="15" t="s">
        <v>203</v>
      </c>
      <c r="C10" s="14">
        <v>0.21651223416318599</v>
      </c>
      <c r="D10" s="14">
        <v>0.23427013096004101</v>
      </c>
      <c r="E10" s="14">
        <v>0.19947991980191701</v>
      </c>
      <c r="F10" s="14"/>
      <c r="G10" s="14">
        <v>0.30165815578999899</v>
      </c>
      <c r="H10" s="14">
        <v>0.26471630360218301</v>
      </c>
      <c r="I10" s="14">
        <v>0.23988769902639501</v>
      </c>
      <c r="J10" s="14">
        <v>0.15649602048594499</v>
      </c>
      <c r="K10" s="14">
        <v>0.156060968178548</v>
      </c>
      <c r="L10" s="14">
        <v>0.191198640254337</v>
      </c>
      <c r="M10" s="14"/>
      <c r="N10" s="14">
        <v>0.25524362003012302</v>
      </c>
      <c r="O10" s="14">
        <v>0.21749268740555899</v>
      </c>
      <c r="P10" s="14">
        <v>0.16860652607181401</v>
      </c>
      <c r="Q10" s="14">
        <v>0.203981222473684</v>
      </c>
      <c r="R10" s="14">
        <v>0.20262938777558601</v>
      </c>
      <c r="S10" s="14">
        <v>0.26323855458976098</v>
      </c>
      <c r="T10" s="14">
        <v>0.248030311650528</v>
      </c>
      <c r="U10" s="14">
        <v>0.24305784024396099</v>
      </c>
      <c r="V10" s="14">
        <v>0.208555376761734</v>
      </c>
      <c r="W10" s="14">
        <v>0.17084910490670599</v>
      </c>
      <c r="X10" s="14">
        <v>0.16447127820822399</v>
      </c>
      <c r="Y10" s="14">
        <v>0.22275934990426699</v>
      </c>
      <c r="Z10" s="14"/>
      <c r="AA10" s="14">
        <v>0.20310793423419901</v>
      </c>
      <c r="AB10" s="14">
        <v>0.16942255098553999</v>
      </c>
      <c r="AC10" s="14">
        <v>0.24007138671016501</v>
      </c>
      <c r="AD10" s="14">
        <v>0.26096219222320799</v>
      </c>
      <c r="AE10" s="14"/>
      <c r="AF10" s="14">
        <v>0.21322262765161901</v>
      </c>
      <c r="AG10" s="14">
        <v>0.23536772987638699</v>
      </c>
      <c r="AH10" s="14">
        <v>0.21089304085992999</v>
      </c>
      <c r="AI10" s="14">
        <v>0.22951315209276099</v>
      </c>
      <c r="AJ10" s="14">
        <v>0.20440672076739</v>
      </c>
      <c r="AK10" s="14"/>
      <c r="AL10" s="14">
        <v>0.25973730792145799</v>
      </c>
      <c r="AM10" s="14">
        <v>0.24329291701399799</v>
      </c>
      <c r="AN10" s="14">
        <v>0.166787432633937</v>
      </c>
    </row>
    <row r="11" spans="2:40" x14ac:dyDescent="0.35">
      <c r="B11" s="15" t="s">
        <v>204</v>
      </c>
      <c r="C11" s="14">
        <v>0.107564663957762</v>
      </c>
      <c r="D11" s="14">
        <v>0.12534647208208899</v>
      </c>
      <c r="E11" s="14">
        <v>9.0840200932726503E-2</v>
      </c>
      <c r="F11" s="14"/>
      <c r="G11" s="14">
        <v>0.20821931145068701</v>
      </c>
      <c r="H11" s="14">
        <v>0.149239105163161</v>
      </c>
      <c r="I11" s="14">
        <v>0.105187697921665</v>
      </c>
      <c r="J11" s="14">
        <v>8.2854976527419397E-2</v>
      </c>
      <c r="K11" s="14">
        <v>6.8456991432644193E-2</v>
      </c>
      <c r="L11" s="14">
        <v>5.5209506587679598E-2</v>
      </c>
      <c r="M11" s="14"/>
      <c r="N11" s="14">
        <v>9.7367633887765204E-2</v>
      </c>
      <c r="O11" s="14">
        <v>0.114263542637437</v>
      </c>
      <c r="P11" s="14">
        <v>0.11194044343312599</v>
      </c>
      <c r="Q11" s="14">
        <v>7.9514235816058501E-2</v>
      </c>
      <c r="R11" s="14">
        <v>8.1760792080998804E-2</v>
      </c>
      <c r="S11" s="14">
        <v>0.10669817572402999</v>
      </c>
      <c r="T11" s="14">
        <v>0.125228005244964</v>
      </c>
      <c r="U11" s="14">
        <v>0.13991781515266499</v>
      </c>
      <c r="V11" s="14">
        <v>0.108582686623493</v>
      </c>
      <c r="W11" s="14">
        <v>0.13830727782972599</v>
      </c>
      <c r="X11" s="14">
        <v>0.122397041466761</v>
      </c>
      <c r="Y11" s="14">
        <v>5.0040591266863103E-2</v>
      </c>
      <c r="Z11" s="14"/>
      <c r="AA11" s="14">
        <v>0.110091311221721</v>
      </c>
      <c r="AB11" s="14">
        <v>9.6077118816048399E-2</v>
      </c>
      <c r="AC11" s="14">
        <v>9.9759456156882295E-2</v>
      </c>
      <c r="AD11" s="14">
        <v>0.124512032036504</v>
      </c>
      <c r="AE11" s="14"/>
      <c r="AF11" s="14">
        <v>7.2095263491103401E-2</v>
      </c>
      <c r="AG11" s="14">
        <v>0.14075804164684599</v>
      </c>
      <c r="AH11" s="14">
        <v>0.100825594545166</v>
      </c>
      <c r="AI11" s="14">
        <v>0.11524711060206801</v>
      </c>
      <c r="AJ11" s="14">
        <v>0.104207627296106</v>
      </c>
      <c r="AK11" s="14"/>
      <c r="AL11" s="14">
        <v>9.1608055435470501E-2</v>
      </c>
      <c r="AM11" s="14">
        <v>0.12297359782853801</v>
      </c>
      <c r="AN11" s="14">
        <v>0.104766044301371</v>
      </c>
    </row>
    <row r="12" spans="2:40" x14ac:dyDescent="0.35">
      <c r="B12" s="15" t="s">
        <v>105</v>
      </c>
      <c r="C12" s="23">
        <v>9.2665540204730806E-2</v>
      </c>
      <c r="D12" s="23">
        <v>8.0892694249746697E-2</v>
      </c>
      <c r="E12" s="23">
        <v>0.103734058993805</v>
      </c>
      <c r="F12" s="23"/>
      <c r="G12" s="23">
        <v>6.67465814456112E-2</v>
      </c>
      <c r="H12" s="23">
        <v>5.7932546539583303E-2</v>
      </c>
      <c r="I12" s="23">
        <v>8.4936407767042602E-2</v>
      </c>
      <c r="J12" s="23">
        <v>8.8212066266054406E-2</v>
      </c>
      <c r="K12" s="23">
        <v>0.14496052959172201</v>
      </c>
      <c r="L12" s="23">
        <v>0.112810075991989</v>
      </c>
      <c r="M12" s="23"/>
      <c r="N12" s="23">
        <v>6.7231167371989795E-2</v>
      </c>
      <c r="O12" s="23">
        <v>6.2673792546248497E-2</v>
      </c>
      <c r="P12" s="23">
        <v>0.11334532645935901</v>
      </c>
      <c r="Q12" s="23">
        <v>0.111758567020891</v>
      </c>
      <c r="R12" s="23">
        <v>6.91804805663465E-2</v>
      </c>
      <c r="S12" s="23">
        <v>0.10785663667722201</v>
      </c>
      <c r="T12" s="23">
        <v>9.7924730627108006E-2</v>
      </c>
      <c r="U12" s="23">
        <v>0.13916377415804701</v>
      </c>
      <c r="V12" s="23">
        <v>7.5146355292445996E-2</v>
      </c>
      <c r="W12" s="23">
        <v>9.7334766643164095E-2</v>
      </c>
      <c r="X12" s="23">
        <v>0.160899885999366</v>
      </c>
      <c r="Y12" s="23">
        <v>9.9768222600708806E-2</v>
      </c>
      <c r="Z12" s="23"/>
      <c r="AA12" s="23">
        <v>5.9165871299765201E-2</v>
      </c>
      <c r="AB12" s="23">
        <v>8.6629033248507806E-2</v>
      </c>
      <c r="AC12" s="23">
        <v>7.8933350238581196E-2</v>
      </c>
      <c r="AD12" s="23">
        <v>0.14600681292443601</v>
      </c>
      <c r="AE12" s="23"/>
      <c r="AF12" s="23">
        <v>7.0765027592129104E-2</v>
      </c>
      <c r="AG12" s="23">
        <v>7.48315020339302E-2</v>
      </c>
      <c r="AH12" s="23">
        <v>0.122388066360331</v>
      </c>
      <c r="AI12" s="23">
        <v>7.6029734636448701E-2</v>
      </c>
      <c r="AJ12" s="23">
        <v>0.13811119215402801</v>
      </c>
      <c r="AK12" s="23"/>
      <c r="AL12" s="23">
        <v>5.7366712771099101E-2</v>
      </c>
      <c r="AM12" s="23">
        <v>7.0682056284231007E-2</v>
      </c>
      <c r="AN12" s="23">
        <v>0.100304278711268</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0.18850048148444401</v>
      </c>
      <c r="D9" s="14">
        <v>0.21273305952718499</v>
      </c>
      <c r="E9" s="14">
        <v>0.16495672560608801</v>
      </c>
      <c r="F9" s="14"/>
      <c r="G9" s="14">
        <v>0.21654832350929101</v>
      </c>
      <c r="H9" s="14">
        <v>0.23195270007343499</v>
      </c>
      <c r="I9" s="14">
        <v>0.25208604667241002</v>
      </c>
      <c r="J9" s="14">
        <v>0.21099516757187001</v>
      </c>
      <c r="K9" s="14">
        <v>0.144782084306529</v>
      </c>
      <c r="L9" s="14">
        <v>9.3993865571812996E-2</v>
      </c>
      <c r="M9" s="14"/>
      <c r="N9" s="14">
        <v>0.22176458360488999</v>
      </c>
      <c r="O9" s="14">
        <v>0.19338717218017501</v>
      </c>
      <c r="P9" s="14">
        <v>0.179064918383398</v>
      </c>
      <c r="Q9" s="14">
        <v>0.23424407045040599</v>
      </c>
      <c r="R9" s="14">
        <v>0.22180337486767501</v>
      </c>
      <c r="S9" s="14">
        <v>0.16942730534971601</v>
      </c>
      <c r="T9" s="14">
        <v>0.15810333482857999</v>
      </c>
      <c r="U9" s="14">
        <v>0.13650326690867101</v>
      </c>
      <c r="V9" s="14">
        <v>0.21344537986234899</v>
      </c>
      <c r="W9" s="14">
        <v>0.16596867470853399</v>
      </c>
      <c r="X9" s="14">
        <v>0.114774923208754</v>
      </c>
      <c r="Y9" s="14">
        <v>0.128197543241547</v>
      </c>
      <c r="Z9" s="14"/>
      <c r="AA9" s="14">
        <v>0.16536987318531199</v>
      </c>
      <c r="AB9" s="14">
        <v>0.224558206659698</v>
      </c>
      <c r="AC9" s="14">
        <v>0.21022240357128699</v>
      </c>
      <c r="AD9" s="14">
        <v>0.15637523250126401</v>
      </c>
      <c r="AE9" s="14"/>
      <c r="AF9" s="14">
        <v>0.19100920473050101</v>
      </c>
      <c r="AG9" s="14">
        <v>0.205059810133082</v>
      </c>
      <c r="AH9" s="14">
        <v>0.13963085203829101</v>
      </c>
      <c r="AI9" s="14">
        <v>0.19545668919318401</v>
      </c>
      <c r="AJ9" s="14">
        <v>0.19931762176992501</v>
      </c>
      <c r="AK9" s="14"/>
      <c r="AL9" s="14">
        <v>0.22355813750255399</v>
      </c>
      <c r="AM9" s="14">
        <v>0.193653853590633</v>
      </c>
      <c r="AN9" s="14">
        <v>0.18562466854133</v>
      </c>
    </row>
    <row r="10" spans="2:40" x14ac:dyDescent="0.35">
      <c r="B10" s="15" t="s">
        <v>203</v>
      </c>
      <c r="C10" s="14">
        <v>0.50574505314101204</v>
      </c>
      <c r="D10" s="14">
        <v>0.47879322296815902</v>
      </c>
      <c r="E10" s="14">
        <v>0.53308765701064098</v>
      </c>
      <c r="F10" s="14"/>
      <c r="G10" s="14">
        <v>0.46650834939278302</v>
      </c>
      <c r="H10" s="14">
        <v>0.50322121769832295</v>
      </c>
      <c r="I10" s="14">
        <v>0.508283663689441</v>
      </c>
      <c r="J10" s="14">
        <v>0.502445683125741</v>
      </c>
      <c r="K10" s="14">
        <v>0.48959479631199998</v>
      </c>
      <c r="L10" s="14">
        <v>0.54530653605850399</v>
      </c>
      <c r="M10" s="14"/>
      <c r="N10" s="14">
        <v>0.49520888244859801</v>
      </c>
      <c r="O10" s="14">
        <v>0.52666149198207901</v>
      </c>
      <c r="P10" s="14">
        <v>0.49916022614632299</v>
      </c>
      <c r="Q10" s="14">
        <v>0.43132342740628499</v>
      </c>
      <c r="R10" s="14">
        <v>0.50423412009442903</v>
      </c>
      <c r="S10" s="14">
        <v>0.50661043225177005</v>
      </c>
      <c r="T10" s="14">
        <v>0.55177093993608495</v>
      </c>
      <c r="U10" s="14">
        <v>0.51645048131458404</v>
      </c>
      <c r="V10" s="14">
        <v>0.51520832925394899</v>
      </c>
      <c r="W10" s="14">
        <v>0.51465619129978901</v>
      </c>
      <c r="X10" s="14">
        <v>0.48722977858584898</v>
      </c>
      <c r="Y10" s="14">
        <v>0.53801264559860995</v>
      </c>
      <c r="Z10" s="14"/>
      <c r="AA10" s="14">
        <v>0.54802003296354695</v>
      </c>
      <c r="AB10" s="14">
        <v>0.46498668585186298</v>
      </c>
      <c r="AC10" s="14">
        <v>0.50736953162464105</v>
      </c>
      <c r="AD10" s="14">
        <v>0.50319359823215604</v>
      </c>
      <c r="AE10" s="14"/>
      <c r="AF10" s="14">
        <v>0.52649350545776596</v>
      </c>
      <c r="AG10" s="14">
        <v>0.48953106548410003</v>
      </c>
      <c r="AH10" s="14">
        <v>0.533156242807592</v>
      </c>
      <c r="AI10" s="14">
        <v>0.465509406908933</v>
      </c>
      <c r="AJ10" s="14">
        <v>0.51258587285774804</v>
      </c>
      <c r="AK10" s="14"/>
      <c r="AL10" s="14">
        <v>0.53402083844417203</v>
      </c>
      <c r="AM10" s="14">
        <v>0.49098213384112199</v>
      </c>
      <c r="AN10" s="14">
        <v>0.53719133907480099</v>
      </c>
    </row>
    <row r="11" spans="2:40" x14ac:dyDescent="0.35">
      <c r="B11" s="15" t="s">
        <v>204</v>
      </c>
      <c r="C11" s="14">
        <v>0.174376712029679</v>
      </c>
      <c r="D11" s="14">
        <v>0.18863482070936899</v>
      </c>
      <c r="E11" s="14">
        <v>0.159508025537343</v>
      </c>
      <c r="F11" s="14"/>
      <c r="G11" s="14">
        <v>0.21385215611716499</v>
      </c>
      <c r="H11" s="14">
        <v>0.183361806193162</v>
      </c>
      <c r="I11" s="14">
        <v>0.11901804014124601</v>
      </c>
      <c r="J11" s="14">
        <v>0.14066790090529899</v>
      </c>
      <c r="K11" s="14">
        <v>0.18010078170757299</v>
      </c>
      <c r="L11" s="14">
        <v>0.20948317505462499</v>
      </c>
      <c r="M11" s="14"/>
      <c r="N11" s="14">
        <v>0.19294696486516599</v>
      </c>
      <c r="O11" s="14">
        <v>0.124465602219562</v>
      </c>
      <c r="P11" s="14">
        <v>0.16124739460083801</v>
      </c>
      <c r="Q11" s="14">
        <v>0.20686688453853599</v>
      </c>
      <c r="R11" s="14">
        <v>0.17558590620279199</v>
      </c>
      <c r="S11" s="14">
        <v>0.15034536563678999</v>
      </c>
      <c r="T11" s="14">
        <v>0.17237050875908599</v>
      </c>
      <c r="U11" s="14">
        <v>0.230233495482807</v>
      </c>
      <c r="V11" s="14">
        <v>0.16095257896151299</v>
      </c>
      <c r="W11" s="14">
        <v>0.21031734292532001</v>
      </c>
      <c r="X11" s="14">
        <v>0.20675109513017101</v>
      </c>
      <c r="Y11" s="14">
        <v>0.129232841927404</v>
      </c>
      <c r="Z11" s="14"/>
      <c r="AA11" s="14">
        <v>0.20760841171560401</v>
      </c>
      <c r="AB11" s="14">
        <v>0.16739131787261299</v>
      </c>
      <c r="AC11" s="14">
        <v>0.15438634379567701</v>
      </c>
      <c r="AD11" s="14">
        <v>0.16257839467856899</v>
      </c>
      <c r="AE11" s="14"/>
      <c r="AF11" s="14">
        <v>0.15733000753555301</v>
      </c>
      <c r="AG11" s="14">
        <v>0.21118174511631299</v>
      </c>
      <c r="AH11" s="14">
        <v>0.200394176306851</v>
      </c>
      <c r="AI11" s="14">
        <v>0.19121355954527999</v>
      </c>
      <c r="AJ11" s="14">
        <v>0.11073141740574401</v>
      </c>
      <c r="AK11" s="14"/>
      <c r="AL11" s="14">
        <v>0.13199884955079799</v>
      </c>
      <c r="AM11" s="14">
        <v>0.212150499304843</v>
      </c>
      <c r="AN11" s="14">
        <v>0.13915969157413699</v>
      </c>
    </row>
    <row r="12" spans="2:40" x14ac:dyDescent="0.35">
      <c r="B12" s="15" t="s">
        <v>105</v>
      </c>
      <c r="C12" s="23">
        <v>0.13137775334486501</v>
      </c>
      <c r="D12" s="23">
        <v>0.119838896795287</v>
      </c>
      <c r="E12" s="23">
        <v>0.14244759184592801</v>
      </c>
      <c r="F12" s="23"/>
      <c r="G12" s="23">
        <v>0.103091170980761</v>
      </c>
      <c r="H12" s="23">
        <v>8.1464276035080302E-2</v>
      </c>
      <c r="I12" s="23">
        <v>0.120612249496903</v>
      </c>
      <c r="J12" s="23">
        <v>0.145891248397091</v>
      </c>
      <c r="K12" s="23">
        <v>0.185522337673898</v>
      </c>
      <c r="L12" s="23">
        <v>0.151216423315058</v>
      </c>
      <c r="M12" s="23"/>
      <c r="N12" s="23">
        <v>9.0079569081345498E-2</v>
      </c>
      <c r="O12" s="23">
        <v>0.15548573361818499</v>
      </c>
      <c r="P12" s="23">
        <v>0.160527460869442</v>
      </c>
      <c r="Q12" s="23">
        <v>0.127565617604773</v>
      </c>
      <c r="R12" s="23">
        <v>9.8376598835104398E-2</v>
      </c>
      <c r="S12" s="23">
        <v>0.17361689676172401</v>
      </c>
      <c r="T12" s="23">
        <v>0.11775521647624899</v>
      </c>
      <c r="U12" s="23">
        <v>0.116812756293937</v>
      </c>
      <c r="V12" s="23">
        <v>0.110393711922189</v>
      </c>
      <c r="W12" s="23">
        <v>0.109057791066357</v>
      </c>
      <c r="X12" s="23">
        <v>0.19124420307522599</v>
      </c>
      <c r="Y12" s="23">
        <v>0.20455696923243899</v>
      </c>
      <c r="Z12" s="23"/>
      <c r="AA12" s="23">
        <v>7.9001682135537196E-2</v>
      </c>
      <c r="AB12" s="23">
        <v>0.143063789615826</v>
      </c>
      <c r="AC12" s="23">
        <v>0.12802172100839501</v>
      </c>
      <c r="AD12" s="23">
        <v>0.17785277458801199</v>
      </c>
      <c r="AE12" s="23"/>
      <c r="AF12" s="23">
        <v>0.12516728227617999</v>
      </c>
      <c r="AG12" s="23">
        <v>9.4227379266505595E-2</v>
      </c>
      <c r="AH12" s="23">
        <v>0.126818728847265</v>
      </c>
      <c r="AI12" s="23">
        <v>0.14782034435260399</v>
      </c>
      <c r="AJ12" s="23">
        <v>0.17736508796658201</v>
      </c>
      <c r="AK12" s="23"/>
      <c r="AL12" s="23">
        <v>0.110422174502476</v>
      </c>
      <c r="AM12" s="23">
        <v>0.103213513263402</v>
      </c>
      <c r="AN12" s="23">
        <v>0.13802430080973199</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0.249284935554592</v>
      </c>
      <c r="D9" s="14">
        <v>0.248197780268511</v>
      </c>
      <c r="E9" s="14">
        <v>0.25082534737876899</v>
      </c>
      <c r="F9" s="14"/>
      <c r="G9" s="14">
        <v>0.29363862074343</v>
      </c>
      <c r="H9" s="14">
        <v>0.29699306233412298</v>
      </c>
      <c r="I9" s="14">
        <v>0.336044024165643</v>
      </c>
      <c r="J9" s="14">
        <v>0.243101033304224</v>
      </c>
      <c r="K9" s="14">
        <v>0.19088982926048501</v>
      </c>
      <c r="L9" s="14">
        <v>0.154769464654229</v>
      </c>
      <c r="M9" s="14"/>
      <c r="N9" s="14">
        <v>0.31121058812904301</v>
      </c>
      <c r="O9" s="14">
        <v>0.22650577800683799</v>
      </c>
      <c r="P9" s="14">
        <v>0.207697465707194</v>
      </c>
      <c r="Q9" s="14">
        <v>0.26635760309273099</v>
      </c>
      <c r="R9" s="14">
        <v>0.238839122877917</v>
      </c>
      <c r="S9" s="14">
        <v>0.245531633402118</v>
      </c>
      <c r="T9" s="14">
        <v>0.26240381681631197</v>
      </c>
      <c r="U9" s="14">
        <v>0.221288933859874</v>
      </c>
      <c r="V9" s="14">
        <v>0.26934069653352399</v>
      </c>
      <c r="W9" s="14">
        <v>0.20694508926466801</v>
      </c>
      <c r="X9" s="14">
        <v>0.240321135474998</v>
      </c>
      <c r="Y9" s="14">
        <v>0.22477885226816</v>
      </c>
      <c r="Z9" s="14"/>
      <c r="AA9" s="14">
        <v>0.24386574031681299</v>
      </c>
      <c r="AB9" s="14">
        <v>0.26158916119220299</v>
      </c>
      <c r="AC9" s="14">
        <v>0.28588090483286599</v>
      </c>
      <c r="AD9" s="14">
        <v>0.21213109826783499</v>
      </c>
      <c r="AE9" s="14"/>
      <c r="AF9" s="14">
        <v>0.241707022602519</v>
      </c>
      <c r="AG9" s="14">
        <v>0.29597680195586801</v>
      </c>
      <c r="AH9" s="14">
        <v>0.14512467784106201</v>
      </c>
      <c r="AI9" s="14">
        <v>0.28181704810356201</v>
      </c>
      <c r="AJ9" s="14">
        <v>0.25992033414087801</v>
      </c>
      <c r="AK9" s="14"/>
      <c r="AL9" s="14">
        <v>0.28037365389862201</v>
      </c>
      <c r="AM9" s="14">
        <v>0.26443611823193802</v>
      </c>
      <c r="AN9" s="14">
        <v>0.23616957517743201</v>
      </c>
    </row>
    <row r="10" spans="2:40" x14ac:dyDescent="0.35">
      <c r="B10" s="15" t="s">
        <v>203</v>
      </c>
      <c r="C10" s="14">
        <v>0.269753340540836</v>
      </c>
      <c r="D10" s="14">
        <v>0.26544438830780898</v>
      </c>
      <c r="E10" s="14">
        <v>0.27358554168061799</v>
      </c>
      <c r="F10" s="14"/>
      <c r="G10" s="14">
        <v>0.27798109293165202</v>
      </c>
      <c r="H10" s="14">
        <v>0.31964723243112603</v>
      </c>
      <c r="I10" s="14">
        <v>0.29226515649325402</v>
      </c>
      <c r="J10" s="14">
        <v>0.25896960284325099</v>
      </c>
      <c r="K10" s="14">
        <v>0.23498710100144099</v>
      </c>
      <c r="L10" s="14">
        <v>0.23765400741810999</v>
      </c>
      <c r="M10" s="14"/>
      <c r="N10" s="14">
        <v>0.26526168897497299</v>
      </c>
      <c r="O10" s="14">
        <v>0.27923105502025602</v>
      </c>
      <c r="P10" s="14">
        <v>0.24239639121360601</v>
      </c>
      <c r="Q10" s="14">
        <v>0.273087651217296</v>
      </c>
      <c r="R10" s="14">
        <v>0.25887854055868098</v>
      </c>
      <c r="S10" s="14">
        <v>0.28613875113037102</v>
      </c>
      <c r="T10" s="14">
        <v>0.28220378117526501</v>
      </c>
      <c r="U10" s="14">
        <v>0.27362896631182099</v>
      </c>
      <c r="V10" s="14">
        <v>0.30090206870673702</v>
      </c>
      <c r="W10" s="14">
        <v>0.23110205645905799</v>
      </c>
      <c r="X10" s="14">
        <v>0.234314064120523</v>
      </c>
      <c r="Y10" s="14">
        <v>0.31131298482257502</v>
      </c>
      <c r="Z10" s="14"/>
      <c r="AA10" s="14">
        <v>0.27326040018067499</v>
      </c>
      <c r="AB10" s="14">
        <v>0.23299081999544999</v>
      </c>
      <c r="AC10" s="14">
        <v>0.26770326429168501</v>
      </c>
      <c r="AD10" s="14">
        <v>0.30816083132059102</v>
      </c>
      <c r="AE10" s="14"/>
      <c r="AF10" s="14">
        <v>0.28741685288864199</v>
      </c>
      <c r="AG10" s="14">
        <v>0.24691371883336499</v>
      </c>
      <c r="AH10" s="14">
        <v>0.29977043563959299</v>
      </c>
      <c r="AI10" s="14">
        <v>0.231742641848385</v>
      </c>
      <c r="AJ10" s="14">
        <v>0.29522876446886998</v>
      </c>
      <c r="AK10" s="14"/>
      <c r="AL10" s="14">
        <v>0.31818288479023499</v>
      </c>
      <c r="AM10" s="14">
        <v>0.27580820104957798</v>
      </c>
      <c r="AN10" s="14">
        <v>0.218976404792116</v>
      </c>
    </row>
    <row r="11" spans="2:40" x14ac:dyDescent="0.35">
      <c r="B11" s="15" t="s">
        <v>204</v>
      </c>
      <c r="C11" s="14">
        <v>0.364344663634392</v>
      </c>
      <c r="D11" s="14">
        <v>0.39747355313875998</v>
      </c>
      <c r="E11" s="14">
        <v>0.33217734142401101</v>
      </c>
      <c r="F11" s="14"/>
      <c r="G11" s="14">
        <v>0.33089124503494999</v>
      </c>
      <c r="H11" s="14">
        <v>0.30222218107013799</v>
      </c>
      <c r="I11" s="14">
        <v>0.248516757955139</v>
      </c>
      <c r="J11" s="14">
        <v>0.36459579482833199</v>
      </c>
      <c r="K11" s="14">
        <v>0.41844233582323898</v>
      </c>
      <c r="L11" s="14">
        <v>0.49466170000294202</v>
      </c>
      <c r="M11" s="14"/>
      <c r="N11" s="14">
        <v>0.33300403988044602</v>
      </c>
      <c r="O11" s="14">
        <v>0.39094017004028098</v>
      </c>
      <c r="P11" s="14">
        <v>0.41303293760496401</v>
      </c>
      <c r="Q11" s="14">
        <v>0.372288780678803</v>
      </c>
      <c r="R11" s="14">
        <v>0.42303108929120298</v>
      </c>
      <c r="S11" s="14">
        <v>0.28386708415309803</v>
      </c>
      <c r="T11" s="14">
        <v>0.36250994314047003</v>
      </c>
      <c r="U11" s="14">
        <v>0.357035100311618</v>
      </c>
      <c r="V11" s="14">
        <v>0.30462994878618799</v>
      </c>
      <c r="W11" s="14">
        <v>0.44773915083742399</v>
      </c>
      <c r="X11" s="14">
        <v>0.34482004915152098</v>
      </c>
      <c r="Y11" s="14">
        <v>0.36178425016059301</v>
      </c>
      <c r="Z11" s="14"/>
      <c r="AA11" s="14">
        <v>0.40694131734628503</v>
      </c>
      <c r="AB11" s="14">
        <v>0.37875163494228098</v>
      </c>
      <c r="AC11" s="14">
        <v>0.34345013399768298</v>
      </c>
      <c r="AD11" s="14">
        <v>0.31860095927869903</v>
      </c>
      <c r="AE11" s="14"/>
      <c r="AF11" s="14">
        <v>0.37358039172985202</v>
      </c>
      <c r="AG11" s="14">
        <v>0.36932541039213101</v>
      </c>
      <c r="AH11" s="14">
        <v>0.42763490882905902</v>
      </c>
      <c r="AI11" s="14">
        <v>0.37321791595431603</v>
      </c>
      <c r="AJ11" s="14">
        <v>0.26824576906082798</v>
      </c>
      <c r="AK11" s="14"/>
      <c r="AL11" s="14">
        <v>0.32728355678941701</v>
      </c>
      <c r="AM11" s="14">
        <v>0.37359272561523998</v>
      </c>
      <c r="AN11" s="14">
        <v>0.42318506593371102</v>
      </c>
    </row>
    <row r="12" spans="2:40" x14ac:dyDescent="0.35">
      <c r="B12" s="15" t="s">
        <v>105</v>
      </c>
      <c r="C12" s="23">
        <v>0.11661706027018</v>
      </c>
      <c r="D12" s="23">
        <v>8.8884278284919696E-2</v>
      </c>
      <c r="E12" s="23">
        <v>0.14341176951660201</v>
      </c>
      <c r="F12" s="23"/>
      <c r="G12" s="23">
        <v>9.7489041289967798E-2</v>
      </c>
      <c r="H12" s="23">
        <v>8.1137524164612701E-2</v>
      </c>
      <c r="I12" s="23">
        <v>0.123174061385964</v>
      </c>
      <c r="J12" s="23">
        <v>0.13333356902419299</v>
      </c>
      <c r="K12" s="23">
        <v>0.155680733914834</v>
      </c>
      <c r="L12" s="23">
        <v>0.11291482792471801</v>
      </c>
      <c r="M12" s="23"/>
      <c r="N12" s="23">
        <v>9.0523683015537898E-2</v>
      </c>
      <c r="O12" s="23">
        <v>0.10332299693262501</v>
      </c>
      <c r="P12" s="23">
        <v>0.13687320547423601</v>
      </c>
      <c r="Q12" s="23">
        <v>8.8265965011170497E-2</v>
      </c>
      <c r="R12" s="23">
        <v>7.9251247272198802E-2</v>
      </c>
      <c r="S12" s="23">
        <v>0.18446253131441301</v>
      </c>
      <c r="T12" s="23">
        <v>9.2882458867952503E-2</v>
      </c>
      <c r="U12" s="23">
        <v>0.14804699951668701</v>
      </c>
      <c r="V12" s="23">
        <v>0.12512728597355099</v>
      </c>
      <c r="W12" s="23">
        <v>0.11421370343885</v>
      </c>
      <c r="X12" s="23">
        <v>0.18054475125295899</v>
      </c>
      <c r="Y12" s="23">
        <v>0.102123912748671</v>
      </c>
      <c r="Z12" s="23"/>
      <c r="AA12" s="23">
        <v>7.5932542156226204E-2</v>
      </c>
      <c r="AB12" s="23">
        <v>0.12666838387006599</v>
      </c>
      <c r="AC12" s="23">
        <v>0.10296569687776599</v>
      </c>
      <c r="AD12" s="23">
        <v>0.16110711113287601</v>
      </c>
      <c r="AE12" s="23"/>
      <c r="AF12" s="23">
        <v>9.7295732778987898E-2</v>
      </c>
      <c r="AG12" s="23">
        <v>8.7784068818635805E-2</v>
      </c>
      <c r="AH12" s="23">
        <v>0.12746997769028701</v>
      </c>
      <c r="AI12" s="23">
        <v>0.11322239409373699</v>
      </c>
      <c r="AJ12" s="23">
        <v>0.17660513232942401</v>
      </c>
      <c r="AK12" s="23"/>
      <c r="AL12" s="23">
        <v>7.4159904521726605E-2</v>
      </c>
      <c r="AM12" s="23">
        <v>8.6162955103244093E-2</v>
      </c>
      <c r="AN12" s="23">
        <v>0.121668954096741</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0.495647370497661</v>
      </c>
      <c r="D9" s="14">
        <v>0.46893236912390102</v>
      </c>
      <c r="E9" s="14">
        <v>0.52270233107042696</v>
      </c>
      <c r="F9" s="14"/>
      <c r="G9" s="14">
        <v>0.31971233252797499</v>
      </c>
      <c r="H9" s="14">
        <v>0.42102671553628201</v>
      </c>
      <c r="I9" s="14">
        <v>0.483593266757187</v>
      </c>
      <c r="J9" s="14">
        <v>0.56272325347197505</v>
      </c>
      <c r="K9" s="14">
        <v>0.555277604252572</v>
      </c>
      <c r="L9" s="14">
        <v>0.58826047707210005</v>
      </c>
      <c r="M9" s="14"/>
      <c r="N9" s="14">
        <v>0.42619050872181402</v>
      </c>
      <c r="O9" s="14">
        <v>0.54927728672962095</v>
      </c>
      <c r="P9" s="14">
        <v>0.52118768245573199</v>
      </c>
      <c r="Q9" s="14">
        <v>0.52619446015570803</v>
      </c>
      <c r="R9" s="14">
        <v>0.54697254989567801</v>
      </c>
      <c r="S9" s="14">
        <v>0.48114284717978401</v>
      </c>
      <c r="T9" s="14">
        <v>0.41112738533738802</v>
      </c>
      <c r="U9" s="14">
        <v>0.48119303257022999</v>
      </c>
      <c r="V9" s="14">
        <v>0.52379307868178204</v>
      </c>
      <c r="W9" s="14">
        <v>0.48008446962627599</v>
      </c>
      <c r="X9" s="14">
        <v>0.479970352959872</v>
      </c>
      <c r="Y9" s="14">
        <v>0.56573547140481995</v>
      </c>
      <c r="Z9" s="14"/>
      <c r="AA9" s="14">
        <v>0.51877220170665195</v>
      </c>
      <c r="AB9" s="14">
        <v>0.50780243789434198</v>
      </c>
      <c r="AC9" s="14">
        <v>0.53932902172390196</v>
      </c>
      <c r="AD9" s="14">
        <v>0.42165701054351901</v>
      </c>
      <c r="AE9" s="14"/>
      <c r="AF9" s="14">
        <v>0.57693644379745002</v>
      </c>
      <c r="AG9" s="14">
        <v>0.47030144084756698</v>
      </c>
      <c r="AH9" s="14">
        <v>0.41145750822119198</v>
      </c>
      <c r="AI9" s="14">
        <v>0.61732217214819796</v>
      </c>
      <c r="AJ9" s="14">
        <v>0.452321070301062</v>
      </c>
      <c r="AK9" s="14"/>
      <c r="AL9" s="14">
        <v>0.52767707394274799</v>
      </c>
      <c r="AM9" s="14">
        <v>0.48231942110845899</v>
      </c>
      <c r="AN9" s="14">
        <v>0.44425776880837597</v>
      </c>
    </row>
    <row r="10" spans="2:40" x14ac:dyDescent="0.35">
      <c r="B10" s="15" t="s">
        <v>203</v>
      </c>
      <c r="C10" s="14">
        <v>0.23971038859662</v>
      </c>
      <c r="D10" s="14">
        <v>0.24815591400505299</v>
      </c>
      <c r="E10" s="14">
        <v>0.23087866451537301</v>
      </c>
      <c r="F10" s="14"/>
      <c r="G10" s="14">
        <v>0.28395540724447599</v>
      </c>
      <c r="H10" s="14">
        <v>0.26663075801757102</v>
      </c>
      <c r="I10" s="14">
        <v>0.29702354797864999</v>
      </c>
      <c r="J10" s="14">
        <v>0.20152541999676701</v>
      </c>
      <c r="K10" s="14">
        <v>0.17305577920298701</v>
      </c>
      <c r="L10" s="14">
        <v>0.217603272019669</v>
      </c>
      <c r="M10" s="14"/>
      <c r="N10" s="14">
        <v>0.28284537074085198</v>
      </c>
      <c r="O10" s="14">
        <v>0.225720094091131</v>
      </c>
      <c r="P10" s="14">
        <v>0.25264172385918998</v>
      </c>
      <c r="Q10" s="14">
        <v>0.25427612378280001</v>
      </c>
      <c r="R10" s="14">
        <v>0.217667717876661</v>
      </c>
      <c r="S10" s="14">
        <v>0.220837107779288</v>
      </c>
      <c r="T10" s="14">
        <v>0.27409046270433202</v>
      </c>
      <c r="U10" s="14">
        <v>0.221775295972435</v>
      </c>
      <c r="V10" s="14">
        <v>0.247759733300356</v>
      </c>
      <c r="W10" s="14">
        <v>0.20405005696036299</v>
      </c>
      <c r="X10" s="14">
        <v>0.17225350435863601</v>
      </c>
      <c r="Y10" s="14">
        <v>0.25097463038999002</v>
      </c>
      <c r="Z10" s="14"/>
      <c r="AA10" s="14">
        <v>0.249944666849093</v>
      </c>
      <c r="AB10" s="14">
        <v>0.206125700361489</v>
      </c>
      <c r="AC10" s="14">
        <v>0.248539651948089</v>
      </c>
      <c r="AD10" s="14">
        <v>0.25557394585214499</v>
      </c>
      <c r="AE10" s="14"/>
      <c r="AF10" s="14">
        <v>0.229537441237599</v>
      </c>
      <c r="AG10" s="14">
        <v>0.23847365825738601</v>
      </c>
      <c r="AH10" s="14">
        <v>0.266025753403975</v>
      </c>
      <c r="AI10" s="14">
        <v>0.188973195412381</v>
      </c>
      <c r="AJ10" s="14">
        <v>0.230856202327652</v>
      </c>
      <c r="AK10" s="14"/>
      <c r="AL10" s="14">
        <v>0.259194355906533</v>
      </c>
      <c r="AM10" s="14">
        <v>0.232252733722386</v>
      </c>
      <c r="AN10" s="14">
        <v>0.28318073248824999</v>
      </c>
    </row>
    <row r="11" spans="2:40" x14ac:dyDescent="0.35">
      <c r="B11" s="15" t="s">
        <v>204</v>
      </c>
      <c r="C11" s="14">
        <v>0.17491936810730199</v>
      </c>
      <c r="D11" s="14">
        <v>0.20690261981532401</v>
      </c>
      <c r="E11" s="14">
        <v>0.14472778569375</v>
      </c>
      <c r="F11" s="14"/>
      <c r="G11" s="14">
        <v>0.31497762711083099</v>
      </c>
      <c r="H11" s="14">
        <v>0.239747849601125</v>
      </c>
      <c r="I11" s="14">
        <v>0.14555225741646199</v>
      </c>
      <c r="J11" s="14">
        <v>0.157649015174783</v>
      </c>
      <c r="K11" s="14">
        <v>0.137926068899761</v>
      </c>
      <c r="L11" s="14">
        <v>9.2159028655872804E-2</v>
      </c>
      <c r="M11" s="14"/>
      <c r="N11" s="14">
        <v>0.19252600411489099</v>
      </c>
      <c r="O11" s="14">
        <v>0.143656873127568</v>
      </c>
      <c r="P11" s="14">
        <v>0.13135505950694201</v>
      </c>
      <c r="Q11" s="14">
        <v>0.129748720133739</v>
      </c>
      <c r="R11" s="14">
        <v>0.194198375071368</v>
      </c>
      <c r="S11" s="14">
        <v>0.15388142131676699</v>
      </c>
      <c r="T11" s="14">
        <v>0.22817922252217501</v>
      </c>
      <c r="U11" s="14">
        <v>0.160335631595621</v>
      </c>
      <c r="V11" s="14">
        <v>0.15740272177570599</v>
      </c>
      <c r="W11" s="14">
        <v>0.24650325922676</v>
      </c>
      <c r="X11" s="14">
        <v>0.242857105597616</v>
      </c>
      <c r="Y11" s="14">
        <v>0.111048048992163</v>
      </c>
      <c r="Z11" s="14"/>
      <c r="AA11" s="14">
        <v>0.16796762034479801</v>
      </c>
      <c r="AB11" s="14">
        <v>0.20076666436843299</v>
      </c>
      <c r="AC11" s="14">
        <v>0.14468278874582</v>
      </c>
      <c r="AD11" s="14">
        <v>0.183553612362193</v>
      </c>
      <c r="AE11" s="14"/>
      <c r="AF11" s="14">
        <v>0.121202887520054</v>
      </c>
      <c r="AG11" s="14">
        <v>0.211695674237245</v>
      </c>
      <c r="AH11" s="14">
        <v>0.23138897891312299</v>
      </c>
      <c r="AI11" s="14">
        <v>0.11767489780297299</v>
      </c>
      <c r="AJ11" s="14">
        <v>0.16845464070510099</v>
      </c>
      <c r="AK11" s="14"/>
      <c r="AL11" s="14">
        <v>0.15411216979657899</v>
      </c>
      <c r="AM11" s="14">
        <v>0.21181367579118601</v>
      </c>
      <c r="AN11" s="14">
        <v>0.176610990707424</v>
      </c>
    </row>
    <row r="12" spans="2:40" x14ac:dyDescent="0.35">
      <c r="B12" s="15" t="s">
        <v>105</v>
      </c>
      <c r="C12" s="23">
        <v>8.9722872798417799E-2</v>
      </c>
      <c r="D12" s="23">
        <v>7.6009097055722105E-2</v>
      </c>
      <c r="E12" s="23">
        <v>0.10169121872044901</v>
      </c>
      <c r="F12" s="23"/>
      <c r="G12" s="23">
        <v>8.1354633116717007E-2</v>
      </c>
      <c r="H12" s="23">
        <v>7.2594676845021397E-2</v>
      </c>
      <c r="I12" s="23">
        <v>7.3830927847700595E-2</v>
      </c>
      <c r="J12" s="23">
        <v>7.8102311356474594E-2</v>
      </c>
      <c r="K12" s="23">
        <v>0.13374054764467999</v>
      </c>
      <c r="L12" s="23">
        <v>0.101977222252358</v>
      </c>
      <c r="M12" s="23"/>
      <c r="N12" s="23">
        <v>9.8438116422443003E-2</v>
      </c>
      <c r="O12" s="23">
        <v>8.1345746051680407E-2</v>
      </c>
      <c r="P12" s="23">
        <v>9.4815534178135999E-2</v>
      </c>
      <c r="Q12" s="23">
        <v>8.9780695927754006E-2</v>
      </c>
      <c r="R12" s="23">
        <v>4.1161357156292398E-2</v>
      </c>
      <c r="S12" s="23">
        <v>0.144138623724161</v>
      </c>
      <c r="T12" s="23">
        <v>8.6602929436104301E-2</v>
      </c>
      <c r="U12" s="23">
        <v>0.136696039861714</v>
      </c>
      <c r="V12" s="23">
        <v>7.1044466242155893E-2</v>
      </c>
      <c r="W12" s="23">
        <v>6.9362214186601504E-2</v>
      </c>
      <c r="X12" s="23">
        <v>0.104919037083876</v>
      </c>
      <c r="Y12" s="23">
        <v>7.2241849213027398E-2</v>
      </c>
      <c r="Z12" s="23"/>
      <c r="AA12" s="23">
        <v>6.3315511099457197E-2</v>
      </c>
      <c r="AB12" s="23">
        <v>8.5305197375735706E-2</v>
      </c>
      <c r="AC12" s="23">
        <v>6.7448537582189202E-2</v>
      </c>
      <c r="AD12" s="23">
        <v>0.139215431242142</v>
      </c>
      <c r="AE12" s="23"/>
      <c r="AF12" s="23">
        <v>7.2323227444896707E-2</v>
      </c>
      <c r="AG12" s="23">
        <v>7.9529226657802293E-2</v>
      </c>
      <c r="AH12" s="23">
        <v>9.1127759461709895E-2</v>
      </c>
      <c r="AI12" s="23">
        <v>7.6029734636448701E-2</v>
      </c>
      <c r="AJ12" s="23">
        <v>0.14836808666618501</v>
      </c>
      <c r="AK12" s="23"/>
      <c r="AL12" s="23">
        <v>5.90164003541397E-2</v>
      </c>
      <c r="AM12" s="23">
        <v>7.3614169377970204E-2</v>
      </c>
      <c r="AN12" s="23">
        <v>9.5950507995950396E-2</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29" x14ac:dyDescent="0.35">
      <c r="B9" s="15" t="s">
        <v>202</v>
      </c>
      <c r="C9" s="14">
        <v>0.39067823152928899</v>
      </c>
      <c r="D9" s="14">
        <v>0.40219531789715601</v>
      </c>
      <c r="E9" s="14">
        <v>0.37779615715464299</v>
      </c>
      <c r="F9" s="14"/>
      <c r="G9" s="14">
        <v>0.37400960213717999</v>
      </c>
      <c r="H9" s="14">
        <v>0.42209010577328399</v>
      </c>
      <c r="I9" s="14">
        <v>0.43755605346851001</v>
      </c>
      <c r="J9" s="14">
        <v>0.439910947406775</v>
      </c>
      <c r="K9" s="14">
        <v>0.37296331410183198</v>
      </c>
      <c r="L9" s="14">
        <v>0.310063538663302</v>
      </c>
      <c r="M9" s="14"/>
      <c r="N9" s="14">
        <v>0.443504960757099</v>
      </c>
      <c r="O9" s="14">
        <v>0.42042841847440698</v>
      </c>
      <c r="P9" s="14">
        <v>0.42353788159238798</v>
      </c>
      <c r="Q9" s="14">
        <v>0.40191559983915898</v>
      </c>
      <c r="R9" s="14">
        <v>0.40516375691028</v>
      </c>
      <c r="S9" s="14">
        <v>0.33144789816077902</v>
      </c>
      <c r="T9" s="14">
        <v>0.35615314638819501</v>
      </c>
      <c r="U9" s="14">
        <v>0.289413438288605</v>
      </c>
      <c r="V9" s="14">
        <v>0.39448881869094699</v>
      </c>
      <c r="W9" s="14">
        <v>0.38015597268399098</v>
      </c>
      <c r="X9" s="14">
        <v>0.363315849333254</v>
      </c>
      <c r="Y9" s="14">
        <v>0.32674793104643501</v>
      </c>
      <c r="Z9" s="14"/>
      <c r="AA9" s="14">
        <v>0.39262374083366502</v>
      </c>
      <c r="AB9" s="14">
        <v>0.41591677290923001</v>
      </c>
      <c r="AC9" s="14">
        <v>0.39533493221765797</v>
      </c>
      <c r="AD9" s="14">
        <v>0.35729750029530299</v>
      </c>
      <c r="AE9" s="14"/>
      <c r="AF9" s="14">
        <v>0.43667626851135</v>
      </c>
      <c r="AG9" s="14">
        <v>0.39199674586766198</v>
      </c>
      <c r="AH9" s="14">
        <v>0.28625849630190398</v>
      </c>
      <c r="AI9" s="14">
        <v>0.42109962843019999</v>
      </c>
      <c r="AJ9" s="14">
        <v>0.39243764288148603</v>
      </c>
      <c r="AK9" s="14"/>
      <c r="AL9" s="14">
        <v>0.45696382491961501</v>
      </c>
      <c r="AM9" s="14">
        <v>0.39049812817440199</v>
      </c>
      <c r="AN9" s="14">
        <v>0.370870087089753</v>
      </c>
    </row>
    <row r="10" spans="2:40" x14ac:dyDescent="0.35">
      <c r="B10" s="15" t="s">
        <v>203</v>
      </c>
      <c r="C10" s="14">
        <v>0.370924315493118</v>
      </c>
      <c r="D10" s="14">
        <v>0.365756407351565</v>
      </c>
      <c r="E10" s="14">
        <v>0.378172323697547</v>
      </c>
      <c r="F10" s="14"/>
      <c r="G10" s="14">
        <v>0.38782249968185101</v>
      </c>
      <c r="H10" s="14">
        <v>0.37482834766845202</v>
      </c>
      <c r="I10" s="14">
        <v>0.373938622756464</v>
      </c>
      <c r="J10" s="14">
        <v>0.32853561046929403</v>
      </c>
      <c r="K10" s="14">
        <v>0.34507445909201101</v>
      </c>
      <c r="L10" s="14">
        <v>0.40585438510279098</v>
      </c>
      <c r="M10" s="14"/>
      <c r="N10" s="14">
        <v>0.36835621945911301</v>
      </c>
      <c r="O10" s="14">
        <v>0.35411386781670701</v>
      </c>
      <c r="P10" s="14">
        <v>0.31746301403402</v>
      </c>
      <c r="Q10" s="14">
        <v>0.35494003329505702</v>
      </c>
      <c r="R10" s="14">
        <v>0.396855115145477</v>
      </c>
      <c r="S10" s="14">
        <v>0.38445264002198798</v>
      </c>
      <c r="T10" s="14">
        <v>0.42764097578587801</v>
      </c>
      <c r="U10" s="14">
        <v>0.453550446251203</v>
      </c>
      <c r="V10" s="14">
        <v>0.383296401913433</v>
      </c>
      <c r="W10" s="14">
        <v>0.34467732551746599</v>
      </c>
      <c r="X10" s="14">
        <v>0.37765258030350801</v>
      </c>
      <c r="Y10" s="14">
        <v>0.30653462602252401</v>
      </c>
      <c r="Z10" s="14"/>
      <c r="AA10" s="14">
        <v>0.379994368152963</v>
      </c>
      <c r="AB10" s="14">
        <v>0.36251728759830598</v>
      </c>
      <c r="AC10" s="14">
        <v>0.40402392795210001</v>
      </c>
      <c r="AD10" s="14">
        <v>0.34171271901169797</v>
      </c>
      <c r="AE10" s="14"/>
      <c r="AF10" s="14">
        <v>0.36919114726062302</v>
      </c>
      <c r="AG10" s="14">
        <v>0.36444225211369702</v>
      </c>
      <c r="AH10" s="14">
        <v>0.42009564163848701</v>
      </c>
      <c r="AI10" s="14">
        <v>0.345262725109586</v>
      </c>
      <c r="AJ10" s="14">
        <v>0.34770902477879101</v>
      </c>
      <c r="AK10" s="14"/>
      <c r="AL10" s="14">
        <v>0.37995139821259</v>
      </c>
      <c r="AM10" s="14">
        <v>0.38818879881809398</v>
      </c>
      <c r="AN10" s="14">
        <v>0.382897437801829</v>
      </c>
    </row>
    <row r="11" spans="2:40" x14ac:dyDescent="0.35">
      <c r="B11" s="15" t="s">
        <v>204</v>
      </c>
      <c r="C11" s="14">
        <v>8.2928782655451505E-2</v>
      </c>
      <c r="D11" s="14">
        <v>9.4357589830813701E-2</v>
      </c>
      <c r="E11" s="14">
        <v>7.12578340434704E-2</v>
      </c>
      <c r="F11" s="14"/>
      <c r="G11" s="14">
        <v>0.10903994986431199</v>
      </c>
      <c r="H11" s="14">
        <v>9.8990986167178205E-2</v>
      </c>
      <c r="I11" s="14">
        <v>6.3365186750371894E-2</v>
      </c>
      <c r="J11" s="14">
        <v>8.3599251187564005E-2</v>
      </c>
      <c r="K11" s="14">
        <v>5.3584958787077301E-2</v>
      </c>
      <c r="L11" s="14">
        <v>8.7662030738084207E-2</v>
      </c>
      <c r="M11" s="14"/>
      <c r="N11" s="14">
        <v>8.3621711690915201E-2</v>
      </c>
      <c r="O11" s="14">
        <v>7.0464471046942104E-2</v>
      </c>
      <c r="P11" s="14">
        <v>5.5198573617055997E-2</v>
      </c>
      <c r="Q11" s="14">
        <v>4.7617511087266799E-2</v>
      </c>
      <c r="R11" s="14">
        <v>6.3200283329708007E-2</v>
      </c>
      <c r="S11" s="14">
        <v>9.5298001726293005E-2</v>
      </c>
      <c r="T11" s="14">
        <v>8.0061201214521802E-2</v>
      </c>
      <c r="U11" s="14">
        <v>8.04702000773721E-2</v>
      </c>
      <c r="V11" s="14">
        <v>9.8143064354690196E-2</v>
      </c>
      <c r="W11" s="14">
        <v>0.140905220920122</v>
      </c>
      <c r="X11" s="14">
        <v>9.7175189350971303E-2</v>
      </c>
      <c r="Y11" s="14">
        <v>7.8954436524188695E-2</v>
      </c>
      <c r="Z11" s="14"/>
      <c r="AA11" s="14">
        <v>0.107865737422233</v>
      </c>
      <c r="AB11" s="14">
        <v>5.5498635449877501E-2</v>
      </c>
      <c r="AC11" s="14">
        <v>7.5258910368526097E-2</v>
      </c>
      <c r="AD11" s="14">
        <v>9.1937142474862898E-2</v>
      </c>
      <c r="AE11" s="14"/>
      <c r="AF11" s="14">
        <v>6.2473619713358103E-2</v>
      </c>
      <c r="AG11" s="14">
        <v>0.120468688515542</v>
      </c>
      <c r="AH11" s="14">
        <v>8.7262449374103407E-2</v>
      </c>
      <c r="AI11" s="14">
        <v>7.4118263776719401E-2</v>
      </c>
      <c r="AJ11" s="14">
        <v>4.34619104506603E-2</v>
      </c>
      <c r="AK11" s="14"/>
      <c r="AL11" s="14">
        <v>6.0600385342188597E-2</v>
      </c>
      <c r="AM11" s="14">
        <v>0.103808416166823</v>
      </c>
      <c r="AN11" s="14">
        <v>6.7839998532762597E-2</v>
      </c>
    </row>
    <row r="12" spans="2:40" x14ac:dyDescent="0.35">
      <c r="B12" s="15" t="s">
        <v>105</v>
      </c>
      <c r="C12" s="23">
        <v>0.15546867032214201</v>
      </c>
      <c r="D12" s="23">
        <v>0.13769068492046499</v>
      </c>
      <c r="E12" s="23">
        <v>0.17277368510433899</v>
      </c>
      <c r="F12" s="23"/>
      <c r="G12" s="23">
        <v>0.129127948316657</v>
      </c>
      <c r="H12" s="23">
        <v>0.104090560391086</v>
      </c>
      <c r="I12" s="23">
        <v>0.12514013702465401</v>
      </c>
      <c r="J12" s="23">
        <v>0.147954190936366</v>
      </c>
      <c r="K12" s="23">
        <v>0.22837726801907901</v>
      </c>
      <c r="L12" s="23">
        <v>0.19642004549582301</v>
      </c>
      <c r="M12" s="23"/>
      <c r="N12" s="23">
        <v>0.104517108092873</v>
      </c>
      <c r="O12" s="23">
        <v>0.154993242661944</v>
      </c>
      <c r="P12" s="23">
        <v>0.20380053075653501</v>
      </c>
      <c r="Q12" s="23">
        <v>0.195526855778518</v>
      </c>
      <c r="R12" s="23">
        <v>0.13478084461453499</v>
      </c>
      <c r="S12" s="23">
        <v>0.18880146009094001</v>
      </c>
      <c r="T12" s="23">
        <v>0.136144676611406</v>
      </c>
      <c r="U12" s="23">
        <v>0.17656591538281999</v>
      </c>
      <c r="V12" s="23">
        <v>0.124071715040929</v>
      </c>
      <c r="W12" s="23">
        <v>0.13426148087842199</v>
      </c>
      <c r="X12" s="23">
        <v>0.16185638101226699</v>
      </c>
      <c r="Y12" s="23">
        <v>0.28776300640685298</v>
      </c>
      <c r="Z12" s="23"/>
      <c r="AA12" s="23">
        <v>0.119516153591139</v>
      </c>
      <c r="AB12" s="23">
        <v>0.16606730404258699</v>
      </c>
      <c r="AC12" s="23">
        <v>0.12538222946171601</v>
      </c>
      <c r="AD12" s="23">
        <v>0.20905263821813599</v>
      </c>
      <c r="AE12" s="23"/>
      <c r="AF12" s="23">
        <v>0.13165896451466899</v>
      </c>
      <c r="AG12" s="23">
        <v>0.123092313503099</v>
      </c>
      <c r="AH12" s="23">
        <v>0.206383412685505</v>
      </c>
      <c r="AI12" s="23">
        <v>0.159519382683494</v>
      </c>
      <c r="AJ12" s="23">
        <v>0.21639142188906299</v>
      </c>
      <c r="AK12" s="23"/>
      <c r="AL12" s="23">
        <v>0.102484391525607</v>
      </c>
      <c r="AM12" s="23">
        <v>0.117504656840681</v>
      </c>
      <c r="AN12" s="23">
        <v>0.17839247657565499</v>
      </c>
    </row>
    <row r="13" spans="2:40" x14ac:dyDescent="0.35">
      <c r="B13" s="16"/>
    </row>
    <row r="14" spans="2:40" x14ac:dyDescent="0.35">
      <c r="B14" t="s">
        <v>69</v>
      </c>
    </row>
    <row r="15" spans="2:40" x14ac:dyDescent="0.35">
      <c r="B15" t="s">
        <v>70</v>
      </c>
    </row>
    <row r="17" spans="2:2" x14ac:dyDescent="0.35">
      <c r="B17"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215</v>
      </c>
      <c r="C9" s="14">
        <v>0.15924384793862001</v>
      </c>
      <c r="D9" s="14">
        <v>0.16900454789782901</v>
      </c>
      <c r="E9" s="14">
        <v>0.14865297599573901</v>
      </c>
      <c r="F9" s="14"/>
      <c r="G9" s="14">
        <v>0.151507438869461</v>
      </c>
      <c r="H9" s="14">
        <v>0.162737638823647</v>
      </c>
      <c r="I9" s="14">
        <v>0.18923022931327299</v>
      </c>
      <c r="J9" s="14">
        <v>0.158936408222842</v>
      </c>
      <c r="K9" s="14">
        <v>0.15111206501867899</v>
      </c>
      <c r="L9" s="14">
        <v>0.14284577120792299</v>
      </c>
      <c r="M9" s="14"/>
      <c r="N9" s="14">
        <v>0.16554005964712201</v>
      </c>
      <c r="O9" s="14">
        <v>0.16134634004170001</v>
      </c>
      <c r="P9" s="14">
        <v>0.19045538360460201</v>
      </c>
      <c r="Q9" s="14">
        <v>0.169420667057782</v>
      </c>
      <c r="R9" s="14">
        <v>0.14107406159174701</v>
      </c>
      <c r="S9" s="14">
        <v>0.144908707784943</v>
      </c>
      <c r="T9" s="14">
        <v>0.16800350923073001</v>
      </c>
      <c r="U9" s="14">
        <v>0.111514459785162</v>
      </c>
      <c r="V9" s="14">
        <v>0.15220824327663299</v>
      </c>
      <c r="W9" s="14">
        <v>0.14134442421555199</v>
      </c>
      <c r="X9" s="14">
        <v>0.21318193787890999</v>
      </c>
      <c r="Y9" s="14">
        <v>0.122561256910762</v>
      </c>
      <c r="Z9" s="14"/>
      <c r="AA9" s="14">
        <v>0.21446613616013699</v>
      </c>
      <c r="AB9" s="14">
        <v>0.139726359651315</v>
      </c>
      <c r="AC9" s="14">
        <v>0.16095184630355699</v>
      </c>
      <c r="AD9" s="14">
        <v>0.119672876700542</v>
      </c>
      <c r="AE9" s="14"/>
      <c r="AF9" s="14">
        <v>0.18980424022508299</v>
      </c>
      <c r="AG9" s="14">
        <v>0.14187893695539899</v>
      </c>
      <c r="AH9" s="14">
        <v>0.134293193140646</v>
      </c>
      <c r="AI9" s="14">
        <v>0.197656015284803</v>
      </c>
      <c r="AJ9" s="14">
        <v>0.14955283329442001</v>
      </c>
      <c r="AK9" s="14"/>
      <c r="AL9" s="14">
        <v>0.20512946998547399</v>
      </c>
      <c r="AM9" s="14">
        <v>0.16131757945365499</v>
      </c>
      <c r="AN9" s="14">
        <v>0.13764124491801</v>
      </c>
    </row>
    <row r="10" spans="2:40" x14ac:dyDescent="0.35">
      <c r="B10" s="15" t="s">
        <v>216</v>
      </c>
      <c r="C10" s="14">
        <v>0.43380736591721197</v>
      </c>
      <c r="D10" s="14">
        <v>0.43151773290877798</v>
      </c>
      <c r="E10" s="14">
        <v>0.43764609656690401</v>
      </c>
      <c r="F10" s="14"/>
      <c r="G10" s="14">
        <v>0.44291316329207697</v>
      </c>
      <c r="H10" s="14">
        <v>0.43979406090231699</v>
      </c>
      <c r="I10" s="14">
        <v>0.45503068644033301</v>
      </c>
      <c r="J10" s="14">
        <v>0.46058728879934602</v>
      </c>
      <c r="K10" s="14">
        <v>0.40759669709005197</v>
      </c>
      <c r="L10" s="14">
        <v>0.40148026350666399</v>
      </c>
      <c r="M10" s="14"/>
      <c r="N10" s="14">
        <v>0.43467109115165298</v>
      </c>
      <c r="O10" s="14">
        <v>0.46698024907777602</v>
      </c>
      <c r="P10" s="14">
        <v>0.41650856874641701</v>
      </c>
      <c r="Q10" s="14">
        <v>0.469262818605999</v>
      </c>
      <c r="R10" s="14">
        <v>0.48164766527917202</v>
      </c>
      <c r="S10" s="14">
        <v>0.40377525113080598</v>
      </c>
      <c r="T10" s="14">
        <v>0.41074672650291</v>
      </c>
      <c r="U10" s="14">
        <v>0.42819856819267199</v>
      </c>
      <c r="V10" s="14">
        <v>0.43073038209549303</v>
      </c>
      <c r="W10" s="14">
        <v>0.41564117632046399</v>
      </c>
      <c r="X10" s="14">
        <v>0.34409270709341899</v>
      </c>
      <c r="Y10" s="14">
        <v>0.48828623523068299</v>
      </c>
      <c r="Z10" s="14"/>
      <c r="AA10" s="14">
        <v>0.45855146610978398</v>
      </c>
      <c r="AB10" s="14">
        <v>0.433637368192274</v>
      </c>
      <c r="AC10" s="14">
        <v>0.45794053962768699</v>
      </c>
      <c r="AD10" s="14">
        <v>0.387594203364518</v>
      </c>
      <c r="AE10" s="14"/>
      <c r="AF10" s="14">
        <v>0.46376997566192002</v>
      </c>
      <c r="AG10" s="14">
        <v>0.42515755589387799</v>
      </c>
      <c r="AH10" s="14">
        <v>0.50116772074083604</v>
      </c>
      <c r="AI10" s="14">
        <v>0.45905317638636201</v>
      </c>
      <c r="AJ10" s="14">
        <v>0.418609028443792</v>
      </c>
      <c r="AK10" s="14"/>
      <c r="AL10" s="14">
        <v>0.47027409103991502</v>
      </c>
      <c r="AM10" s="14">
        <v>0.44198363877505098</v>
      </c>
      <c r="AN10" s="14">
        <v>0.48214208059204999</v>
      </c>
    </row>
    <row r="11" spans="2:40" x14ac:dyDescent="0.35">
      <c r="B11" s="15" t="s">
        <v>217</v>
      </c>
      <c r="C11" s="14">
        <v>0.29662600602503197</v>
      </c>
      <c r="D11" s="14">
        <v>0.280197179342554</v>
      </c>
      <c r="E11" s="14">
        <v>0.31147003275777702</v>
      </c>
      <c r="F11" s="14"/>
      <c r="G11" s="14">
        <v>0.28788962212438801</v>
      </c>
      <c r="H11" s="14">
        <v>0.28286761478055999</v>
      </c>
      <c r="I11" s="14">
        <v>0.26368392529524898</v>
      </c>
      <c r="J11" s="14">
        <v>0.270680618258755</v>
      </c>
      <c r="K11" s="14">
        <v>0.31996011439481797</v>
      </c>
      <c r="L11" s="14">
        <v>0.34579573665306801</v>
      </c>
      <c r="M11" s="14"/>
      <c r="N11" s="14">
        <v>0.29308557834784699</v>
      </c>
      <c r="O11" s="14">
        <v>0.25809034350469401</v>
      </c>
      <c r="P11" s="14">
        <v>0.325038252398821</v>
      </c>
      <c r="Q11" s="14">
        <v>0.28028739017760201</v>
      </c>
      <c r="R11" s="14">
        <v>0.29975854846560201</v>
      </c>
      <c r="S11" s="14">
        <v>0.34137534649303503</v>
      </c>
      <c r="T11" s="14">
        <v>0.30487582866346302</v>
      </c>
      <c r="U11" s="14">
        <v>0.345179552092019</v>
      </c>
      <c r="V11" s="14">
        <v>0.27260593103333502</v>
      </c>
      <c r="W11" s="14">
        <v>0.32703493341773099</v>
      </c>
      <c r="X11" s="14">
        <v>0.29283896104165402</v>
      </c>
      <c r="Y11" s="14">
        <v>0.228834984411039</v>
      </c>
      <c r="Z11" s="14"/>
      <c r="AA11" s="14">
        <v>0.22072597031892599</v>
      </c>
      <c r="AB11" s="14">
        <v>0.31703666383034601</v>
      </c>
      <c r="AC11" s="14">
        <v>0.29762465814211297</v>
      </c>
      <c r="AD11" s="14">
        <v>0.35686617047583602</v>
      </c>
      <c r="AE11" s="14"/>
      <c r="AF11" s="14">
        <v>0.28481676728009198</v>
      </c>
      <c r="AG11" s="14">
        <v>0.282897672375934</v>
      </c>
      <c r="AH11" s="14">
        <v>0.244386774657466</v>
      </c>
      <c r="AI11" s="14">
        <v>0.22747423884610299</v>
      </c>
      <c r="AJ11" s="14">
        <v>0.338130587984314</v>
      </c>
      <c r="AK11" s="14"/>
      <c r="AL11" s="14">
        <v>0.28299139012096902</v>
      </c>
      <c r="AM11" s="14">
        <v>0.27118703406274702</v>
      </c>
      <c r="AN11" s="14">
        <v>0.29768917729597599</v>
      </c>
    </row>
    <row r="12" spans="2:40" x14ac:dyDescent="0.35">
      <c r="B12" s="15" t="s">
        <v>218</v>
      </c>
      <c r="C12" s="14">
        <v>5.4020842218353397E-2</v>
      </c>
      <c r="D12" s="14">
        <v>6.0881557908942202E-2</v>
      </c>
      <c r="E12" s="14">
        <v>4.7642395486551803E-2</v>
      </c>
      <c r="F12" s="14"/>
      <c r="G12" s="14">
        <v>5.9815561950235303E-2</v>
      </c>
      <c r="H12" s="14">
        <v>5.89623388968636E-2</v>
      </c>
      <c r="I12" s="14">
        <v>3.1089313742848901E-2</v>
      </c>
      <c r="J12" s="14">
        <v>4.5621137806836E-2</v>
      </c>
      <c r="K12" s="14">
        <v>6.5620388619065606E-2</v>
      </c>
      <c r="L12" s="14">
        <v>6.3876549781155006E-2</v>
      </c>
      <c r="M12" s="14"/>
      <c r="N12" s="14">
        <v>4.8709648471000101E-2</v>
      </c>
      <c r="O12" s="14">
        <v>5.5696320918091402E-2</v>
      </c>
      <c r="P12" s="14">
        <v>1.23994903164061E-2</v>
      </c>
      <c r="Q12" s="14">
        <v>5.26354426957455E-2</v>
      </c>
      <c r="R12" s="14">
        <v>5.6515528761336503E-2</v>
      </c>
      <c r="S12" s="14">
        <v>4.6779521265091897E-2</v>
      </c>
      <c r="T12" s="14">
        <v>6.83987563889982E-2</v>
      </c>
      <c r="U12" s="14">
        <v>6.7776318284622897E-2</v>
      </c>
      <c r="V12" s="14">
        <v>7.39111508417684E-2</v>
      </c>
      <c r="W12" s="14">
        <v>6.43063915180523E-2</v>
      </c>
      <c r="X12" s="14">
        <v>6.4477945606862999E-2</v>
      </c>
      <c r="Y12" s="14">
        <v>2.42751831382657E-2</v>
      </c>
      <c r="Z12" s="14"/>
      <c r="AA12" s="14">
        <v>5.6262448997215601E-2</v>
      </c>
      <c r="AB12" s="14">
        <v>5.5460321668281298E-2</v>
      </c>
      <c r="AC12" s="14">
        <v>4.6914909675770902E-2</v>
      </c>
      <c r="AD12" s="14">
        <v>5.4628806288657503E-2</v>
      </c>
      <c r="AE12" s="14"/>
      <c r="AF12" s="14">
        <v>2.64536796054732E-2</v>
      </c>
      <c r="AG12" s="14">
        <v>8.4365177130448804E-2</v>
      </c>
      <c r="AH12" s="14">
        <v>7.2679500801089203E-2</v>
      </c>
      <c r="AI12" s="14">
        <v>0.115816569482733</v>
      </c>
      <c r="AJ12" s="14">
        <v>3.3803803880074298E-2</v>
      </c>
      <c r="AK12" s="14"/>
      <c r="AL12" s="14">
        <v>2.1712949613637698E-2</v>
      </c>
      <c r="AM12" s="14">
        <v>7.0939941592843503E-2</v>
      </c>
      <c r="AN12" s="14">
        <v>4.35118367320411E-2</v>
      </c>
    </row>
    <row r="13" spans="2:40" x14ac:dyDescent="0.35">
      <c r="B13" s="15" t="s">
        <v>219</v>
      </c>
      <c r="C13" s="14">
        <v>2.3608680630232099E-2</v>
      </c>
      <c r="D13" s="14">
        <v>2.9051554227688101E-2</v>
      </c>
      <c r="E13" s="14">
        <v>1.8434151741514099E-2</v>
      </c>
      <c r="F13" s="14"/>
      <c r="G13" s="14">
        <v>1.7526830185297101E-2</v>
      </c>
      <c r="H13" s="14">
        <v>2.79885349103366E-2</v>
      </c>
      <c r="I13" s="14">
        <v>1.7226736877901098E-2</v>
      </c>
      <c r="J13" s="14">
        <v>2.73837649234937E-2</v>
      </c>
      <c r="K13" s="14">
        <v>2.9463789400046701E-2</v>
      </c>
      <c r="L13" s="14">
        <v>2.2303532105319698E-2</v>
      </c>
      <c r="M13" s="14"/>
      <c r="N13" s="14">
        <v>3.8528463782567003E-2</v>
      </c>
      <c r="O13" s="14">
        <v>1.7777142356874401E-2</v>
      </c>
      <c r="P13" s="14">
        <v>3.0317592386790802E-2</v>
      </c>
      <c r="Q13" s="14">
        <v>0</v>
      </c>
      <c r="R13" s="14">
        <v>6.78875097121053E-3</v>
      </c>
      <c r="S13" s="14">
        <v>2.1533026082428099E-2</v>
      </c>
      <c r="T13" s="14">
        <v>2.30537539430835E-2</v>
      </c>
      <c r="U13" s="14">
        <v>0</v>
      </c>
      <c r="V13" s="14">
        <v>2.2702667330983299E-2</v>
      </c>
      <c r="W13" s="14">
        <v>3.2125652577683801E-2</v>
      </c>
      <c r="X13" s="14">
        <v>2.7952220244782802E-2</v>
      </c>
      <c r="Y13" s="14">
        <v>8.0862163425887604E-2</v>
      </c>
      <c r="Z13" s="14"/>
      <c r="AA13" s="14">
        <v>2.3947835308707002E-2</v>
      </c>
      <c r="AB13" s="14">
        <v>2.2652548941131299E-2</v>
      </c>
      <c r="AC13" s="14">
        <v>1.70427816472557E-2</v>
      </c>
      <c r="AD13" s="14">
        <v>3.02036310842052E-2</v>
      </c>
      <c r="AE13" s="14"/>
      <c r="AF13" s="14">
        <v>1.2280876612640899E-2</v>
      </c>
      <c r="AG13" s="14">
        <v>3.6817117281256397E-2</v>
      </c>
      <c r="AH13" s="14">
        <v>1.47781065499602E-2</v>
      </c>
      <c r="AI13" s="14">
        <v>0</v>
      </c>
      <c r="AJ13" s="14">
        <v>1.6122200238297701E-2</v>
      </c>
      <c r="AK13" s="14"/>
      <c r="AL13" s="14">
        <v>9.6862127281035094E-3</v>
      </c>
      <c r="AM13" s="14">
        <v>2.4684760828898901E-2</v>
      </c>
      <c r="AN13" s="14">
        <v>9.7753461232368798E-3</v>
      </c>
    </row>
    <row r="14" spans="2:40" x14ac:dyDescent="0.35">
      <c r="B14" s="15" t="s">
        <v>81</v>
      </c>
      <c r="C14" s="23">
        <v>3.2693257270551099E-2</v>
      </c>
      <c r="D14" s="23">
        <v>2.9347427714209302E-2</v>
      </c>
      <c r="E14" s="23">
        <v>3.6154347451513601E-2</v>
      </c>
      <c r="F14" s="23"/>
      <c r="G14" s="23">
        <v>4.0347383578541403E-2</v>
      </c>
      <c r="H14" s="23">
        <v>2.7649811686275599E-2</v>
      </c>
      <c r="I14" s="23">
        <v>4.3739108330394801E-2</v>
      </c>
      <c r="J14" s="23">
        <v>3.6790781988727803E-2</v>
      </c>
      <c r="K14" s="23">
        <v>2.62469454773386E-2</v>
      </c>
      <c r="L14" s="23">
        <v>2.3698146745871101E-2</v>
      </c>
      <c r="M14" s="23"/>
      <c r="N14" s="23">
        <v>1.94651585998117E-2</v>
      </c>
      <c r="O14" s="23">
        <v>4.0109604100865399E-2</v>
      </c>
      <c r="P14" s="23">
        <v>2.5280712546962798E-2</v>
      </c>
      <c r="Q14" s="23">
        <v>2.8393681462870898E-2</v>
      </c>
      <c r="R14" s="23">
        <v>1.4215444930931E-2</v>
      </c>
      <c r="S14" s="23">
        <v>4.16281472436957E-2</v>
      </c>
      <c r="T14" s="23">
        <v>2.4921425270815398E-2</v>
      </c>
      <c r="U14" s="23">
        <v>4.73311016455241E-2</v>
      </c>
      <c r="V14" s="23">
        <v>4.7841625421787902E-2</v>
      </c>
      <c r="W14" s="23">
        <v>1.95474219505168E-2</v>
      </c>
      <c r="X14" s="23">
        <v>5.7456228134371401E-2</v>
      </c>
      <c r="Y14" s="23">
        <v>5.5180176883363199E-2</v>
      </c>
      <c r="Z14" s="23"/>
      <c r="AA14" s="23">
        <v>2.60461431052301E-2</v>
      </c>
      <c r="AB14" s="23">
        <v>3.1486737716651898E-2</v>
      </c>
      <c r="AC14" s="23">
        <v>1.95252646036158E-2</v>
      </c>
      <c r="AD14" s="23">
        <v>5.1034312086241602E-2</v>
      </c>
      <c r="AE14" s="23"/>
      <c r="AF14" s="23">
        <v>2.28744606147906E-2</v>
      </c>
      <c r="AG14" s="23">
        <v>2.8883540363083299E-2</v>
      </c>
      <c r="AH14" s="23">
        <v>3.26947041100022E-2</v>
      </c>
      <c r="AI14" s="23">
        <v>0</v>
      </c>
      <c r="AJ14" s="23">
        <v>4.3781546159102298E-2</v>
      </c>
      <c r="AK14" s="23"/>
      <c r="AL14" s="23">
        <v>1.02058865119004E-2</v>
      </c>
      <c r="AM14" s="23">
        <v>2.9887045286804699E-2</v>
      </c>
      <c r="AN14" s="23">
        <v>2.9240314338686499E-2</v>
      </c>
    </row>
    <row r="15" spans="2:40" x14ac:dyDescent="0.35">
      <c r="B15" s="16"/>
    </row>
    <row r="16" spans="2:40" x14ac:dyDescent="0.35">
      <c r="B16" t="s">
        <v>69</v>
      </c>
    </row>
    <row r="17" spans="2:2" x14ac:dyDescent="0.35">
      <c r="B17" t="s">
        <v>70</v>
      </c>
    </row>
    <row r="19" spans="2:2" x14ac:dyDescent="0.35">
      <c r="B19"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N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221</v>
      </c>
      <c r="C9" s="14">
        <v>0.72478105694019501</v>
      </c>
      <c r="D9" s="14">
        <v>0.70164647541005098</v>
      </c>
      <c r="E9" s="14">
        <v>0.74573700880460903</v>
      </c>
      <c r="F9" s="14"/>
      <c r="G9" s="14">
        <v>0.69069313200538396</v>
      </c>
      <c r="H9" s="14">
        <v>0.64762918056048402</v>
      </c>
      <c r="I9" s="14">
        <v>0.70555972856918303</v>
      </c>
      <c r="J9" s="14">
        <v>0.768233615852844</v>
      </c>
      <c r="K9" s="14">
        <v>0.76200952700051106</v>
      </c>
      <c r="L9" s="14">
        <v>0.76527073679355695</v>
      </c>
      <c r="M9" s="14"/>
      <c r="N9" s="14">
        <v>0.71720632180752997</v>
      </c>
      <c r="O9" s="14">
        <v>0.73041318696949997</v>
      </c>
      <c r="P9" s="14">
        <v>0.71731732291680195</v>
      </c>
      <c r="Q9" s="14">
        <v>0.69305876249668397</v>
      </c>
      <c r="R9" s="14">
        <v>0.79522102250026705</v>
      </c>
      <c r="S9" s="14">
        <v>0.73616561605064101</v>
      </c>
      <c r="T9" s="14">
        <v>0.76685723032165698</v>
      </c>
      <c r="U9" s="14">
        <v>0.718384946237971</v>
      </c>
      <c r="V9" s="14">
        <v>0.68182010003087701</v>
      </c>
      <c r="W9" s="14">
        <v>0.74395775040668399</v>
      </c>
      <c r="X9" s="14">
        <v>0.75355731449577901</v>
      </c>
      <c r="Y9" s="14">
        <v>0.601108474925796</v>
      </c>
      <c r="Z9" s="14"/>
      <c r="AA9" s="14">
        <v>0.68556612167006004</v>
      </c>
      <c r="AB9" s="14">
        <v>0.73281072134915304</v>
      </c>
      <c r="AC9" s="14">
        <v>0.72778038008914303</v>
      </c>
      <c r="AD9" s="14">
        <v>0.755883168555052</v>
      </c>
      <c r="AE9" s="14"/>
      <c r="AF9" s="14">
        <v>0.74541884345173104</v>
      </c>
      <c r="AG9" s="14">
        <v>0.72776246586159699</v>
      </c>
      <c r="AH9" s="14">
        <v>0.69381156741357797</v>
      </c>
      <c r="AI9" s="14">
        <v>0.68031420552122701</v>
      </c>
      <c r="AJ9" s="14">
        <v>0.72326433019070202</v>
      </c>
      <c r="AK9" s="14"/>
      <c r="AL9" s="14">
        <v>0.71056704902057799</v>
      </c>
      <c r="AM9" s="14">
        <v>0.740674851012177</v>
      </c>
      <c r="AN9" s="14">
        <v>0.684841898435119</v>
      </c>
    </row>
    <row r="10" spans="2:40" ht="29" x14ac:dyDescent="0.35">
      <c r="B10" s="15" t="s">
        <v>222</v>
      </c>
      <c r="C10" s="14">
        <v>0.48525341848206099</v>
      </c>
      <c r="D10" s="14">
        <v>0.47584519099608102</v>
      </c>
      <c r="E10" s="14">
        <v>0.49138448076386498</v>
      </c>
      <c r="F10" s="14"/>
      <c r="G10" s="14">
        <v>0.34993158302852601</v>
      </c>
      <c r="H10" s="14">
        <v>0.37216410550393098</v>
      </c>
      <c r="I10" s="14">
        <v>0.44055683490377401</v>
      </c>
      <c r="J10" s="14">
        <v>0.50551605024019997</v>
      </c>
      <c r="K10" s="14">
        <v>0.56672607598605496</v>
      </c>
      <c r="L10" s="14">
        <v>0.63196195200370098</v>
      </c>
      <c r="M10" s="14"/>
      <c r="N10" s="14">
        <v>0.48783078728206702</v>
      </c>
      <c r="O10" s="14">
        <v>0.50557377536232095</v>
      </c>
      <c r="P10" s="14">
        <v>0.47603787645065798</v>
      </c>
      <c r="Q10" s="14">
        <v>0.480884233236054</v>
      </c>
      <c r="R10" s="14">
        <v>0.55693613140481202</v>
      </c>
      <c r="S10" s="14">
        <v>0.45019115556304601</v>
      </c>
      <c r="T10" s="14">
        <v>0.50873967728486902</v>
      </c>
      <c r="U10" s="14">
        <v>0.43608002021189302</v>
      </c>
      <c r="V10" s="14">
        <v>0.444684847423165</v>
      </c>
      <c r="W10" s="14">
        <v>0.46858790915262999</v>
      </c>
      <c r="X10" s="14">
        <v>0.52838706382313505</v>
      </c>
      <c r="Y10" s="14">
        <v>0.49117229205677498</v>
      </c>
      <c r="Z10" s="14"/>
      <c r="AA10" s="14">
        <v>0.51933200041660099</v>
      </c>
      <c r="AB10" s="14">
        <v>0.46368346144620498</v>
      </c>
      <c r="AC10" s="14">
        <v>0.49156919457300202</v>
      </c>
      <c r="AD10" s="14">
        <v>0.46504703616262499</v>
      </c>
      <c r="AE10" s="14"/>
      <c r="AF10" s="14">
        <v>0.56187818071668605</v>
      </c>
      <c r="AG10" s="14">
        <v>0.41242480243722002</v>
      </c>
      <c r="AH10" s="14">
        <v>0.60528796607395796</v>
      </c>
      <c r="AI10" s="14">
        <v>0.382640130913532</v>
      </c>
      <c r="AJ10" s="14">
        <v>0.45376428240048</v>
      </c>
      <c r="AK10" s="14"/>
      <c r="AL10" s="14">
        <v>0.53195450142633505</v>
      </c>
      <c r="AM10" s="14">
        <v>0.44864786432050002</v>
      </c>
      <c r="AN10" s="14">
        <v>0.50752000775607797</v>
      </c>
    </row>
    <row r="11" spans="2:40" ht="29" x14ac:dyDescent="0.35">
      <c r="B11" s="15" t="s">
        <v>223</v>
      </c>
      <c r="C11" s="14">
        <v>0.31915111573356503</v>
      </c>
      <c r="D11" s="14">
        <v>0.29903890789705301</v>
      </c>
      <c r="E11" s="14">
        <v>0.336703056003129</v>
      </c>
      <c r="F11" s="14"/>
      <c r="G11" s="14">
        <v>0.29955595022439702</v>
      </c>
      <c r="H11" s="14">
        <v>0.28990653295712498</v>
      </c>
      <c r="I11" s="14">
        <v>0.30577593711735901</v>
      </c>
      <c r="J11" s="14">
        <v>0.321908560530281</v>
      </c>
      <c r="K11" s="14">
        <v>0.32553936820567902</v>
      </c>
      <c r="L11" s="14">
        <v>0.36020996328722699</v>
      </c>
      <c r="M11" s="14"/>
      <c r="N11" s="14">
        <v>0.347288291946104</v>
      </c>
      <c r="O11" s="14">
        <v>0.30224660181382701</v>
      </c>
      <c r="P11" s="14">
        <v>0.33610372954277401</v>
      </c>
      <c r="Q11" s="14">
        <v>0.28627079374606701</v>
      </c>
      <c r="R11" s="14">
        <v>0.32151917274585201</v>
      </c>
      <c r="S11" s="14">
        <v>0.31508917999484498</v>
      </c>
      <c r="T11" s="14">
        <v>0.27434833711964302</v>
      </c>
      <c r="U11" s="14">
        <v>0.34060928654558498</v>
      </c>
      <c r="V11" s="14">
        <v>0.28342004412747002</v>
      </c>
      <c r="W11" s="14">
        <v>0.36113182052299603</v>
      </c>
      <c r="X11" s="14">
        <v>0.33845268149385899</v>
      </c>
      <c r="Y11" s="14">
        <v>0.384608325945824</v>
      </c>
      <c r="Z11" s="14"/>
      <c r="AA11" s="14">
        <v>0.34764233366407798</v>
      </c>
      <c r="AB11" s="14">
        <v>0.31179494468132501</v>
      </c>
      <c r="AC11" s="14">
        <v>0.314997813546533</v>
      </c>
      <c r="AD11" s="14">
        <v>0.29818010571680897</v>
      </c>
      <c r="AE11" s="14"/>
      <c r="AF11" s="14">
        <v>0.34353600002524098</v>
      </c>
      <c r="AG11" s="14">
        <v>0.32751335058949099</v>
      </c>
      <c r="AH11" s="14">
        <v>0.27199857596508697</v>
      </c>
      <c r="AI11" s="14">
        <v>0.36157567485789499</v>
      </c>
      <c r="AJ11" s="14">
        <v>0.26090225073815598</v>
      </c>
      <c r="AK11" s="14"/>
      <c r="AL11" s="14">
        <v>0.34522934951959</v>
      </c>
      <c r="AM11" s="14">
        <v>0.32021077553494898</v>
      </c>
      <c r="AN11" s="14">
        <v>0.28983837103093002</v>
      </c>
    </row>
    <row r="12" spans="2:40" ht="29" x14ac:dyDescent="0.35">
      <c r="B12" s="15" t="s">
        <v>224</v>
      </c>
      <c r="C12" s="14">
        <v>0.26179681337365801</v>
      </c>
      <c r="D12" s="14">
        <v>0.26360602072797901</v>
      </c>
      <c r="E12" s="14">
        <v>0.25762620787667401</v>
      </c>
      <c r="F12" s="14"/>
      <c r="G12" s="14">
        <v>0.399319222213115</v>
      </c>
      <c r="H12" s="14">
        <v>0.36484381833905899</v>
      </c>
      <c r="I12" s="14">
        <v>0.31504103871849998</v>
      </c>
      <c r="J12" s="14">
        <v>0.19461484171882901</v>
      </c>
      <c r="K12" s="14">
        <v>0.16134353133410301</v>
      </c>
      <c r="L12" s="14">
        <v>0.165635594435456</v>
      </c>
      <c r="M12" s="14"/>
      <c r="N12" s="14">
        <v>0.28638452281167298</v>
      </c>
      <c r="O12" s="14">
        <v>0.239303034358435</v>
      </c>
      <c r="P12" s="14">
        <v>0.25758463768755602</v>
      </c>
      <c r="Q12" s="14">
        <v>0.20113429539938699</v>
      </c>
      <c r="R12" s="14">
        <v>0.34710428142275301</v>
      </c>
      <c r="S12" s="14">
        <v>0.30135766467898201</v>
      </c>
      <c r="T12" s="14">
        <v>0.27738384795002302</v>
      </c>
      <c r="U12" s="14">
        <v>0.21914887288572199</v>
      </c>
      <c r="V12" s="14">
        <v>0.241281601904686</v>
      </c>
      <c r="W12" s="14">
        <v>0.24523464353168201</v>
      </c>
      <c r="X12" s="14">
        <v>0.25366276681076499</v>
      </c>
      <c r="Y12" s="14">
        <v>0.27437043697887598</v>
      </c>
      <c r="Z12" s="14"/>
      <c r="AA12" s="14">
        <v>0.300654158532562</v>
      </c>
      <c r="AB12" s="14">
        <v>0.262229017717933</v>
      </c>
      <c r="AC12" s="14">
        <v>0.240286909109095</v>
      </c>
      <c r="AD12" s="14">
        <v>0.23850488030302899</v>
      </c>
      <c r="AE12" s="14"/>
      <c r="AF12" s="14">
        <v>0.23156444814938701</v>
      </c>
      <c r="AG12" s="14">
        <v>0.264208363088134</v>
      </c>
      <c r="AH12" s="14">
        <v>0.22703762443749201</v>
      </c>
      <c r="AI12" s="14">
        <v>0.31920956943518403</v>
      </c>
      <c r="AJ12" s="14">
        <v>0.27191797253482403</v>
      </c>
      <c r="AK12" s="14"/>
      <c r="AL12" s="14">
        <v>0.28612651392455801</v>
      </c>
      <c r="AM12" s="14">
        <v>0.27360546797626301</v>
      </c>
      <c r="AN12" s="14">
        <v>0.25911463890159703</v>
      </c>
    </row>
    <row r="13" spans="2:40" ht="29" x14ac:dyDescent="0.35">
      <c r="B13" s="15" t="s">
        <v>225</v>
      </c>
      <c r="C13" s="14">
        <v>0.19002957429830999</v>
      </c>
      <c r="D13" s="14">
        <v>0.19194997956975399</v>
      </c>
      <c r="E13" s="14">
        <v>0.186302293871871</v>
      </c>
      <c r="F13" s="14"/>
      <c r="G13" s="14">
        <v>0.313512417524271</v>
      </c>
      <c r="H13" s="14">
        <v>0.22635102569729901</v>
      </c>
      <c r="I13" s="14">
        <v>0.218061008189147</v>
      </c>
      <c r="J13" s="14">
        <v>0.16412643084429401</v>
      </c>
      <c r="K13" s="14">
        <v>0.12782190146782199</v>
      </c>
      <c r="L13" s="14">
        <v>0.11855908541929699</v>
      </c>
      <c r="M13" s="14"/>
      <c r="N13" s="14">
        <v>0.21856488744012101</v>
      </c>
      <c r="O13" s="14">
        <v>0.159810986665335</v>
      </c>
      <c r="P13" s="14">
        <v>0.197723117885305</v>
      </c>
      <c r="Q13" s="14">
        <v>0.152355701383044</v>
      </c>
      <c r="R13" s="14">
        <v>0.21555794496037001</v>
      </c>
      <c r="S13" s="14">
        <v>0.194327184706272</v>
      </c>
      <c r="T13" s="14">
        <v>0.249850055613454</v>
      </c>
      <c r="U13" s="14">
        <v>0.208659712510114</v>
      </c>
      <c r="V13" s="14">
        <v>0.19342562952707501</v>
      </c>
      <c r="W13" s="14">
        <v>0.13920321905986399</v>
      </c>
      <c r="X13" s="14">
        <v>0.12657870748929101</v>
      </c>
      <c r="Y13" s="14">
        <v>0.27009439735454899</v>
      </c>
      <c r="Z13" s="14"/>
      <c r="AA13" s="14">
        <v>0.196452879257729</v>
      </c>
      <c r="AB13" s="14">
        <v>0.22372250562820101</v>
      </c>
      <c r="AC13" s="14">
        <v>0.186970151821056</v>
      </c>
      <c r="AD13" s="14">
        <v>0.15226428473342099</v>
      </c>
      <c r="AE13" s="14"/>
      <c r="AF13" s="14">
        <v>0.16201505237681099</v>
      </c>
      <c r="AG13" s="14">
        <v>0.19248675213065999</v>
      </c>
      <c r="AH13" s="14">
        <v>0.20603914967738199</v>
      </c>
      <c r="AI13" s="14">
        <v>0.201551374449493</v>
      </c>
      <c r="AJ13" s="14">
        <v>0.197321532931444</v>
      </c>
      <c r="AK13" s="14"/>
      <c r="AL13" s="14">
        <v>0.187023010300465</v>
      </c>
      <c r="AM13" s="14">
        <v>0.197527061196588</v>
      </c>
      <c r="AN13" s="14">
        <v>0.22299674111547399</v>
      </c>
    </row>
    <row r="14" spans="2:40" x14ac:dyDescent="0.35">
      <c r="B14" s="15" t="s">
        <v>226</v>
      </c>
      <c r="C14" s="14">
        <v>0.173026658896418</v>
      </c>
      <c r="D14" s="14">
        <v>0.18560672444354701</v>
      </c>
      <c r="E14" s="14">
        <v>0.159797022030465</v>
      </c>
      <c r="F14" s="14"/>
      <c r="G14" s="14">
        <v>0.20492442362247401</v>
      </c>
      <c r="H14" s="14">
        <v>0.17696759363023501</v>
      </c>
      <c r="I14" s="14">
        <v>0.165185396919769</v>
      </c>
      <c r="J14" s="14">
        <v>0.15010373496418999</v>
      </c>
      <c r="K14" s="14">
        <v>0.16120347996603199</v>
      </c>
      <c r="L14" s="14">
        <v>0.18158058306615801</v>
      </c>
      <c r="M14" s="14"/>
      <c r="N14" s="14">
        <v>0.18912376888076199</v>
      </c>
      <c r="O14" s="14">
        <v>0.189929041322044</v>
      </c>
      <c r="P14" s="14">
        <v>0.19583533185683299</v>
      </c>
      <c r="Q14" s="14">
        <v>0.18441129909425599</v>
      </c>
      <c r="R14" s="14">
        <v>0.18587360478624201</v>
      </c>
      <c r="S14" s="14">
        <v>0.168406495775548</v>
      </c>
      <c r="T14" s="14">
        <v>0.15143801122266001</v>
      </c>
      <c r="U14" s="14">
        <v>0.16219878305504701</v>
      </c>
      <c r="V14" s="14">
        <v>0.12727740986336</v>
      </c>
      <c r="W14" s="14">
        <v>0.15561786315002701</v>
      </c>
      <c r="X14" s="14">
        <v>0.16455582006365299</v>
      </c>
      <c r="Y14" s="14">
        <v>0.22014057631383299</v>
      </c>
      <c r="Z14" s="14"/>
      <c r="AA14" s="14">
        <v>0.16905131754866201</v>
      </c>
      <c r="AB14" s="14">
        <v>0.18784921852109501</v>
      </c>
      <c r="AC14" s="14">
        <v>0.184789431875927</v>
      </c>
      <c r="AD14" s="14">
        <v>0.152937538591532</v>
      </c>
      <c r="AE14" s="14"/>
      <c r="AF14" s="14">
        <v>0.181028569232245</v>
      </c>
      <c r="AG14" s="14">
        <v>0.180728669589477</v>
      </c>
      <c r="AH14" s="14">
        <v>0.17679399113593999</v>
      </c>
      <c r="AI14" s="14">
        <v>0.160124087187487</v>
      </c>
      <c r="AJ14" s="14">
        <v>0.153093262079874</v>
      </c>
      <c r="AK14" s="14"/>
      <c r="AL14" s="14">
        <v>0.169458521367474</v>
      </c>
      <c r="AM14" s="14">
        <v>0.164150822559891</v>
      </c>
      <c r="AN14" s="14">
        <v>0.25679948923544099</v>
      </c>
    </row>
    <row r="15" spans="2:40" ht="58" x14ac:dyDescent="0.35">
      <c r="B15" s="15" t="s">
        <v>227</v>
      </c>
      <c r="C15" s="14">
        <v>0.153715840711971</v>
      </c>
      <c r="D15" s="14">
        <v>0.166832287749694</v>
      </c>
      <c r="E15" s="14">
        <v>0.139840103831887</v>
      </c>
      <c r="F15" s="14"/>
      <c r="G15" s="14">
        <v>0.122941708965812</v>
      </c>
      <c r="H15" s="14">
        <v>0.13777095175937201</v>
      </c>
      <c r="I15" s="14">
        <v>0.13833065022985899</v>
      </c>
      <c r="J15" s="14">
        <v>0.117697819298657</v>
      </c>
      <c r="K15" s="14">
        <v>0.17809865005601599</v>
      </c>
      <c r="L15" s="14">
        <v>0.21247410229668701</v>
      </c>
      <c r="M15" s="14"/>
      <c r="N15" s="14">
        <v>0.14621033126661101</v>
      </c>
      <c r="O15" s="14">
        <v>0.13133856052286699</v>
      </c>
      <c r="P15" s="14">
        <v>0.21844247949526499</v>
      </c>
      <c r="Q15" s="14">
        <v>0.145416374195457</v>
      </c>
      <c r="R15" s="14">
        <v>0.151205327876964</v>
      </c>
      <c r="S15" s="14">
        <v>0.16134184452344</v>
      </c>
      <c r="T15" s="14">
        <v>0.14899112205967599</v>
      </c>
      <c r="U15" s="14">
        <v>0.117234307391707</v>
      </c>
      <c r="V15" s="14">
        <v>0.17017741881395099</v>
      </c>
      <c r="W15" s="14">
        <v>0.14227966255633101</v>
      </c>
      <c r="X15" s="14">
        <v>0.15444101115043499</v>
      </c>
      <c r="Y15" s="14">
        <v>0.15538118183123001</v>
      </c>
      <c r="Z15" s="14"/>
      <c r="AA15" s="14">
        <v>0.174678890021325</v>
      </c>
      <c r="AB15" s="14">
        <v>0.14778852962080799</v>
      </c>
      <c r="AC15" s="14">
        <v>0.169226695050333</v>
      </c>
      <c r="AD15" s="14">
        <v>0.12266089654479501</v>
      </c>
      <c r="AE15" s="14"/>
      <c r="AF15" s="14">
        <v>0.17530653104549099</v>
      </c>
      <c r="AG15" s="14">
        <v>0.14040847432867301</v>
      </c>
      <c r="AH15" s="14">
        <v>0.170704279383559</v>
      </c>
      <c r="AI15" s="14">
        <v>0.23534263273234701</v>
      </c>
      <c r="AJ15" s="14">
        <v>0.15343533988299499</v>
      </c>
      <c r="AK15" s="14"/>
      <c r="AL15" s="14">
        <v>0.18595918437950801</v>
      </c>
      <c r="AM15" s="14">
        <v>0.141895260413473</v>
      </c>
      <c r="AN15" s="14">
        <v>0.17712111305700501</v>
      </c>
    </row>
    <row r="16" spans="2:40" x14ac:dyDescent="0.35">
      <c r="B16" s="15" t="s">
        <v>228</v>
      </c>
      <c r="C16" s="14">
        <v>0.1084480832619</v>
      </c>
      <c r="D16" s="14">
        <v>0.111581696990874</v>
      </c>
      <c r="E16" s="14">
        <v>0.10405635076422599</v>
      </c>
      <c r="F16" s="14"/>
      <c r="G16" s="14">
        <v>0.17782666470713299</v>
      </c>
      <c r="H16" s="14">
        <v>0.155346303852096</v>
      </c>
      <c r="I16" s="14">
        <v>0.12354692084486001</v>
      </c>
      <c r="J16" s="14">
        <v>6.6906933036154595E-2</v>
      </c>
      <c r="K16" s="14">
        <v>5.7612499267610702E-2</v>
      </c>
      <c r="L16" s="14">
        <v>7.9949328682425699E-2</v>
      </c>
      <c r="M16" s="14"/>
      <c r="N16" s="14">
        <v>0.14941356541824599</v>
      </c>
      <c r="O16" s="14">
        <v>8.1755140873825904E-2</v>
      </c>
      <c r="P16" s="14">
        <v>8.4698176198596903E-2</v>
      </c>
      <c r="Q16" s="14">
        <v>7.6063123689657605E-2</v>
      </c>
      <c r="R16" s="14">
        <v>0.11806366565180799</v>
      </c>
      <c r="S16" s="14">
        <v>0.12534393638545999</v>
      </c>
      <c r="T16" s="14">
        <v>0.110927651231219</v>
      </c>
      <c r="U16" s="14">
        <v>8.3587986819017898E-2</v>
      </c>
      <c r="V16" s="14">
        <v>9.17459891583636E-2</v>
      </c>
      <c r="W16" s="14">
        <v>0.117098976469227</v>
      </c>
      <c r="X16" s="14">
        <v>0.173055008607226</v>
      </c>
      <c r="Y16" s="14">
        <v>7.4346754323516104E-2</v>
      </c>
      <c r="Z16" s="14"/>
      <c r="AA16" s="14">
        <v>0.114174336000229</v>
      </c>
      <c r="AB16" s="14">
        <v>0.113656910331167</v>
      </c>
      <c r="AC16" s="14">
        <v>9.0455677507210397E-2</v>
      </c>
      <c r="AD16" s="14">
        <v>0.11354745188269</v>
      </c>
      <c r="AE16" s="14"/>
      <c r="AF16" s="14">
        <v>0.104585469377382</v>
      </c>
      <c r="AG16" s="14">
        <v>0.114643637483408</v>
      </c>
      <c r="AH16" s="14">
        <v>0.102505631183555</v>
      </c>
      <c r="AI16" s="14">
        <v>7.6856028682102104E-2</v>
      </c>
      <c r="AJ16" s="14">
        <v>0.105220279267132</v>
      </c>
      <c r="AK16" s="14"/>
      <c r="AL16" s="14">
        <v>0.121421796396373</v>
      </c>
      <c r="AM16" s="14">
        <v>0.11098189941967</v>
      </c>
      <c r="AN16" s="14">
        <v>0.14530875576856001</v>
      </c>
    </row>
    <row r="17" spans="2:40" x14ac:dyDescent="0.35">
      <c r="B17" s="15" t="s">
        <v>229</v>
      </c>
      <c r="C17" s="14">
        <v>5.6115120671731397E-2</v>
      </c>
      <c r="D17" s="14">
        <v>7.0075930952590806E-2</v>
      </c>
      <c r="E17" s="14">
        <v>4.2816247922061498E-2</v>
      </c>
      <c r="F17" s="14"/>
      <c r="G17" s="14">
        <v>6.5746476529182002E-2</v>
      </c>
      <c r="H17" s="14">
        <v>9.1634741817049295E-2</v>
      </c>
      <c r="I17" s="14">
        <v>3.6452803087566703E-2</v>
      </c>
      <c r="J17" s="14">
        <v>4.7205651369553903E-2</v>
      </c>
      <c r="K17" s="14">
        <v>4.64673813261407E-2</v>
      </c>
      <c r="L17" s="14">
        <v>5.0679144889925198E-2</v>
      </c>
      <c r="M17" s="14"/>
      <c r="N17" s="14">
        <v>6.6666931988032405E-2</v>
      </c>
      <c r="O17" s="14">
        <v>3.7106585033419202E-2</v>
      </c>
      <c r="P17" s="14">
        <v>4.6626723302177001E-2</v>
      </c>
      <c r="Q17" s="14">
        <v>8.5049151206203696E-2</v>
      </c>
      <c r="R17" s="14">
        <v>4.2270832697890198E-2</v>
      </c>
      <c r="S17" s="14">
        <v>5.6798286146690399E-2</v>
      </c>
      <c r="T17" s="14">
        <v>4.9929086027310998E-2</v>
      </c>
      <c r="U17" s="14">
        <v>0.117113389846845</v>
      </c>
      <c r="V17" s="14">
        <v>3.46940102521998E-2</v>
      </c>
      <c r="W17" s="14">
        <v>6.3583113384263396E-2</v>
      </c>
      <c r="X17" s="14">
        <v>5.6994593812038301E-2</v>
      </c>
      <c r="Y17" s="14">
        <v>4.81804116471281E-2</v>
      </c>
      <c r="Z17" s="14"/>
      <c r="AA17" s="14">
        <v>6.0374418110769101E-2</v>
      </c>
      <c r="AB17" s="14">
        <v>4.9677454093691301E-2</v>
      </c>
      <c r="AC17" s="14">
        <v>6.4637005833699801E-2</v>
      </c>
      <c r="AD17" s="14">
        <v>5.1159914701573897E-2</v>
      </c>
      <c r="AE17" s="14"/>
      <c r="AF17" s="14">
        <v>6.8050733191323404E-2</v>
      </c>
      <c r="AG17" s="14">
        <v>5.1387743007147303E-2</v>
      </c>
      <c r="AH17" s="14">
        <v>6.3733260929906804E-2</v>
      </c>
      <c r="AI17" s="14">
        <v>0</v>
      </c>
      <c r="AJ17" s="14">
        <v>5.1662332570968E-2</v>
      </c>
      <c r="AK17" s="14"/>
      <c r="AL17" s="14">
        <v>6.5631985489126202E-2</v>
      </c>
      <c r="AM17" s="14">
        <v>5.10342760546433E-2</v>
      </c>
      <c r="AN17" s="14">
        <v>8.4423389247710007E-2</v>
      </c>
    </row>
    <row r="18" spans="2:40" x14ac:dyDescent="0.35">
      <c r="B18" s="15" t="s">
        <v>118</v>
      </c>
      <c r="C18" s="14">
        <v>1.6324517701796899E-2</v>
      </c>
      <c r="D18" s="14">
        <v>1.48476728382266E-2</v>
      </c>
      <c r="E18" s="14">
        <v>1.78634798899341E-2</v>
      </c>
      <c r="F18" s="14"/>
      <c r="G18" s="14">
        <v>1.3441899303999199E-2</v>
      </c>
      <c r="H18" s="14">
        <v>9.1418611959997002E-3</v>
      </c>
      <c r="I18" s="14">
        <v>2.7986506336474602E-3</v>
      </c>
      <c r="J18" s="14">
        <v>2.7213247458888701E-2</v>
      </c>
      <c r="K18" s="14">
        <v>1.9214645784522099E-2</v>
      </c>
      <c r="L18" s="14">
        <v>2.4287235502332499E-2</v>
      </c>
      <c r="M18" s="14"/>
      <c r="N18" s="14">
        <v>1.1172554984548701E-2</v>
      </c>
      <c r="O18" s="14">
        <v>4.0093785339455602E-2</v>
      </c>
      <c r="P18" s="14">
        <v>5.5217710097753298E-3</v>
      </c>
      <c r="Q18" s="14">
        <v>3.3694675007915398E-2</v>
      </c>
      <c r="R18" s="14">
        <v>0</v>
      </c>
      <c r="S18" s="14">
        <v>2.06954075740148E-2</v>
      </c>
      <c r="T18" s="14">
        <v>1.29102799387771E-2</v>
      </c>
      <c r="U18" s="14">
        <v>2.35352374301868E-2</v>
      </c>
      <c r="V18" s="14">
        <v>0</v>
      </c>
      <c r="W18" s="14">
        <v>1.26320117050416E-2</v>
      </c>
      <c r="X18" s="14">
        <v>2.20216171736516E-2</v>
      </c>
      <c r="Y18" s="14">
        <v>0</v>
      </c>
      <c r="Z18" s="14"/>
      <c r="AA18" s="14">
        <v>1.8797251952964601E-2</v>
      </c>
      <c r="AB18" s="14">
        <v>1.0899079909899601E-2</v>
      </c>
      <c r="AC18" s="14">
        <v>2.27518918849706E-2</v>
      </c>
      <c r="AD18" s="14">
        <v>1.3770926874530401E-2</v>
      </c>
      <c r="AE18" s="14"/>
      <c r="AF18" s="14">
        <v>1.9939927288656099E-2</v>
      </c>
      <c r="AG18" s="14">
        <v>1.2662477357402E-2</v>
      </c>
      <c r="AH18" s="14">
        <v>1.4253374130349199E-2</v>
      </c>
      <c r="AI18" s="14">
        <v>3.8077194401135002E-2</v>
      </c>
      <c r="AJ18" s="14">
        <v>1.8215127779007401E-2</v>
      </c>
      <c r="AK18" s="14"/>
      <c r="AL18" s="14">
        <v>1.28640169537831E-2</v>
      </c>
      <c r="AM18" s="14">
        <v>1.2056789736144999E-2</v>
      </c>
      <c r="AN18" s="14">
        <v>2.5378109042592301E-2</v>
      </c>
    </row>
    <row r="19" spans="2:40" x14ac:dyDescent="0.35">
      <c r="B19" s="15" t="s">
        <v>64</v>
      </c>
      <c r="C19" s="23">
        <v>5.3426710176656303E-2</v>
      </c>
      <c r="D19" s="23">
        <v>5.0929434235183903E-2</v>
      </c>
      <c r="E19" s="23">
        <v>5.6182308562472097E-2</v>
      </c>
      <c r="F19" s="23"/>
      <c r="G19" s="23">
        <v>4.4176242575097897E-2</v>
      </c>
      <c r="H19" s="23">
        <v>2.7461161046184901E-2</v>
      </c>
      <c r="I19" s="23">
        <v>4.0827438759987698E-2</v>
      </c>
      <c r="J19" s="23">
        <v>5.5594743895516101E-2</v>
      </c>
      <c r="K19" s="23">
        <v>7.5341637774255593E-2</v>
      </c>
      <c r="L19" s="23">
        <v>7.4382669759155196E-2</v>
      </c>
      <c r="M19" s="23"/>
      <c r="N19" s="23">
        <v>3.3821816406785297E-2</v>
      </c>
      <c r="O19" s="23">
        <v>6.3402046799928405E-2</v>
      </c>
      <c r="P19" s="23">
        <v>3.0357453160301601E-2</v>
      </c>
      <c r="Q19" s="23">
        <v>7.9451162989425506E-2</v>
      </c>
      <c r="R19" s="23">
        <v>3.3399499279605699E-2</v>
      </c>
      <c r="S19" s="23">
        <v>5.7474627265214497E-2</v>
      </c>
      <c r="T19" s="23">
        <v>3.1210582159785699E-2</v>
      </c>
      <c r="U19" s="23">
        <v>8.1500252580054305E-2</v>
      </c>
      <c r="V19" s="23">
        <v>7.4032834178963003E-2</v>
      </c>
      <c r="W19" s="23">
        <v>5.12810119456713E-2</v>
      </c>
      <c r="X19" s="23">
        <v>6.5537532744407295E-2</v>
      </c>
      <c r="Y19" s="23">
        <v>5.2092314000360199E-2</v>
      </c>
      <c r="Z19" s="23"/>
      <c r="AA19" s="23">
        <v>5.27445491106368E-2</v>
      </c>
      <c r="AB19" s="23">
        <v>5.4548148790019499E-2</v>
      </c>
      <c r="AC19" s="23">
        <v>3.3804266022018997E-2</v>
      </c>
      <c r="AD19" s="23">
        <v>6.8750324083574704E-2</v>
      </c>
      <c r="AE19" s="23"/>
      <c r="AF19" s="23">
        <v>3.8959868331261201E-2</v>
      </c>
      <c r="AG19" s="23">
        <v>5.3087057989424202E-2</v>
      </c>
      <c r="AH19" s="23">
        <v>4.1640713750186902E-2</v>
      </c>
      <c r="AI19" s="23">
        <v>3.9948386013761598E-2</v>
      </c>
      <c r="AJ19" s="23">
        <v>9.1460461705201196E-2</v>
      </c>
      <c r="AK19" s="23"/>
      <c r="AL19" s="23">
        <v>3.9301500719901399E-2</v>
      </c>
      <c r="AM19" s="23">
        <v>4.7478695812374197E-2</v>
      </c>
      <c r="AN19" s="23">
        <v>4.9180938672665903E-2</v>
      </c>
    </row>
    <row r="20" spans="2:40" x14ac:dyDescent="0.35">
      <c r="B20" s="16"/>
    </row>
    <row r="21" spans="2:40" x14ac:dyDescent="0.35">
      <c r="B21" t="s">
        <v>69</v>
      </c>
    </row>
    <row r="22" spans="2:40" x14ac:dyDescent="0.35">
      <c r="B22" t="s">
        <v>70</v>
      </c>
    </row>
    <row r="24" spans="2:40" x14ac:dyDescent="0.35">
      <c r="B24"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N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1185</v>
      </c>
      <c r="D7" s="10">
        <v>586</v>
      </c>
      <c r="E7" s="10">
        <v>596</v>
      </c>
      <c r="F7" s="10"/>
      <c r="G7" s="10">
        <v>174</v>
      </c>
      <c r="H7" s="10">
        <v>214</v>
      </c>
      <c r="I7" s="10">
        <v>210</v>
      </c>
      <c r="J7" s="10">
        <v>197</v>
      </c>
      <c r="K7" s="10">
        <v>168</v>
      </c>
      <c r="L7" s="10">
        <v>222</v>
      </c>
      <c r="M7" s="10"/>
      <c r="N7" s="10">
        <v>161</v>
      </c>
      <c r="O7" s="10">
        <v>169</v>
      </c>
      <c r="P7" s="10">
        <v>101</v>
      </c>
      <c r="Q7" s="10">
        <v>119</v>
      </c>
      <c r="R7" s="10">
        <v>89</v>
      </c>
      <c r="S7" s="10">
        <v>102</v>
      </c>
      <c r="T7" s="10">
        <v>100</v>
      </c>
      <c r="U7" s="10">
        <v>46</v>
      </c>
      <c r="V7" s="10">
        <v>130</v>
      </c>
      <c r="W7" s="10">
        <v>86</v>
      </c>
      <c r="X7" s="10">
        <v>58</v>
      </c>
      <c r="Y7" s="10">
        <v>24</v>
      </c>
      <c r="Z7" s="10"/>
      <c r="AA7" s="10">
        <v>349</v>
      </c>
      <c r="AB7" s="10">
        <v>303</v>
      </c>
      <c r="AC7" s="10">
        <v>275</v>
      </c>
      <c r="AD7" s="10">
        <v>257</v>
      </c>
      <c r="AE7" s="10"/>
      <c r="AF7" s="10">
        <v>459</v>
      </c>
      <c r="AG7" s="10">
        <v>321</v>
      </c>
      <c r="AH7" s="10">
        <v>87</v>
      </c>
      <c r="AI7" s="10">
        <v>17</v>
      </c>
      <c r="AJ7" s="10">
        <v>153</v>
      </c>
      <c r="AK7" s="10"/>
      <c r="AL7" s="10">
        <v>267</v>
      </c>
      <c r="AM7" s="10">
        <v>448</v>
      </c>
      <c r="AN7" s="10">
        <v>71</v>
      </c>
    </row>
    <row r="8" spans="2:40" ht="30" customHeight="1" x14ac:dyDescent="0.35">
      <c r="B8" s="11" t="s">
        <v>20</v>
      </c>
      <c r="C8" s="11">
        <v>1188</v>
      </c>
      <c r="D8" s="11">
        <v>593</v>
      </c>
      <c r="E8" s="11">
        <v>593</v>
      </c>
      <c r="F8" s="11"/>
      <c r="G8" s="11">
        <v>166</v>
      </c>
      <c r="H8" s="11">
        <v>205</v>
      </c>
      <c r="I8" s="11">
        <v>220</v>
      </c>
      <c r="J8" s="11">
        <v>211</v>
      </c>
      <c r="K8" s="11">
        <v>158</v>
      </c>
      <c r="L8" s="11">
        <v>229</v>
      </c>
      <c r="M8" s="11"/>
      <c r="N8" s="11">
        <v>169</v>
      </c>
      <c r="O8" s="11">
        <v>164</v>
      </c>
      <c r="P8" s="11">
        <v>97</v>
      </c>
      <c r="Q8" s="11">
        <v>115</v>
      </c>
      <c r="R8" s="11">
        <v>87</v>
      </c>
      <c r="S8" s="11">
        <v>99</v>
      </c>
      <c r="T8" s="11">
        <v>93</v>
      </c>
      <c r="U8" s="11">
        <v>43</v>
      </c>
      <c r="V8" s="11">
        <v>129</v>
      </c>
      <c r="W8" s="11">
        <v>101</v>
      </c>
      <c r="X8" s="11">
        <v>56</v>
      </c>
      <c r="Y8" s="11">
        <v>37</v>
      </c>
      <c r="Z8" s="11"/>
      <c r="AA8" s="11">
        <v>363</v>
      </c>
      <c r="AB8" s="11">
        <v>298</v>
      </c>
      <c r="AC8" s="11">
        <v>272</v>
      </c>
      <c r="AD8" s="11">
        <v>254</v>
      </c>
      <c r="AE8" s="11"/>
      <c r="AF8" s="11">
        <v>457</v>
      </c>
      <c r="AG8" s="11">
        <v>319</v>
      </c>
      <c r="AH8" s="11">
        <v>88</v>
      </c>
      <c r="AI8" s="11">
        <v>16</v>
      </c>
      <c r="AJ8" s="11">
        <v>153</v>
      </c>
      <c r="AK8" s="11"/>
      <c r="AL8" s="11">
        <v>268</v>
      </c>
      <c r="AM8" s="11">
        <v>446</v>
      </c>
      <c r="AN8" s="11">
        <v>71</v>
      </c>
    </row>
    <row r="9" spans="2:40" ht="29" x14ac:dyDescent="0.35">
      <c r="B9" s="15" t="s">
        <v>231</v>
      </c>
      <c r="C9" s="14">
        <v>0.52873313848088799</v>
      </c>
      <c r="D9" s="14">
        <v>0.48775575093947998</v>
      </c>
      <c r="E9" s="14">
        <v>0.56903595588585998</v>
      </c>
      <c r="F9" s="14"/>
      <c r="G9" s="14">
        <v>0.37703017245035803</v>
      </c>
      <c r="H9" s="14">
        <v>0.38783406395092501</v>
      </c>
      <c r="I9" s="14">
        <v>0.58698085331860095</v>
      </c>
      <c r="J9" s="14">
        <v>0.565469569643828</v>
      </c>
      <c r="K9" s="14">
        <v>0.53327204179566101</v>
      </c>
      <c r="L9" s="14">
        <v>0.67184853884176199</v>
      </c>
      <c r="M9" s="14"/>
      <c r="N9" s="14">
        <v>0.49641641344374898</v>
      </c>
      <c r="O9" s="14">
        <v>0.50846553110056703</v>
      </c>
      <c r="P9" s="14">
        <v>0.501897641105996</v>
      </c>
      <c r="Q9" s="14">
        <v>0.474817755350184</v>
      </c>
      <c r="R9" s="14">
        <v>0.48367981187067699</v>
      </c>
      <c r="S9" s="14">
        <v>0.54345740073030502</v>
      </c>
      <c r="T9" s="14">
        <v>0.604044933982958</v>
      </c>
      <c r="U9" s="14">
        <v>0.44474299451974197</v>
      </c>
      <c r="V9" s="14">
        <v>0.53925381028897701</v>
      </c>
      <c r="W9" s="14">
        <v>0.59641812515841897</v>
      </c>
      <c r="X9" s="14">
        <v>0.56105184239716299</v>
      </c>
      <c r="Y9" s="14">
        <v>0.71227231094752796</v>
      </c>
      <c r="Z9" s="14"/>
      <c r="AA9" s="14">
        <v>0.505067394687439</v>
      </c>
      <c r="AB9" s="14">
        <v>0.52836323335317403</v>
      </c>
      <c r="AC9" s="14">
        <v>0.584016836733947</v>
      </c>
      <c r="AD9" s="14">
        <v>0.50570328331248104</v>
      </c>
      <c r="AE9" s="14"/>
      <c r="AF9" s="14">
        <v>0.56077731792639596</v>
      </c>
      <c r="AG9" s="14">
        <v>0.48390222242247999</v>
      </c>
      <c r="AH9" s="14">
        <v>0.42109619438043799</v>
      </c>
      <c r="AI9" s="14">
        <v>0.40811619510233199</v>
      </c>
      <c r="AJ9" s="14">
        <v>0.556168406954615</v>
      </c>
      <c r="AK9" s="14"/>
      <c r="AL9" s="14">
        <v>0.52400000151150194</v>
      </c>
      <c r="AM9" s="14">
        <v>0.52622963184275395</v>
      </c>
      <c r="AN9" s="14">
        <v>0.36145229359173497</v>
      </c>
    </row>
    <row r="10" spans="2:40" x14ac:dyDescent="0.35">
      <c r="B10" s="15" t="s">
        <v>232</v>
      </c>
      <c r="C10" s="14">
        <v>0.482124448681715</v>
      </c>
      <c r="D10" s="14">
        <v>0.50298246199485097</v>
      </c>
      <c r="E10" s="14">
        <v>0.45863369294649198</v>
      </c>
      <c r="F10" s="14"/>
      <c r="G10" s="14">
        <v>0.52332110125269604</v>
      </c>
      <c r="H10" s="14">
        <v>0.50728884955155995</v>
      </c>
      <c r="I10" s="14">
        <v>0.47325671205923803</v>
      </c>
      <c r="J10" s="14">
        <v>0.52591192573039403</v>
      </c>
      <c r="K10" s="14">
        <v>0.50345966644653295</v>
      </c>
      <c r="L10" s="14">
        <v>0.38306609744494702</v>
      </c>
      <c r="M10" s="14"/>
      <c r="N10" s="14">
        <v>0.436923579764317</v>
      </c>
      <c r="O10" s="14">
        <v>0.46926436681134698</v>
      </c>
      <c r="P10" s="14">
        <v>0.50760892052714501</v>
      </c>
      <c r="Q10" s="14">
        <v>0.50487413639387801</v>
      </c>
      <c r="R10" s="14">
        <v>0.550190813306626</v>
      </c>
      <c r="S10" s="14">
        <v>0.50870347394195004</v>
      </c>
      <c r="T10" s="14">
        <v>0.41024042673295902</v>
      </c>
      <c r="U10" s="14">
        <v>0.45031147533271298</v>
      </c>
      <c r="V10" s="14">
        <v>0.51628280950147798</v>
      </c>
      <c r="W10" s="14">
        <v>0.47698471264796499</v>
      </c>
      <c r="X10" s="14">
        <v>0.55696535780493905</v>
      </c>
      <c r="Y10" s="14">
        <v>0.374655734120386</v>
      </c>
      <c r="Z10" s="14"/>
      <c r="AA10" s="14">
        <v>0.46262539810254499</v>
      </c>
      <c r="AB10" s="14">
        <v>0.47901032957934597</v>
      </c>
      <c r="AC10" s="14">
        <v>0.46864421863366301</v>
      </c>
      <c r="AD10" s="14">
        <v>0.52625883920247096</v>
      </c>
      <c r="AE10" s="14"/>
      <c r="AF10" s="14">
        <v>0.490938886492994</v>
      </c>
      <c r="AG10" s="14">
        <v>0.47567741414549503</v>
      </c>
      <c r="AH10" s="14">
        <v>0.41688393550340902</v>
      </c>
      <c r="AI10" s="14">
        <v>0.65302410935112898</v>
      </c>
      <c r="AJ10" s="14">
        <v>0.50731190497147705</v>
      </c>
      <c r="AK10" s="14"/>
      <c r="AL10" s="14">
        <v>0.51838768933824597</v>
      </c>
      <c r="AM10" s="14">
        <v>0.48427869785640298</v>
      </c>
      <c r="AN10" s="14">
        <v>0.42794096450961999</v>
      </c>
    </row>
    <row r="11" spans="2:40" x14ac:dyDescent="0.35">
      <c r="B11" s="15" t="s">
        <v>233</v>
      </c>
      <c r="C11" s="14">
        <v>0.32590088717870902</v>
      </c>
      <c r="D11" s="14">
        <v>0.31030974675843598</v>
      </c>
      <c r="E11" s="14">
        <v>0.34314915122697098</v>
      </c>
      <c r="F11" s="14"/>
      <c r="G11" s="14">
        <v>0.280690723791857</v>
      </c>
      <c r="H11" s="14">
        <v>0.34841089611374298</v>
      </c>
      <c r="I11" s="14">
        <v>0.29046715295372</v>
      </c>
      <c r="J11" s="14">
        <v>0.33679195592879102</v>
      </c>
      <c r="K11" s="14">
        <v>0.38091989242683999</v>
      </c>
      <c r="L11" s="14">
        <v>0.32469873279503503</v>
      </c>
      <c r="M11" s="14"/>
      <c r="N11" s="14">
        <v>0.31143608704991799</v>
      </c>
      <c r="O11" s="14">
        <v>0.36385272244155997</v>
      </c>
      <c r="P11" s="14">
        <v>0.29224682740033803</v>
      </c>
      <c r="Q11" s="14">
        <v>0.38316826145520499</v>
      </c>
      <c r="R11" s="14">
        <v>0.21573788492117599</v>
      </c>
      <c r="S11" s="14">
        <v>0.32639192911899201</v>
      </c>
      <c r="T11" s="14">
        <v>0.24775546009786001</v>
      </c>
      <c r="U11" s="14">
        <v>0.43726349339679599</v>
      </c>
      <c r="V11" s="14">
        <v>0.40685552657120699</v>
      </c>
      <c r="W11" s="14">
        <v>0.25249718953300998</v>
      </c>
      <c r="X11" s="14">
        <v>0.46521810694800497</v>
      </c>
      <c r="Y11" s="14">
        <v>0.164728543817978</v>
      </c>
      <c r="Z11" s="14"/>
      <c r="AA11" s="14">
        <v>0.34663966448051797</v>
      </c>
      <c r="AB11" s="14">
        <v>0.343970507277017</v>
      </c>
      <c r="AC11" s="14">
        <v>0.30598685555557897</v>
      </c>
      <c r="AD11" s="14">
        <v>0.29754445539632701</v>
      </c>
      <c r="AE11" s="14"/>
      <c r="AF11" s="14">
        <v>0.32737780357357998</v>
      </c>
      <c r="AG11" s="14">
        <v>0.34883430338717403</v>
      </c>
      <c r="AH11" s="14">
        <v>0.35166343417501</v>
      </c>
      <c r="AI11" s="14">
        <v>0.47405140083233199</v>
      </c>
      <c r="AJ11" s="14">
        <v>0.28609506442187999</v>
      </c>
      <c r="AK11" s="14"/>
      <c r="AL11" s="14">
        <v>0.30808007248868502</v>
      </c>
      <c r="AM11" s="14">
        <v>0.35081608355683602</v>
      </c>
      <c r="AN11" s="14">
        <v>0.36375523092488898</v>
      </c>
    </row>
    <row r="12" spans="2:40" ht="29" x14ac:dyDescent="0.35">
      <c r="B12" s="15" t="s">
        <v>234</v>
      </c>
      <c r="C12" s="14">
        <v>0.27684300011623802</v>
      </c>
      <c r="D12" s="14">
        <v>0.29610755884859502</v>
      </c>
      <c r="E12" s="14">
        <v>0.25898177070463002</v>
      </c>
      <c r="F12" s="14"/>
      <c r="G12" s="14">
        <v>0.28213052334599598</v>
      </c>
      <c r="H12" s="14">
        <v>0.23978719633026199</v>
      </c>
      <c r="I12" s="14">
        <v>0.25500637256979403</v>
      </c>
      <c r="J12" s="14">
        <v>0.316828220435032</v>
      </c>
      <c r="K12" s="14">
        <v>0.26792309155595601</v>
      </c>
      <c r="L12" s="14">
        <v>0.296457662251565</v>
      </c>
      <c r="M12" s="14"/>
      <c r="N12" s="14">
        <v>0.27564450819695702</v>
      </c>
      <c r="O12" s="14">
        <v>0.22580518460136501</v>
      </c>
      <c r="P12" s="14">
        <v>0.296117139487516</v>
      </c>
      <c r="Q12" s="14">
        <v>0.22324556063628301</v>
      </c>
      <c r="R12" s="14">
        <v>0.34886844432528702</v>
      </c>
      <c r="S12" s="14">
        <v>0.36541435573594999</v>
      </c>
      <c r="T12" s="14">
        <v>0.277878459767334</v>
      </c>
      <c r="U12" s="14">
        <v>0.21744741598914799</v>
      </c>
      <c r="V12" s="14">
        <v>0.27505998791245001</v>
      </c>
      <c r="W12" s="14">
        <v>0.29809036180877801</v>
      </c>
      <c r="X12" s="14">
        <v>0.240785702135902</v>
      </c>
      <c r="Y12" s="14">
        <v>0.28777909807179503</v>
      </c>
      <c r="Z12" s="14"/>
      <c r="AA12" s="14">
        <v>0.24990762379564899</v>
      </c>
      <c r="AB12" s="14">
        <v>0.26842352669520098</v>
      </c>
      <c r="AC12" s="14">
        <v>0.268608135860891</v>
      </c>
      <c r="AD12" s="14">
        <v>0.33146895033769902</v>
      </c>
      <c r="AE12" s="14"/>
      <c r="AF12" s="14">
        <v>0.27240399568208301</v>
      </c>
      <c r="AG12" s="14">
        <v>0.258244792444144</v>
      </c>
      <c r="AH12" s="14">
        <v>0.24541579065486899</v>
      </c>
      <c r="AI12" s="14">
        <v>0.29691382682908302</v>
      </c>
      <c r="AJ12" s="14">
        <v>0.32876711845483803</v>
      </c>
      <c r="AK12" s="14"/>
      <c r="AL12" s="14">
        <v>0.246150146659393</v>
      </c>
      <c r="AM12" s="14">
        <v>0.27161460361941703</v>
      </c>
      <c r="AN12" s="14">
        <v>0.299938070601797</v>
      </c>
    </row>
    <row r="13" spans="2:40" ht="29" x14ac:dyDescent="0.35">
      <c r="B13" s="15" t="s">
        <v>235</v>
      </c>
      <c r="C13" s="14">
        <v>0.25054987273785101</v>
      </c>
      <c r="D13" s="14">
        <v>0.25675479226233899</v>
      </c>
      <c r="E13" s="14">
        <v>0.24395851869912999</v>
      </c>
      <c r="F13" s="14"/>
      <c r="G13" s="14">
        <v>0.220960255956966</v>
      </c>
      <c r="H13" s="14">
        <v>0.20687590345211301</v>
      </c>
      <c r="I13" s="14">
        <v>0.221855182083283</v>
      </c>
      <c r="J13" s="14">
        <v>0.28290086211915999</v>
      </c>
      <c r="K13" s="14">
        <v>0.28210588768577599</v>
      </c>
      <c r="L13" s="14">
        <v>0.28717265968848898</v>
      </c>
      <c r="M13" s="14"/>
      <c r="N13" s="14">
        <v>0.22537355866223399</v>
      </c>
      <c r="O13" s="14">
        <v>0.19704963949228399</v>
      </c>
      <c r="P13" s="14">
        <v>0.28035806567926802</v>
      </c>
      <c r="Q13" s="14">
        <v>0.27518677815744003</v>
      </c>
      <c r="R13" s="14">
        <v>0.24742488810822799</v>
      </c>
      <c r="S13" s="14">
        <v>0.24674056516838899</v>
      </c>
      <c r="T13" s="14">
        <v>0.33394303124098901</v>
      </c>
      <c r="U13" s="14">
        <v>0.32162889028974201</v>
      </c>
      <c r="V13" s="14">
        <v>0.29784891034516497</v>
      </c>
      <c r="W13" s="14">
        <v>0.22067238344003501</v>
      </c>
      <c r="X13" s="14">
        <v>0.13819074686580099</v>
      </c>
      <c r="Y13" s="14">
        <v>0.259571893088617</v>
      </c>
      <c r="Z13" s="14"/>
      <c r="AA13" s="14">
        <v>0.22942695264867499</v>
      </c>
      <c r="AB13" s="14">
        <v>0.25364906864589398</v>
      </c>
      <c r="AC13" s="14">
        <v>0.26978865119728901</v>
      </c>
      <c r="AD13" s="14">
        <v>0.253711442255733</v>
      </c>
      <c r="AE13" s="14"/>
      <c r="AF13" s="14">
        <v>0.29680298886030199</v>
      </c>
      <c r="AG13" s="14">
        <v>0.237159304913448</v>
      </c>
      <c r="AH13" s="14">
        <v>0.224513876200996</v>
      </c>
      <c r="AI13" s="14">
        <v>0.114386931853051</v>
      </c>
      <c r="AJ13" s="14">
        <v>0.19670921475752601</v>
      </c>
      <c r="AK13" s="14"/>
      <c r="AL13" s="14">
        <v>0.28904937169415101</v>
      </c>
      <c r="AM13" s="14">
        <v>0.25609464592448</v>
      </c>
      <c r="AN13" s="14">
        <v>0.25835031364254402</v>
      </c>
    </row>
    <row r="14" spans="2:40" ht="29" x14ac:dyDescent="0.35">
      <c r="B14" s="15" t="s">
        <v>236</v>
      </c>
      <c r="C14" s="14">
        <v>0.24599682545877699</v>
      </c>
      <c r="D14" s="14">
        <v>0.23659282436292001</v>
      </c>
      <c r="E14" s="14">
        <v>0.25665134202356799</v>
      </c>
      <c r="F14" s="14"/>
      <c r="G14" s="14">
        <v>0.22181014680481501</v>
      </c>
      <c r="H14" s="14">
        <v>0.22214749383691801</v>
      </c>
      <c r="I14" s="14">
        <v>0.236206609597782</v>
      </c>
      <c r="J14" s="14">
        <v>0.225420594598019</v>
      </c>
      <c r="K14" s="14">
        <v>0.28183911812621198</v>
      </c>
      <c r="L14" s="14">
        <v>0.28867180168887102</v>
      </c>
      <c r="M14" s="14"/>
      <c r="N14" s="14">
        <v>0.219632340969281</v>
      </c>
      <c r="O14" s="14">
        <v>0.29491566091374999</v>
      </c>
      <c r="P14" s="14">
        <v>0.25217064210085299</v>
      </c>
      <c r="Q14" s="14">
        <v>0.197302758355345</v>
      </c>
      <c r="R14" s="14">
        <v>0.214594056399804</v>
      </c>
      <c r="S14" s="14">
        <v>0.32049230088361702</v>
      </c>
      <c r="T14" s="14">
        <v>0.28050718420266402</v>
      </c>
      <c r="U14" s="14">
        <v>0.16960193748570901</v>
      </c>
      <c r="V14" s="14">
        <v>0.22265071855559801</v>
      </c>
      <c r="W14" s="14">
        <v>0.25435383503624798</v>
      </c>
      <c r="X14" s="14">
        <v>0.17155830394959701</v>
      </c>
      <c r="Y14" s="14">
        <v>0.33387405588420399</v>
      </c>
      <c r="Z14" s="14"/>
      <c r="AA14" s="14">
        <v>0.236308182758595</v>
      </c>
      <c r="AB14" s="14">
        <v>0.243189362386383</v>
      </c>
      <c r="AC14" s="14">
        <v>0.27958202263784498</v>
      </c>
      <c r="AD14" s="14">
        <v>0.228042397292016</v>
      </c>
      <c r="AE14" s="14"/>
      <c r="AF14" s="14">
        <v>0.29209187078315801</v>
      </c>
      <c r="AG14" s="14">
        <v>0.212702265957948</v>
      </c>
      <c r="AH14" s="14">
        <v>0.22473520909473799</v>
      </c>
      <c r="AI14" s="14">
        <v>5.6227743560643702E-2</v>
      </c>
      <c r="AJ14" s="14">
        <v>0.19461153477776799</v>
      </c>
      <c r="AK14" s="14"/>
      <c r="AL14" s="14">
        <v>0.26167107394259997</v>
      </c>
      <c r="AM14" s="14">
        <v>0.20621156757991699</v>
      </c>
      <c r="AN14" s="14">
        <v>0.27559288170389801</v>
      </c>
    </row>
    <row r="15" spans="2:40" ht="29" x14ac:dyDescent="0.35">
      <c r="B15" s="15" t="s">
        <v>237</v>
      </c>
      <c r="C15" s="14">
        <v>0.22430645176682901</v>
      </c>
      <c r="D15" s="14">
        <v>0.19161560877137501</v>
      </c>
      <c r="E15" s="14">
        <v>0.256427565148314</v>
      </c>
      <c r="F15" s="14"/>
      <c r="G15" s="14">
        <v>0.23457600764999001</v>
      </c>
      <c r="H15" s="14">
        <v>0.20141258151135</v>
      </c>
      <c r="I15" s="14">
        <v>0.19482226652920201</v>
      </c>
      <c r="J15" s="14">
        <v>0.24393385733609599</v>
      </c>
      <c r="K15" s="14">
        <v>0.20819987905816201</v>
      </c>
      <c r="L15" s="14">
        <v>0.25875012857229301</v>
      </c>
      <c r="M15" s="14"/>
      <c r="N15" s="14">
        <v>0.21008659149734499</v>
      </c>
      <c r="O15" s="14">
        <v>0.25650860755364602</v>
      </c>
      <c r="P15" s="14">
        <v>0.30497327261506302</v>
      </c>
      <c r="Q15" s="14">
        <v>0.203480078009452</v>
      </c>
      <c r="R15" s="14">
        <v>0.26913404712442202</v>
      </c>
      <c r="S15" s="14">
        <v>0.23672263874159499</v>
      </c>
      <c r="T15" s="14">
        <v>0.19218670632853899</v>
      </c>
      <c r="U15" s="14">
        <v>0.25361974091538497</v>
      </c>
      <c r="V15" s="14">
        <v>0.17066481505505901</v>
      </c>
      <c r="W15" s="14">
        <v>0.22857107885691899</v>
      </c>
      <c r="X15" s="14">
        <v>0.168584307014186</v>
      </c>
      <c r="Y15" s="14">
        <v>0.16529321024882501</v>
      </c>
      <c r="Z15" s="14"/>
      <c r="AA15" s="14">
        <v>0.20984854617485399</v>
      </c>
      <c r="AB15" s="14">
        <v>0.21859108776222599</v>
      </c>
      <c r="AC15" s="14">
        <v>0.23200657389832699</v>
      </c>
      <c r="AD15" s="14">
        <v>0.244314317114498</v>
      </c>
      <c r="AE15" s="14"/>
      <c r="AF15" s="14">
        <v>0.21988830872022</v>
      </c>
      <c r="AG15" s="14">
        <v>0.21813563509548101</v>
      </c>
      <c r="AH15" s="14">
        <v>0.27841652704492298</v>
      </c>
      <c r="AI15" s="14">
        <v>0.17171704280776401</v>
      </c>
      <c r="AJ15" s="14">
        <v>0.20744784787279</v>
      </c>
      <c r="AK15" s="14"/>
      <c r="AL15" s="14">
        <v>0.24751060691632501</v>
      </c>
      <c r="AM15" s="14">
        <v>0.21601367666742799</v>
      </c>
      <c r="AN15" s="14">
        <v>0.251268721331673</v>
      </c>
    </row>
    <row r="16" spans="2:40" ht="29" x14ac:dyDescent="0.35">
      <c r="B16" s="15" t="s">
        <v>238</v>
      </c>
      <c r="C16" s="14">
        <v>0.170714253455196</v>
      </c>
      <c r="D16" s="14">
        <v>0.180616108332183</v>
      </c>
      <c r="E16" s="14">
        <v>0.15996481318089101</v>
      </c>
      <c r="F16" s="14"/>
      <c r="G16" s="14">
        <v>0.188514546425539</v>
      </c>
      <c r="H16" s="14">
        <v>0.17088295232109499</v>
      </c>
      <c r="I16" s="14">
        <v>0.15941287464957399</v>
      </c>
      <c r="J16" s="14">
        <v>0.12621664719797501</v>
      </c>
      <c r="K16" s="14">
        <v>0.20517824720361799</v>
      </c>
      <c r="L16" s="14">
        <v>0.18591743620679199</v>
      </c>
      <c r="M16" s="14"/>
      <c r="N16" s="14">
        <v>0.14595826401558101</v>
      </c>
      <c r="O16" s="14">
        <v>0.18218853673188701</v>
      </c>
      <c r="P16" s="14">
        <v>0.11008748113368801</v>
      </c>
      <c r="Q16" s="14">
        <v>0.19695414322624799</v>
      </c>
      <c r="R16" s="14">
        <v>0.26832903220136201</v>
      </c>
      <c r="S16" s="14">
        <v>7.7774690045688294E-2</v>
      </c>
      <c r="T16" s="14">
        <v>0.187920295193129</v>
      </c>
      <c r="U16" s="14">
        <v>0.15825374705203599</v>
      </c>
      <c r="V16" s="14">
        <v>0.14279476255222801</v>
      </c>
      <c r="W16" s="14">
        <v>0.21118704108439901</v>
      </c>
      <c r="X16" s="14">
        <v>0.22209481207253701</v>
      </c>
      <c r="Y16" s="14">
        <v>0.20979105307095799</v>
      </c>
      <c r="Z16" s="14"/>
      <c r="AA16" s="14">
        <v>0.20027364964346001</v>
      </c>
      <c r="AB16" s="14">
        <v>0.18571259115126501</v>
      </c>
      <c r="AC16" s="14">
        <v>0.13574892836585101</v>
      </c>
      <c r="AD16" s="14">
        <v>0.14890777771771399</v>
      </c>
      <c r="AE16" s="14"/>
      <c r="AF16" s="14">
        <v>0.144664432026474</v>
      </c>
      <c r="AG16" s="14">
        <v>0.17844815605370101</v>
      </c>
      <c r="AH16" s="14">
        <v>0.28232542938482602</v>
      </c>
      <c r="AI16" s="14">
        <v>0.23088871417241699</v>
      </c>
      <c r="AJ16" s="14">
        <v>8.4201096375039003E-2</v>
      </c>
      <c r="AK16" s="14"/>
      <c r="AL16" s="14">
        <v>0.13099790825806301</v>
      </c>
      <c r="AM16" s="14">
        <v>0.18488636280725601</v>
      </c>
      <c r="AN16" s="14">
        <v>0.198427363134975</v>
      </c>
    </row>
    <row r="17" spans="2:40" x14ac:dyDescent="0.35">
      <c r="B17" s="15" t="s">
        <v>239</v>
      </c>
      <c r="C17" s="14">
        <v>0.123778428907209</v>
      </c>
      <c r="D17" s="14">
        <v>0.15459983633485599</v>
      </c>
      <c r="E17" s="14">
        <v>9.3581489911892898E-2</v>
      </c>
      <c r="F17" s="14"/>
      <c r="G17" s="14">
        <v>0.22436039612359801</v>
      </c>
      <c r="H17" s="14">
        <v>0.194454261757143</v>
      </c>
      <c r="I17" s="14">
        <v>0.13787301102503499</v>
      </c>
      <c r="J17" s="14">
        <v>8.3037463682804097E-2</v>
      </c>
      <c r="K17" s="14">
        <v>2.91334488641493E-2</v>
      </c>
      <c r="L17" s="14">
        <v>7.67498350955685E-2</v>
      </c>
      <c r="M17" s="14"/>
      <c r="N17" s="14">
        <v>0.15930991682801701</v>
      </c>
      <c r="O17" s="14">
        <v>0.13162999877281301</v>
      </c>
      <c r="P17" s="14">
        <v>8.8541257184419797E-2</v>
      </c>
      <c r="Q17" s="14">
        <v>0.17883094074290701</v>
      </c>
      <c r="R17" s="14">
        <v>0.12154019226429399</v>
      </c>
      <c r="S17" s="14">
        <v>0.103806127363682</v>
      </c>
      <c r="T17" s="14">
        <v>9.9149690362944895E-2</v>
      </c>
      <c r="U17" s="14">
        <v>6.6598666293004705E-2</v>
      </c>
      <c r="V17" s="14">
        <v>0.13765689227769601</v>
      </c>
      <c r="W17" s="14">
        <v>7.9100240508955103E-2</v>
      </c>
      <c r="X17" s="14">
        <v>0.19524286472941399</v>
      </c>
      <c r="Y17" s="14">
        <v>0</v>
      </c>
      <c r="Z17" s="14"/>
      <c r="AA17" s="14">
        <v>0.139167367267373</v>
      </c>
      <c r="AB17" s="14">
        <v>0.12643326934249799</v>
      </c>
      <c r="AC17" s="14">
        <v>0.12308452418457801</v>
      </c>
      <c r="AD17" s="14">
        <v>9.9815474411015598E-2</v>
      </c>
      <c r="AE17" s="14"/>
      <c r="AF17" s="14">
        <v>0.1224878363504</v>
      </c>
      <c r="AG17" s="14">
        <v>0.14568046511191601</v>
      </c>
      <c r="AH17" s="14">
        <v>7.9470018746227902E-2</v>
      </c>
      <c r="AI17" s="14">
        <v>0.118518656590253</v>
      </c>
      <c r="AJ17" s="14">
        <v>0.14268663633800199</v>
      </c>
      <c r="AK17" s="14"/>
      <c r="AL17" s="14">
        <v>0.14157805436495299</v>
      </c>
      <c r="AM17" s="14">
        <v>0.13705751104007599</v>
      </c>
      <c r="AN17" s="14">
        <v>0.124729284193191</v>
      </c>
    </row>
    <row r="18" spans="2:40" ht="29" x14ac:dyDescent="0.35">
      <c r="B18" s="15" t="s">
        <v>240</v>
      </c>
      <c r="C18" s="14">
        <v>8.4679053553986E-2</v>
      </c>
      <c r="D18" s="14">
        <v>9.4423809788242496E-2</v>
      </c>
      <c r="E18" s="14">
        <v>7.5363024006035395E-2</v>
      </c>
      <c r="F18" s="14"/>
      <c r="G18" s="14">
        <v>9.1929819394409806E-2</v>
      </c>
      <c r="H18" s="14">
        <v>8.0435195433542203E-2</v>
      </c>
      <c r="I18" s="14">
        <v>0.12625372896258799</v>
      </c>
      <c r="J18" s="14">
        <v>8.4240727501338902E-2</v>
      </c>
      <c r="K18" s="14">
        <v>5.7532898234232299E-2</v>
      </c>
      <c r="L18" s="14">
        <v>6.2263993245962497E-2</v>
      </c>
      <c r="M18" s="14"/>
      <c r="N18" s="14">
        <v>0.112104911768427</v>
      </c>
      <c r="O18" s="14">
        <v>9.9762394086953698E-2</v>
      </c>
      <c r="P18" s="14">
        <v>6.9844747770990506E-2</v>
      </c>
      <c r="Q18" s="14">
        <v>0.127730703463735</v>
      </c>
      <c r="R18" s="14">
        <v>4.4076079259588598E-2</v>
      </c>
      <c r="S18" s="14">
        <v>6.96633752753886E-2</v>
      </c>
      <c r="T18" s="14">
        <v>8.6784827289734107E-2</v>
      </c>
      <c r="U18" s="14">
        <v>2.5002297319498799E-2</v>
      </c>
      <c r="V18" s="14">
        <v>5.4354317285859502E-2</v>
      </c>
      <c r="W18" s="14">
        <v>9.7131458130648607E-2</v>
      </c>
      <c r="X18" s="14">
        <v>5.0116178100438703E-2</v>
      </c>
      <c r="Y18" s="14">
        <v>0.122120800605182</v>
      </c>
      <c r="Z18" s="14"/>
      <c r="AA18" s="14">
        <v>0.101225699132325</v>
      </c>
      <c r="AB18" s="14">
        <v>9.4918908293460696E-2</v>
      </c>
      <c r="AC18" s="14">
        <v>8.3036956206005597E-2</v>
      </c>
      <c r="AD18" s="14">
        <v>5.1012563226559601E-2</v>
      </c>
      <c r="AE18" s="14"/>
      <c r="AF18" s="14">
        <v>6.7660104313289005E-2</v>
      </c>
      <c r="AG18" s="14">
        <v>0.10446833382514301</v>
      </c>
      <c r="AH18" s="14">
        <v>0.12548504565744001</v>
      </c>
      <c r="AI18" s="14">
        <v>0.110501999791532</v>
      </c>
      <c r="AJ18" s="14">
        <v>7.5005065054601597E-2</v>
      </c>
      <c r="AK18" s="14"/>
      <c r="AL18" s="14">
        <v>8.2771676369800304E-2</v>
      </c>
      <c r="AM18" s="14">
        <v>9.3858529552855202E-2</v>
      </c>
      <c r="AN18" s="14">
        <v>0.14247784625083301</v>
      </c>
    </row>
    <row r="19" spans="2:40" x14ac:dyDescent="0.35">
      <c r="B19" s="15" t="s">
        <v>118</v>
      </c>
      <c r="C19" s="14">
        <v>4.25970272634021E-3</v>
      </c>
      <c r="D19" s="14">
        <v>6.8335363878203898E-3</v>
      </c>
      <c r="E19" s="14">
        <v>0</v>
      </c>
      <c r="F19" s="14"/>
      <c r="G19" s="14">
        <v>5.4363361015396499E-3</v>
      </c>
      <c r="H19" s="14">
        <v>0</v>
      </c>
      <c r="I19" s="14">
        <v>1.00007545812607E-2</v>
      </c>
      <c r="J19" s="14">
        <v>0</v>
      </c>
      <c r="K19" s="14">
        <v>0</v>
      </c>
      <c r="L19" s="14">
        <v>8.5624368368860098E-3</v>
      </c>
      <c r="M19" s="14"/>
      <c r="N19" s="14">
        <v>0</v>
      </c>
      <c r="O19" s="14">
        <v>5.7669237351522596E-3</v>
      </c>
      <c r="P19" s="14">
        <v>1.13102069754813E-2</v>
      </c>
      <c r="Q19" s="14">
        <v>9.6113063234432392E-3</v>
      </c>
      <c r="R19" s="14">
        <v>0</v>
      </c>
      <c r="S19" s="14">
        <v>0</v>
      </c>
      <c r="T19" s="14">
        <v>9.7380263886201607E-3</v>
      </c>
      <c r="U19" s="14">
        <v>0</v>
      </c>
      <c r="V19" s="14">
        <v>0</v>
      </c>
      <c r="W19" s="14">
        <v>0</v>
      </c>
      <c r="X19" s="14">
        <v>1.8160188150561699E-2</v>
      </c>
      <c r="Y19" s="14">
        <v>0</v>
      </c>
      <c r="Z19" s="14"/>
      <c r="AA19" s="14">
        <v>8.8470702106633204E-3</v>
      </c>
      <c r="AB19" s="14">
        <v>0</v>
      </c>
      <c r="AC19" s="14">
        <v>0</v>
      </c>
      <c r="AD19" s="14">
        <v>7.2831940244826102E-3</v>
      </c>
      <c r="AE19" s="14"/>
      <c r="AF19" s="14">
        <v>4.4750145880377004E-3</v>
      </c>
      <c r="AG19" s="14">
        <v>0</v>
      </c>
      <c r="AH19" s="14">
        <v>0</v>
      </c>
      <c r="AI19" s="14">
        <v>6.3017420897734697E-2</v>
      </c>
      <c r="AJ19" s="14">
        <v>7.2196529858647102E-3</v>
      </c>
      <c r="AK19" s="14"/>
      <c r="AL19" s="14">
        <v>0</v>
      </c>
      <c r="AM19" s="14">
        <v>2.4778441395912299E-3</v>
      </c>
      <c r="AN19" s="14">
        <v>0</v>
      </c>
    </row>
    <row r="20" spans="2:40" x14ac:dyDescent="0.35">
      <c r="B20" s="15" t="s">
        <v>241</v>
      </c>
      <c r="C20" s="23">
        <v>4.4932900974585703E-3</v>
      </c>
      <c r="D20" s="23">
        <v>1.5420315914195101E-3</v>
      </c>
      <c r="E20" s="23">
        <v>7.4677617693317596E-3</v>
      </c>
      <c r="F20" s="23"/>
      <c r="G20" s="23">
        <v>0</v>
      </c>
      <c r="H20" s="23">
        <v>0</v>
      </c>
      <c r="I20" s="23">
        <v>0</v>
      </c>
      <c r="J20" s="23">
        <v>9.0757920036480498E-3</v>
      </c>
      <c r="K20" s="23">
        <v>1.4849614941177E-2</v>
      </c>
      <c r="L20" s="23">
        <v>4.7397689376555904E-3</v>
      </c>
      <c r="M20" s="23"/>
      <c r="N20" s="23">
        <v>5.7681384012495803E-3</v>
      </c>
      <c r="O20" s="23">
        <v>0</v>
      </c>
      <c r="P20" s="23">
        <v>9.7247333724295604E-3</v>
      </c>
      <c r="Q20" s="23">
        <v>0</v>
      </c>
      <c r="R20" s="23">
        <v>0</v>
      </c>
      <c r="S20" s="23">
        <v>9.25577360501041E-3</v>
      </c>
      <c r="T20" s="23">
        <v>0</v>
      </c>
      <c r="U20" s="23">
        <v>2.50954674213568E-2</v>
      </c>
      <c r="V20" s="23">
        <v>0</v>
      </c>
      <c r="W20" s="23">
        <v>0</v>
      </c>
      <c r="X20" s="23">
        <v>0</v>
      </c>
      <c r="Y20" s="23">
        <v>3.8880263549309603E-2</v>
      </c>
      <c r="Z20" s="23"/>
      <c r="AA20" s="23">
        <v>5.49667536082756E-3</v>
      </c>
      <c r="AB20" s="23">
        <v>4.7796611153131403E-3</v>
      </c>
      <c r="AC20" s="23">
        <v>0</v>
      </c>
      <c r="AD20" s="23">
        <v>7.5599443465785799E-3</v>
      </c>
      <c r="AE20" s="23"/>
      <c r="AF20" s="23">
        <v>2.00110944758549E-3</v>
      </c>
      <c r="AG20" s="23">
        <v>0</v>
      </c>
      <c r="AH20" s="23">
        <v>1.61090599920117E-2</v>
      </c>
      <c r="AI20" s="23">
        <v>0</v>
      </c>
      <c r="AJ20" s="23">
        <v>1.9607024299461699E-2</v>
      </c>
      <c r="AK20" s="23"/>
      <c r="AL20" s="23">
        <v>3.41364028491171E-3</v>
      </c>
      <c r="AM20" s="23">
        <v>2.1177683946735498E-3</v>
      </c>
      <c r="AN20" s="23">
        <v>0</v>
      </c>
    </row>
    <row r="21" spans="2:40" x14ac:dyDescent="0.35">
      <c r="B21" s="16" t="s">
        <v>243</v>
      </c>
    </row>
    <row r="22" spans="2:40" x14ac:dyDescent="0.35">
      <c r="B22" t="s">
        <v>69</v>
      </c>
    </row>
    <row r="23" spans="2:40" x14ac:dyDescent="0.35">
      <c r="B23" t="s">
        <v>70</v>
      </c>
    </row>
    <row r="25" spans="2:40" x14ac:dyDescent="0.35">
      <c r="B25"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156</v>
      </c>
      <c r="D7" s="10">
        <v>89</v>
      </c>
      <c r="E7" s="10">
        <v>67</v>
      </c>
      <c r="F7" s="10"/>
      <c r="G7" s="10">
        <v>23</v>
      </c>
      <c r="H7" s="10">
        <v>30</v>
      </c>
      <c r="I7" s="10">
        <v>15</v>
      </c>
      <c r="J7" s="10">
        <v>23</v>
      </c>
      <c r="K7" s="10">
        <v>29</v>
      </c>
      <c r="L7" s="10">
        <v>36</v>
      </c>
      <c r="M7" s="10"/>
      <c r="N7" s="10">
        <v>25</v>
      </c>
      <c r="O7" s="10">
        <v>20</v>
      </c>
      <c r="P7" s="10">
        <v>7</v>
      </c>
      <c r="Q7" s="10">
        <v>10</v>
      </c>
      <c r="R7" s="10">
        <v>9</v>
      </c>
      <c r="S7" s="10">
        <v>13</v>
      </c>
      <c r="T7" s="10">
        <v>16</v>
      </c>
      <c r="U7" s="10">
        <v>6</v>
      </c>
      <c r="V7" s="10">
        <v>21</v>
      </c>
      <c r="W7" s="10">
        <v>15</v>
      </c>
      <c r="X7" s="10">
        <v>10</v>
      </c>
      <c r="Y7" s="10">
        <v>4</v>
      </c>
      <c r="Z7" s="10"/>
      <c r="AA7" s="10">
        <v>42</v>
      </c>
      <c r="AB7" s="10">
        <v>41</v>
      </c>
      <c r="AC7" s="10">
        <v>28</v>
      </c>
      <c r="AD7" s="10">
        <v>44</v>
      </c>
      <c r="AE7" s="10"/>
      <c r="AF7" s="10">
        <v>28</v>
      </c>
      <c r="AG7" s="10">
        <v>69</v>
      </c>
      <c r="AH7" s="10">
        <v>12</v>
      </c>
      <c r="AI7" s="10">
        <v>3</v>
      </c>
      <c r="AJ7" s="10">
        <v>14</v>
      </c>
      <c r="AK7" s="10"/>
      <c r="AL7" s="10">
        <v>13</v>
      </c>
      <c r="AM7" s="10">
        <v>73</v>
      </c>
      <c r="AN7" s="10">
        <v>6</v>
      </c>
    </row>
    <row r="8" spans="2:40" ht="30" customHeight="1" x14ac:dyDescent="0.35">
      <c r="B8" s="11" t="s">
        <v>20</v>
      </c>
      <c r="C8" s="11">
        <v>156</v>
      </c>
      <c r="D8" s="11">
        <v>89</v>
      </c>
      <c r="E8" s="11">
        <v>67</v>
      </c>
      <c r="F8" s="11"/>
      <c r="G8" s="11">
        <v>22</v>
      </c>
      <c r="H8" s="11">
        <v>30</v>
      </c>
      <c r="I8" s="11">
        <v>17</v>
      </c>
      <c r="J8" s="11">
        <v>25</v>
      </c>
      <c r="K8" s="11">
        <v>27</v>
      </c>
      <c r="L8" s="11">
        <v>36</v>
      </c>
      <c r="M8" s="11"/>
      <c r="N8" s="11">
        <v>25</v>
      </c>
      <c r="O8" s="11">
        <v>19</v>
      </c>
      <c r="P8" s="11">
        <v>7</v>
      </c>
      <c r="Q8" s="11">
        <v>9</v>
      </c>
      <c r="R8" s="11">
        <v>9</v>
      </c>
      <c r="S8" s="11">
        <v>12</v>
      </c>
      <c r="T8" s="11">
        <v>15</v>
      </c>
      <c r="U8" s="11">
        <v>5</v>
      </c>
      <c r="V8" s="11">
        <v>21</v>
      </c>
      <c r="W8" s="11">
        <v>17</v>
      </c>
      <c r="X8" s="11">
        <v>9</v>
      </c>
      <c r="Y8" s="11">
        <v>6</v>
      </c>
      <c r="Z8" s="11"/>
      <c r="AA8" s="11">
        <v>43</v>
      </c>
      <c r="AB8" s="11">
        <v>41</v>
      </c>
      <c r="AC8" s="11">
        <v>28</v>
      </c>
      <c r="AD8" s="11">
        <v>42</v>
      </c>
      <c r="AE8" s="11"/>
      <c r="AF8" s="11">
        <v>27</v>
      </c>
      <c r="AG8" s="11">
        <v>68</v>
      </c>
      <c r="AH8" s="11">
        <v>12</v>
      </c>
      <c r="AI8" s="11">
        <v>3</v>
      </c>
      <c r="AJ8" s="11">
        <v>13</v>
      </c>
      <c r="AK8" s="11"/>
      <c r="AL8" s="11">
        <v>12</v>
      </c>
      <c r="AM8" s="11">
        <v>71</v>
      </c>
      <c r="AN8" s="11">
        <v>6</v>
      </c>
    </row>
    <row r="9" spans="2:40" x14ac:dyDescent="0.35">
      <c r="B9" s="15" t="s">
        <v>244</v>
      </c>
      <c r="C9" s="14">
        <v>0.615135181772547</v>
      </c>
      <c r="D9" s="14">
        <v>0.64580479540050095</v>
      </c>
      <c r="E9" s="14">
        <v>0.57437569174682801</v>
      </c>
      <c r="F9" s="14"/>
      <c r="G9" s="14">
        <v>0.30914239219247802</v>
      </c>
      <c r="H9" s="14">
        <v>0.442181939643848</v>
      </c>
      <c r="I9" s="14">
        <v>0.63540394399122302</v>
      </c>
      <c r="J9" s="14">
        <v>0.672053847453283</v>
      </c>
      <c r="K9" s="14">
        <v>0.72939342488158998</v>
      </c>
      <c r="L9" s="14">
        <v>0.80581740023598103</v>
      </c>
      <c r="M9" s="14"/>
      <c r="N9" s="14">
        <v>0.491034303749525</v>
      </c>
      <c r="O9" s="14">
        <v>0.60188662651032498</v>
      </c>
      <c r="P9" s="14">
        <v>1</v>
      </c>
      <c r="Q9" s="14">
        <v>0.71755468244541698</v>
      </c>
      <c r="R9" s="14">
        <v>0.34636730624204798</v>
      </c>
      <c r="S9" s="14">
        <v>0.45790994838225402</v>
      </c>
      <c r="T9" s="14">
        <v>0.55770112085624901</v>
      </c>
      <c r="U9" s="14">
        <v>0.32551964473470901</v>
      </c>
      <c r="V9" s="14">
        <v>0.70785644628836397</v>
      </c>
      <c r="W9" s="14">
        <v>0.87190629414861298</v>
      </c>
      <c r="X9" s="14">
        <v>0.69447161893423204</v>
      </c>
      <c r="Y9" s="14">
        <v>0.49251284335300299</v>
      </c>
      <c r="Z9" s="14"/>
      <c r="AA9" s="14">
        <v>0.72361794414744596</v>
      </c>
      <c r="AB9" s="14">
        <v>0.57816543647691798</v>
      </c>
      <c r="AC9" s="14">
        <v>0.63634149112937499</v>
      </c>
      <c r="AD9" s="14">
        <v>0.54134935829130504</v>
      </c>
      <c r="AE9" s="14"/>
      <c r="AF9" s="14">
        <v>0.67681555028373097</v>
      </c>
      <c r="AG9" s="14">
        <v>0.65942041052639699</v>
      </c>
      <c r="AH9" s="14">
        <v>0.601339424818496</v>
      </c>
      <c r="AI9" s="14">
        <v>1</v>
      </c>
      <c r="AJ9" s="14">
        <v>0.33809117243475101</v>
      </c>
      <c r="AK9" s="14"/>
      <c r="AL9" s="14">
        <v>0.30328473939394301</v>
      </c>
      <c r="AM9" s="14">
        <v>0.606233545455097</v>
      </c>
      <c r="AN9" s="14">
        <v>0.34898501056984599</v>
      </c>
    </row>
    <row r="10" spans="2:40" x14ac:dyDescent="0.35">
      <c r="B10" s="15" t="s">
        <v>245</v>
      </c>
      <c r="C10" s="14">
        <v>0.35386199979697902</v>
      </c>
      <c r="D10" s="14">
        <v>0.37362454874970402</v>
      </c>
      <c r="E10" s="14">
        <v>0.32759784705306499</v>
      </c>
      <c r="F10" s="14"/>
      <c r="G10" s="14">
        <v>0.342387160491747</v>
      </c>
      <c r="H10" s="14">
        <v>0.31953428643146298</v>
      </c>
      <c r="I10" s="14">
        <v>0.41651650331372703</v>
      </c>
      <c r="J10" s="14">
        <v>0.39906951147275099</v>
      </c>
      <c r="K10" s="14">
        <v>0.30786480617124601</v>
      </c>
      <c r="L10" s="14">
        <v>0.36311521399236601</v>
      </c>
      <c r="M10" s="14"/>
      <c r="N10" s="14">
        <v>0.40168773288395299</v>
      </c>
      <c r="O10" s="14">
        <v>0.283808628183435</v>
      </c>
      <c r="P10" s="14">
        <v>0</v>
      </c>
      <c r="Q10" s="14">
        <v>0.307463537158641</v>
      </c>
      <c r="R10" s="14">
        <v>0.43752672257566999</v>
      </c>
      <c r="S10" s="14">
        <v>0.45965219366500998</v>
      </c>
      <c r="T10" s="14">
        <v>0.56814743234741105</v>
      </c>
      <c r="U10" s="14">
        <v>0.16963852564163501</v>
      </c>
      <c r="V10" s="14">
        <v>0.33722053428923598</v>
      </c>
      <c r="W10" s="14">
        <v>0.27272218183020103</v>
      </c>
      <c r="X10" s="14">
        <v>0.29541395139132598</v>
      </c>
      <c r="Y10" s="14">
        <v>0.53814666446602599</v>
      </c>
      <c r="Z10" s="14"/>
      <c r="AA10" s="14">
        <v>0.33057118008013903</v>
      </c>
      <c r="AB10" s="14">
        <v>0.40169496082752298</v>
      </c>
      <c r="AC10" s="14">
        <v>0.41826530753681501</v>
      </c>
      <c r="AD10" s="14">
        <v>0.29811840729433597</v>
      </c>
      <c r="AE10" s="14"/>
      <c r="AF10" s="14">
        <v>0.44239631524817802</v>
      </c>
      <c r="AG10" s="14">
        <v>0.35510863349743998</v>
      </c>
      <c r="AH10" s="14">
        <v>0.26595452998438002</v>
      </c>
      <c r="AI10" s="14">
        <v>0</v>
      </c>
      <c r="AJ10" s="14">
        <v>0.41246475558867801</v>
      </c>
      <c r="AK10" s="14"/>
      <c r="AL10" s="14">
        <v>0.32118692806671401</v>
      </c>
      <c r="AM10" s="14">
        <v>0.32344368096369702</v>
      </c>
      <c r="AN10" s="14">
        <v>0.324098451104471</v>
      </c>
    </row>
    <row r="11" spans="2:40" ht="29" x14ac:dyDescent="0.35">
      <c r="B11" s="15" t="s">
        <v>246</v>
      </c>
      <c r="C11" s="14">
        <v>0.32171246456055402</v>
      </c>
      <c r="D11" s="14">
        <v>0.37016964254056201</v>
      </c>
      <c r="E11" s="14">
        <v>0.25731354886145202</v>
      </c>
      <c r="F11" s="14"/>
      <c r="G11" s="14">
        <v>0.211633131349797</v>
      </c>
      <c r="H11" s="14">
        <v>0.190698918899357</v>
      </c>
      <c r="I11" s="14">
        <v>0.24659208905099</v>
      </c>
      <c r="J11" s="14">
        <v>0.37070567568977397</v>
      </c>
      <c r="K11" s="14">
        <v>0.340285871641612</v>
      </c>
      <c r="L11" s="14">
        <v>0.48120191135444201</v>
      </c>
      <c r="M11" s="14"/>
      <c r="N11" s="14">
        <v>0.32404247618363902</v>
      </c>
      <c r="O11" s="14">
        <v>0.30745037861532898</v>
      </c>
      <c r="P11" s="14">
        <v>0</v>
      </c>
      <c r="Q11" s="14">
        <v>0.28983090896671998</v>
      </c>
      <c r="R11" s="14">
        <v>0.10516559350742399</v>
      </c>
      <c r="S11" s="14">
        <v>0.54101096639539703</v>
      </c>
      <c r="T11" s="14">
        <v>0.311356442611393</v>
      </c>
      <c r="U11" s="14">
        <v>0.33776528981695803</v>
      </c>
      <c r="V11" s="14">
        <v>0.25440962650676502</v>
      </c>
      <c r="W11" s="14">
        <v>0.40105726354793902</v>
      </c>
      <c r="X11" s="14">
        <v>0.57509464053470205</v>
      </c>
      <c r="Y11" s="14">
        <v>0.276524022659562</v>
      </c>
      <c r="Z11" s="14"/>
      <c r="AA11" s="14">
        <v>0.28103556034031002</v>
      </c>
      <c r="AB11" s="14">
        <v>0.23932693972637401</v>
      </c>
      <c r="AC11" s="14">
        <v>0.42716758292617402</v>
      </c>
      <c r="AD11" s="14">
        <v>0.35491305673019302</v>
      </c>
      <c r="AE11" s="14"/>
      <c r="AF11" s="14">
        <v>0.382969838348518</v>
      </c>
      <c r="AG11" s="14">
        <v>0.289315386628621</v>
      </c>
      <c r="AH11" s="14">
        <v>0.50303832755456301</v>
      </c>
      <c r="AI11" s="14">
        <v>0</v>
      </c>
      <c r="AJ11" s="14">
        <v>0.34447206694837801</v>
      </c>
      <c r="AK11" s="14"/>
      <c r="AL11" s="14">
        <v>0.4520183606282</v>
      </c>
      <c r="AM11" s="14">
        <v>0.31231117636450501</v>
      </c>
      <c r="AN11" s="14">
        <v>0.53116793130551299</v>
      </c>
    </row>
    <row r="12" spans="2:40" x14ac:dyDescent="0.35">
      <c r="B12" s="15" t="s">
        <v>247</v>
      </c>
      <c r="C12" s="14">
        <v>0.29344532681497698</v>
      </c>
      <c r="D12" s="14">
        <v>0.26792256124380498</v>
      </c>
      <c r="E12" s="14">
        <v>0.32736472734432598</v>
      </c>
      <c r="F12" s="14"/>
      <c r="G12" s="14">
        <v>0.516983103099797</v>
      </c>
      <c r="H12" s="14">
        <v>0.39964818153479598</v>
      </c>
      <c r="I12" s="14">
        <v>0.37179959650843702</v>
      </c>
      <c r="J12" s="14">
        <v>0.320101681054139</v>
      </c>
      <c r="K12" s="14">
        <v>0.241078787755822</v>
      </c>
      <c r="L12" s="14">
        <v>5.81012199017766E-2</v>
      </c>
      <c r="M12" s="14"/>
      <c r="N12" s="14">
        <v>0.27405658649815001</v>
      </c>
      <c r="O12" s="14">
        <v>0.197810670412016</v>
      </c>
      <c r="P12" s="14">
        <v>0.41785250640476901</v>
      </c>
      <c r="Q12" s="14">
        <v>9.5948715799656997E-2</v>
      </c>
      <c r="R12" s="14">
        <v>0.77782904994258095</v>
      </c>
      <c r="S12" s="14">
        <v>7.2294856862824899E-2</v>
      </c>
      <c r="T12" s="14">
        <v>0.24345356038854399</v>
      </c>
      <c r="U12" s="14">
        <v>0.49573848270269599</v>
      </c>
      <c r="V12" s="14">
        <v>0.19406333147288299</v>
      </c>
      <c r="W12" s="14">
        <v>0.47616719913515199</v>
      </c>
      <c r="X12" s="14">
        <v>0.19248411397003601</v>
      </c>
      <c r="Y12" s="14">
        <v>0.49258577579389801</v>
      </c>
      <c r="Z12" s="14"/>
      <c r="AA12" s="14">
        <v>0.29120802291216802</v>
      </c>
      <c r="AB12" s="14">
        <v>0.33637832101668502</v>
      </c>
      <c r="AC12" s="14">
        <v>0.22090537974170399</v>
      </c>
      <c r="AD12" s="14">
        <v>0.31021332856391898</v>
      </c>
      <c r="AE12" s="14"/>
      <c r="AF12" s="14">
        <v>0.28731917440732202</v>
      </c>
      <c r="AG12" s="14">
        <v>0.262122626533557</v>
      </c>
      <c r="AH12" s="14">
        <v>0.14712780233926601</v>
      </c>
      <c r="AI12" s="14">
        <v>0</v>
      </c>
      <c r="AJ12" s="14">
        <v>0.38241388997632603</v>
      </c>
      <c r="AK12" s="14"/>
      <c r="AL12" s="14">
        <v>0.53723927288395001</v>
      </c>
      <c r="AM12" s="14">
        <v>0.31247795922576599</v>
      </c>
      <c r="AN12" s="14">
        <v>0.15045475776658701</v>
      </c>
    </row>
    <row r="13" spans="2:40" x14ac:dyDescent="0.35">
      <c r="B13" s="15" t="s">
        <v>248</v>
      </c>
      <c r="C13" s="14">
        <v>0.246512109459713</v>
      </c>
      <c r="D13" s="14">
        <v>0.29622086484272298</v>
      </c>
      <c r="E13" s="14">
        <v>0.180449864796219</v>
      </c>
      <c r="F13" s="14"/>
      <c r="G13" s="14">
        <v>0.170733564252804</v>
      </c>
      <c r="H13" s="14">
        <v>0.25853804603749397</v>
      </c>
      <c r="I13" s="14">
        <v>0.24844156632612099</v>
      </c>
      <c r="J13" s="14">
        <v>0.15403746661734999</v>
      </c>
      <c r="K13" s="14">
        <v>0.234483864089014</v>
      </c>
      <c r="L13" s="14">
        <v>0.35350000397897202</v>
      </c>
      <c r="M13" s="14"/>
      <c r="N13" s="14">
        <v>0.31885038235292101</v>
      </c>
      <c r="O13" s="14">
        <v>0.20817697043101699</v>
      </c>
      <c r="P13" s="14">
        <v>0.279674470130583</v>
      </c>
      <c r="Q13" s="14">
        <v>0.19527897935691399</v>
      </c>
      <c r="R13" s="14">
        <v>0.105205972743106</v>
      </c>
      <c r="S13" s="14">
        <v>0.37474607656844899</v>
      </c>
      <c r="T13" s="14">
        <v>0.25035379870077001</v>
      </c>
      <c r="U13" s="14">
        <v>0.33627491221282901</v>
      </c>
      <c r="V13" s="14">
        <v>0.23499798507431</v>
      </c>
      <c r="W13" s="14">
        <v>0.18771687773335599</v>
      </c>
      <c r="X13" s="14">
        <v>0.18546148268863499</v>
      </c>
      <c r="Y13" s="14">
        <v>0.276524022659562</v>
      </c>
      <c r="Z13" s="14"/>
      <c r="AA13" s="14">
        <v>0.15370105145335899</v>
      </c>
      <c r="AB13" s="14">
        <v>0.24371641619814699</v>
      </c>
      <c r="AC13" s="14">
        <v>0.32503199019592499</v>
      </c>
      <c r="AD13" s="14">
        <v>0.29814421659151802</v>
      </c>
      <c r="AE13" s="14"/>
      <c r="AF13" s="14">
        <v>0.279238898219556</v>
      </c>
      <c r="AG13" s="14">
        <v>0.21552847163216099</v>
      </c>
      <c r="AH13" s="14">
        <v>0.33007495437588602</v>
      </c>
      <c r="AI13" s="14">
        <v>0.38742200159696699</v>
      </c>
      <c r="AJ13" s="14">
        <v>0.327013333184274</v>
      </c>
      <c r="AK13" s="14"/>
      <c r="AL13" s="14">
        <v>0.22324841472088899</v>
      </c>
      <c r="AM13" s="14">
        <v>0.229377010174449</v>
      </c>
      <c r="AN13" s="14">
        <v>0.65799968885829296</v>
      </c>
    </row>
    <row r="14" spans="2:40" ht="29" x14ac:dyDescent="0.35">
      <c r="B14" s="15" t="s">
        <v>249</v>
      </c>
      <c r="C14" s="14">
        <v>0.10574940052606201</v>
      </c>
      <c r="D14" s="14">
        <v>9.7264151862873696E-2</v>
      </c>
      <c r="E14" s="14">
        <v>0.117026178005181</v>
      </c>
      <c r="F14" s="14"/>
      <c r="G14" s="14">
        <v>0.217931331098632</v>
      </c>
      <c r="H14" s="14">
        <v>0.14070242216107201</v>
      </c>
      <c r="I14" s="14">
        <v>0.12141208671629999</v>
      </c>
      <c r="J14" s="14">
        <v>4.0054724490537097E-2</v>
      </c>
      <c r="K14" s="14">
        <v>0.10439399737730801</v>
      </c>
      <c r="L14" s="14">
        <v>4.9357126401504303E-2</v>
      </c>
      <c r="M14" s="14"/>
      <c r="N14" s="14">
        <v>0.23321468710548501</v>
      </c>
      <c r="O14" s="14">
        <v>0.14831491271554501</v>
      </c>
      <c r="P14" s="14">
        <v>0</v>
      </c>
      <c r="Q14" s="14">
        <v>9.3046057376240707E-2</v>
      </c>
      <c r="R14" s="14">
        <v>0.110149799775145</v>
      </c>
      <c r="S14" s="14">
        <v>7.3938710791406806E-2</v>
      </c>
      <c r="T14" s="14">
        <v>6.0006390909433799E-2</v>
      </c>
      <c r="U14" s="14">
        <v>0.16812676417532299</v>
      </c>
      <c r="V14" s="14">
        <v>5.1382536129600503E-2</v>
      </c>
      <c r="W14" s="14">
        <v>0.12809370585138699</v>
      </c>
      <c r="X14" s="14">
        <v>0</v>
      </c>
      <c r="Y14" s="14">
        <v>0</v>
      </c>
      <c r="Z14" s="14"/>
      <c r="AA14" s="14">
        <v>9.42318787399124E-2</v>
      </c>
      <c r="AB14" s="14">
        <v>9.6681866806859904E-2</v>
      </c>
      <c r="AC14" s="14">
        <v>0.105614650771961</v>
      </c>
      <c r="AD14" s="14">
        <v>0.128975124488209</v>
      </c>
      <c r="AE14" s="14"/>
      <c r="AF14" s="14">
        <v>0.108782135310836</v>
      </c>
      <c r="AG14" s="14">
        <v>4.1298143443005302E-2</v>
      </c>
      <c r="AH14" s="14">
        <v>0</v>
      </c>
      <c r="AI14" s="14">
        <v>0.38742200159696699</v>
      </c>
      <c r="AJ14" s="14">
        <v>0.21112618049642901</v>
      </c>
      <c r="AK14" s="14"/>
      <c r="AL14" s="14">
        <v>0.148939614167936</v>
      </c>
      <c r="AM14" s="14">
        <v>5.37872119578355E-2</v>
      </c>
      <c r="AN14" s="14">
        <v>0.152838780345289</v>
      </c>
    </row>
    <row r="15" spans="2:40" x14ac:dyDescent="0.35">
      <c r="B15" s="15" t="s">
        <v>250</v>
      </c>
      <c r="C15" s="14">
        <v>8.7962622550377303E-2</v>
      </c>
      <c r="D15" s="14">
        <v>5.3371438635812098E-2</v>
      </c>
      <c r="E15" s="14">
        <v>0.13393382495438999</v>
      </c>
      <c r="F15" s="14"/>
      <c r="G15" s="14">
        <v>0.172703366682914</v>
      </c>
      <c r="H15" s="14">
        <v>0.20089754492883599</v>
      </c>
      <c r="I15" s="14">
        <v>0</v>
      </c>
      <c r="J15" s="14">
        <v>7.4340071363864904E-2</v>
      </c>
      <c r="K15" s="14">
        <v>0</v>
      </c>
      <c r="L15" s="14">
        <v>5.9860571113939998E-2</v>
      </c>
      <c r="M15" s="14"/>
      <c r="N15" s="14">
        <v>3.9586224775714399E-2</v>
      </c>
      <c r="O15" s="14">
        <v>0</v>
      </c>
      <c r="P15" s="14">
        <v>0</v>
      </c>
      <c r="Q15" s="14">
        <v>0</v>
      </c>
      <c r="R15" s="14">
        <v>0.22029959955028999</v>
      </c>
      <c r="S15" s="14">
        <v>0.23722238417772601</v>
      </c>
      <c r="T15" s="14">
        <v>0.120758334408624</v>
      </c>
      <c r="U15" s="14">
        <v>0.33776528981695803</v>
      </c>
      <c r="V15" s="14">
        <v>9.3360932464191096E-2</v>
      </c>
      <c r="W15" s="14">
        <v>0.12907604615717699</v>
      </c>
      <c r="X15" s="14">
        <v>0</v>
      </c>
      <c r="Y15" s="14">
        <v>0</v>
      </c>
      <c r="Z15" s="14"/>
      <c r="AA15" s="14">
        <v>0.118020539770309</v>
      </c>
      <c r="AB15" s="14">
        <v>7.1661060019606898E-2</v>
      </c>
      <c r="AC15" s="14">
        <v>3.3081779816946301E-2</v>
      </c>
      <c r="AD15" s="14">
        <v>8.6074563849418806E-2</v>
      </c>
      <c r="AE15" s="14"/>
      <c r="AF15" s="14">
        <v>3.3470058684663503E-2</v>
      </c>
      <c r="AG15" s="14">
        <v>9.6663152520389595E-2</v>
      </c>
      <c r="AH15" s="14">
        <v>8.8682880510068507E-2</v>
      </c>
      <c r="AI15" s="14">
        <v>0</v>
      </c>
      <c r="AJ15" s="14">
        <v>0.21169858432649999</v>
      </c>
      <c r="AK15" s="14"/>
      <c r="AL15" s="14">
        <v>0.156837119153969</v>
      </c>
      <c r="AM15" s="14">
        <v>9.2350531693846993E-2</v>
      </c>
      <c r="AN15" s="14">
        <v>0.176461780559097</v>
      </c>
    </row>
    <row r="16" spans="2:40" x14ac:dyDescent="0.35">
      <c r="B16" s="15" t="s">
        <v>118</v>
      </c>
      <c r="C16" s="14">
        <v>0.11381389755575499</v>
      </c>
      <c r="D16" s="14">
        <v>6.4085289436360507E-2</v>
      </c>
      <c r="E16" s="14">
        <v>0.17990252622983499</v>
      </c>
      <c r="F16" s="14"/>
      <c r="G16" s="14">
        <v>8.9762313100292895E-2</v>
      </c>
      <c r="H16" s="14">
        <v>7.1545237063809705E-2</v>
      </c>
      <c r="I16" s="14">
        <v>0</v>
      </c>
      <c r="J16" s="14">
        <v>7.4919031531844205E-2</v>
      </c>
      <c r="K16" s="14">
        <v>0.23932165450543499</v>
      </c>
      <c r="L16" s="14">
        <v>0.148436187904988</v>
      </c>
      <c r="M16" s="14"/>
      <c r="N16" s="14">
        <v>0.118367126497897</v>
      </c>
      <c r="O16" s="14">
        <v>0.26324774353904301</v>
      </c>
      <c r="P16" s="14">
        <v>0.15252288747221501</v>
      </c>
      <c r="Q16" s="14">
        <v>0.40444080434031199</v>
      </c>
      <c r="R16" s="14">
        <v>0</v>
      </c>
      <c r="S16" s="14">
        <v>8.7813757853578395E-2</v>
      </c>
      <c r="T16" s="14">
        <v>0</v>
      </c>
      <c r="U16" s="14">
        <v>0.16649622748034701</v>
      </c>
      <c r="V16" s="14">
        <v>0</v>
      </c>
      <c r="W16" s="14">
        <v>6.4166021532723203E-2</v>
      </c>
      <c r="X16" s="14">
        <v>0.19248411397003601</v>
      </c>
      <c r="Y16" s="14">
        <v>0</v>
      </c>
      <c r="Z16" s="14"/>
      <c r="AA16" s="14">
        <v>0.14038578856494299</v>
      </c>
      <c r="AB16" s="14">
        <v>0.16522105885822599</v>
      </c>
      <c r="AC16" s="14">
        <v>7.1454166508905195E-2</v>
      </c>
      <c r="AD16" s="14">
        <v>4.29970854533289E-2</v>
      </c>
      <c r="AE16" s="14"/>
      <c r="AF16" s="14">
        <v>0.135462463566488</v>
      </c>
      <c r="AG16" s="14">
        <v>0.103492178266982</v>
      </c>
      <c r="AH16" s="14">
        <v>0.32535751918946898</v>
      </c>
      <c r="AI16" s="14">
        <v>0</v>
      </c>
      <c r="AJ16" s="14">
        <v>0</v>
      </c>
      <c r="AK16" s="14"/>
      <c r="AL16" s="14">
        <v>7.4956510548736602E-2</v>
      </c>
      <c r="AM16" s="14">
        <v>0.11123523049256701</v>
      </c>
      <c r="AN16" s="14">
        <v>0.176461780559097</v>
      </c>
    </row>
    <row r="17" spans="2:40" x14ac:dyDescent="0.35">
      <c r="B17" s="15" t="s">
        <v>241</v>
      </c>
      <c r="C17" s="23">
        <v>1.27666833619205E-2</v>
      </c>
      <c r="D17" s="23">
        <v>0</v>
      </c>
      <c r="E17" s="23">
        <v>2.9733428018834999E-2</v>
      </c>
      <c r="F17" s="23"/>
      <c r="G17" s="23">
        <v>4.3628675502355503E-2</v>
      </c>
      <c r="H17" s="23">
        <v>0</v>
      </c>
      <c r="I17" s="23">
        <v>0</v>
      </c>
      <c r="J17" s="23">
        <v>0</v>
      </c>
      <c r="K17" s="23">
        <v>0</v>
      </c>
      <c r="L17" s="23">
        <v>2.8861825480166001E-2</v>
      </c>
      <c r="M17" s="23"/>
      <c r="N17" s="23">
        <v>0</v>
      </c>
      <c r="O17" s="23">
        <v>4.9096487226473202E-2</v>
      </c>
      <c r="P17" s="23">
        <v>0</v>
      </c>
      <c r="Q17" s="23">
        <v>0</v>
      </c>
      <c r="R17" s="23">
        <v>0</v>
      </c>
      <c r="S17" s="23">
        <v>0</v>
      </c>
      <c r="T17" s="23">
        <v>0</v>
      </c>
      <c r="U17" s="23">
        <v>0</v>
      </c>
      <c r="V17" s="23">
        <v>0</v>
      </c>
      <c r="W17" s="23">
        <v>0</v>
      </c>
      <c r="X17" s="23">
        <v>0.113044267095732</v>
      </c>
      <c r="Y17" s="23">
        <v>0</v>
      </c>
      <c r="Z17" s="23"/>
      <c r="AA17" s="23">
        <v>0</v>
      </c>
      <c r="AB17" s="23">
        <v>0</v>
      </c>
      <c r="AC17" s="23">
        <v>3.7121908214391798E-2</v>
      </c>
      <c r="AD17" s="23">
        <v>2.2195412749200099E-2</v>
      </c>
      <c r="AE17" s="23"/>
      <c r="AF17" s="23">
        <v>0</v>
      </c>
      <c r="AG17" s="23">
        <v>1.53045379070472E-2</v>
      </c>
      <c r="AH17" s="23">
        <v>0</v>
      </c>
      <c r="AI17" s="23">
        <v>0</v>
      </c>
      <c r="AJ17" s="23">
        <v>0</v>
      </c>
      <c r="AK17" s="23"/>
      <c r="AL17" s="23">
        <v>0</v>
      </c>
      <c r="AM17" s="23">
        <v>1.47787584819898E-2</v>
      </c>
      <c r="AN17" s="23">
        <v>0</v>
      </c>
    </row>
    <row r="18" spans="2:40" x14ac:dyDescent="0.35">
      <c r="B18" s="16" t="s">
        <v>252</v>
      </c>
    </row>
    <row r="19" spans="2:40" x14ac:dyDescent="0.35">
      <c r="B19" t="s">
        <v>69</v>
      </c>
    </row>
    <row r="20" spans="2:40" x14ac:dyDescent="0.35">
      <c r="B20" t="s">
        <v>70</v>
      </c>
    </row>
    <row r="22" spans="2:40" x14ac:dyDescent="0.35">
      <c r="B22"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N3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253</v>
      </c>
      <c r="C9" s="14">
        <v>0.66883962409444497</v>
      </c>
      <c r="D9" s="14">
        <v>0.62273201134950096</v>
      </c>
      <c r="E9" s="14">
        <v>0.71289987749040795</v>
      </c>
      <c r="F9" s="14"/>
      <c r="G9" s="14">
        <v>0.60197328002317296</v>
      </c>
      <c r="H9" s="14">
        <v>0.59251964204329699</v>
      </c>
      <c r="I9" s="14">
        <v>0.63061215173514096</v>
      </c>
      <c r="J9" s="14">
        <v>0.71878619843298996</v>
      </c>
      <c r="K9" s="14">
        <v>0.69861735299635497</v>
      </c>
      <c r="L9" s="14">
        <v>0.745635004995015</v>
      </c>
      <c r="M9" s="14"/>
      <c r="N9" s="14">
        <v>0.60957094302727499</v>
      </c>
      <c r="O9" s="14">
        <v>0.67839448127723201</v>
      </c>
      <c r="P9" s="14">
        <v>0.70483946399446595</v>
      </c>
      <c r="Q9" s="14">
        <v>0.68218318558747904</v>
      </c>
      <c r="R9" s="14">
        <v>0.72680979017375802</v>
      </c>
      <c r="S9" s="14">
        <v>0.64381989152786301</v>
      </c>
      <c r="T9" s="14">
        <v>0.68709631623454304</v>
      </c>
      <c r="U9" s="14">
        <v>0.68604863730434995</v>
      </c>
      <c r="V9" s="14">
        <v>0.59620227393676195</v>
      </c>
      <c r="W9" s="14">
        <v>0.73063741096544899</v>
      </c>
      <c r="X9" s="14">
        <v>0.73805850890606195</v>
      </c>
      <c r="Y9" s="14">
        <v>0.60278259530352796</v>
      </c>
      <c r="Z9" s="14"/>
      <c r="AA9" s="14">
        <v>0.62230591974866301</v>
      </c>
      <c r="AB9" s="14">
        <v>0.68255368710858799</v>
      </c>
      <c r="AC9" s="14">
        <v>0.68207340048683995</v>
      </c>
      <c r="AD9" s="14">
        <v>0.692480381444607</v>
      </c>
      <c r="AE9" s="14"/>
      <c r="AF9" s="14">
        <v>0.658871370267469</v>
      </c>
      <c r="AG9" s="14">
        <v>0.636883242073082</v>
      </c>
      <c r="AH9" s="14">
        <v>0.62239388468097401</v>
      </c>
      <c r="AI9" s="14">
        <v>0.60416426767731601</v>
      </c>
      <c r="AJ9" s="14">
        <v>0.76527282121636397</v>
      </c>
      <c r="AK9" s="14"/>
      <c r="AL9" s="14">
        <v>0.59820116738861795</v>
      </c>
      <c r="AM9" s="14">
        <v>0.67180166811298603</v>
      </c>
      <c r="AN9" s="14">
        <v>0.65557469536414803</v>
      </c>
    </row>
    <row r="10" spans="2:40" x14ac:dyDescent="0.35">
      <c r="B10" s="15" t="s">
        <v>254</v>
      </c>
      <c r="C10" s="14">
        <v>0.50407391062114804</v>
      </c>
      <c r="D10" s="14">
        <v>0.482385772817855</v>
      </c>
      <c r="E10" s="14">
        <v>0.52428890673464901</v>
      </c>
      <c r="F10" s="14"/>
      <c r="G10" s="14">
        <v>0.54724349991701104</v>
      </c>
      <c r="H10" s="14">
        <v>0.46080907678921301</v>
      </c>
      <c r="I10" s="14">
        <v>0.48297247027020901</v>
      </c>
      <c r="J10" s="14">
        <v>0.56634228908258899</v>
      </c>
      <c r="K10" s="14">
        <v>0.517757711878298</v>
      </c>
      <c r="L10" s="14">
        <v>0.46786314582399902</v>
      </c>
      <c r="M10" s="14"/>
      <c r="N10" s="14">
        <v>0.52695674495009404</v>
      </c>
      <c r="O10" s="14">
        <v>0.56659481844037995</v>
      </c>
      <c r="P10" s="14">
        <v>0.51930863782671499</v>
      </c>
      <c r="Q10" s="14">
        <v>0.44235653587905999</v>
      </c>
      <c r="R10" s="14">
        <v>0.52401512683311402</v>
      </c>
      <c r="S10" s="14">
        <v>0.49921012049025099</v>
      </c>
      <c r="T10" s="14">
        <v>0.48873580485709001</v>
      </c>
      <c r="U10" s="14">
        <v>0.42212452008094498</v>
      </c>
      <c r="V10" s="14">
        <v>0.50680383890770098</v>
      </c>
      <c r="W10" s="14">
        <v>0.45299300771113299</v>
      </c>
      <c r="X10" s="14">
        <v>0.51195742737421501</v>
      </c>
      <c r="Y10" s="14">
        <v>0.51862231671844905</v>
      </c>
      <c r="Z10" s="14"/>
      <c r="AA10" s="14">
        <v>0.517735192558609</v>
      </c>
      <c r="AB10" s="14">
        <v>0.50161809920957101</v>
      </c>
      <c r="AC10" s="14">
        <v>0.52272022241357996</v>
      </c>
      <c r="AD10" s="14">
        <v>0.47759800886359</v>
      </c>
      <c r="AE10" s="14"/>
      <c r="AF10" s="14">
        <v>0.54732353005701995</v>
      </c>
      <c r="AG10" s="14">
        <v>0.47100446183806299</v>
      </c>
      <c r="AH10" s="14">
        <v>0.44786240455908399</v>
      </c>
      <c r="AI10" s="14">
        <v>0.54517672110908599</v>
      </c>
      <c r="AJ10" s="14">
        <v>0.51546850519865495</v>
      </c>
      <c r="AK10" s="14"/>
      <c r="AL10" s="14">
        <v>0.536469868812261</v>
      </c>
      <c r="AM10" s="14">
        <v>0.49903874979263901</v>
      </c>
      <c r="AN10" s="14">
        <v>0.44610615263429698</v>
      </c>
    </row>
    <row r="11" spans="2:40" x14ac:dyDescent="0.35">
      <c r="B11" s="15" t="s">
        <v>255</v>
      </c>
      <c r="C11" s="14">
        <v>0.43531724641674802</v>
      </c>
      <c r="D11" s="14">
        <v>0.408983112770755</v>
      </c>
      <c r="E11" s="14">
        <v>0.46065924956265702</v>
      </c>
      <c r="F11" s="14"/>
      <c r="G11" s="14">
        <v>0.510771007419343</v>
      </c>
      <c r="H11" s="14">
        <v>0.390442711600337</v>
      </c>
      <c r="I11" s="14">
        <v>0.46511275800103402</v>
      </c>
      <c r="J11" s="14">
        <v>0.40807872581704202</v>
      </c>
      <c r="K11" s="14">
        <v>0.50978214854786097</v>
      </c>
      <c r="L11" s="14">
        <v>0.36939492579820599</v>
      </c>
      <c r="M11" s="14"/>
      <c r="N11" s="14">
        <v>0.46481348479885398</v>
      </c>
      <c r="O11" s="14">
        <v>0.415023885895137</v>
      </c>
      <c r="P11" s="14">
        <v>0.42374305583086103</v>
      </c>
      <c r="Q11" s="14">
        <v>0.40081008751818198</v>
      </c>
      <c r="R11" s="14">
        <v>0.48694387042864401</v>
      </c>
      <c r="S11" s="14">
        <v>0.404219883868217</v>
      </c>
      <c r="T11" s="14">
        <v>0.47585703717768801</v>
      </c>
      <c r="U11" s="14">
        <v>0.40737421274658597</v>
      </c>
      <c r="V11" s="14">
        <v>0.45839466625642</v>
      </c>
      <c r="W11" s="14">
        <v>0.38113414513866001</v>
      </c>
      <c r="X11" s="14">
        <v>0.51713887568462802</v>
      </c>
      <c r="Y11" s="14">
        <v>0.36395161601579601</v>
      </c>
      <c r="Z11" s="14"/>
      <c r="AA11" s="14">
        <v>0.38377186086947401</v>
      </c>
      <c r="AB11" s="14">
        <v>0.442852344499156</v>
      </c>
      <c r="AC11" s="14">
        <v>0.43562975433478501</v>
      </c>
      <c r="AD11" s="14">
        <v>0.48219887827030999</v>
      </c>
      <c r="AE11" s="14"/>
      <c r="AF11" s="14">
        <v>0.42921601262071002</v>
      </c>
      <c r="AG11" s="14">
        <v>0.418827956172237</v>
      </c>
      <c r="AH11" s="14">
        <v>0.37980388401366399</v>
      </c>
      <c r="AI11" s="14">
        <v>0.49985860841965901</v>
      </c>
      <c r="AJ11" s="14">
        <v>0.44430076925932999</v>
      </c>
      <c r="AK11" s="14"/>
      <c r="AL11" s="14">
        <v>0.35832515069791199</v>
      </c>
      <c r="AM11" s="14">
        <v>0.44804779720923499</v>
      </c>
      <c r="AN11" s="14">
        <v>0.380067124128322</v>
      </c>
    </row>
    <row r="12" spans="2:40" x14ac:dyDescent="0.35">
      <c r="B12" s="15" t="s">
        <v>256</v>
      </c>
      <c r="C12" s="14">
        <v>0.42049629338335698</v>
      </c>
      <c r="D12" s="14">
        <v>0.412495700004676</v>
      </c>
      <c r="E12" s="14">
        <v>0.42584557056232802</v>
      </c>
      <c r="F12" s="14"/>
      <c r="G12" s="14">
        <v>0.34010552819893197</v>
      </c>
      <c r="H12" s="14">
        <v>0.35652367997630402</v>
      </c>
      <c r="I12" s="14">
        <v>0.40815265611805701</v>
      </c>
      <c r="J12" s="14">
        <v>0.47897048677548898</v>
      </c>
      <c r="K12" s="14">
        <v>0.434954736236071</v>
      </c>
      <c r="L12" s="14">
        <v>0.47856181116255098</v>
      </c>
      <c r="M12" s="14"/>
      <c r="N12" s="14">
        <v>0.44285791160317201</v>
      </c>
      <c r="O12" s="14">
        <v>0.413837944724048</v>
      </c>
      <c r="P12" s="14">
        <v>0.42631318203416402</v>
      </c>
      <c r="Q12" s="14">
        <v>0.40014044462632398</v>
      </c>
      <c r="R12" s="14">
        <v>0.47160440064296399</v>
      </c>
      <c r="S12" s="14">
        <v>0.44716267785471098</v>
      </c>
      <c r="T12" s="14">
        <v>0.39183828411660598</v>
      </c>
      <c r="U12" s="14">
        <v>0.38917931134349998</v>
      </c>
      <c r="V12" s="14">
        <v>0.38222915427534099</v>
      </c>
      <c r="W12" s="14">
        <v>0.44364120418258801</v>
      </c>
      <c r="X12" s="14">
        <v>0.40175361128206899</v>
      </c>
      <c r="Y12" s="14">
        <v>0.411543669854676</v>
      </c>
      <c r="Z12" s="14"/>
      <c r="AA12" s="14">
        <v>0.47633238787508603</v>
      </c>
      <c r="AB12" s="14">
        <v>0.412196457222407</v>
      </c>
      <c r="AC12" s="14">
        <v>0.42420981143397402</v>
      </c>
      <c r="AD12" s="14">
        <v>0.36676178604638399</v>
      </c>
      <c r="AE12" s="14"/>
      <c r="AF12" s="14">
        <v>0.465548556922323</v>
      </c>
      <c r="AG12" s="14">
        <v>0.37790759635885901</v>
      </c>
      <c r="AH12" s="14">
        <v>0.38773704272236897</v>
      </c>
      <c r="AI12" s="14">
        <v>0.432809807016723</v>
      </c>
      <c r="AJ12" s="14">
        <v>0.43737327325051301</v>
      </c>
      <c r="AK12" s="14"/>
      <c r="AL12" s="14">
        <v>0.47110989852844598</v>
      </c>
      <c r="AM12" s="14">
        <v>0.39411640831605199</v>
      </c>
      <c r="AN12" s="14">
        <v>0.37981394887995801</v>
      </c>
    </row>
    <row r="13" spans="2:40" x14ac:dyDescent="0.35">
      <c r="B13" s="15" t="s">
        <v>257</v>
      </c>
      <c r="C13" s="14">
        <v>0.37509205724310801</v>
      </c>
      <c r="D13" s="14">
        <v>0.37452079507068697</v>
      </c>
      <c r="E13" s="14">
        <v>0.37392192525630402</v>
      </c>
      <c r="F13" s="14"/>
      <c r="G13" s="14">
        <v>0.29564045914785603</v>
      </c>
      <c r="H13" s="14">
        <v>0.32213060261911097</v>
      </c>
      <c r="I13" s="14">
        <v>0.41038163179831499</v>
      </c>
      <c r="J13" s="14">
        <v>0.39826778605448898</v>
      </c>
      <c r="K13" s="14">
        <v>0.41550738571044799</v>
      </c>
      <c r="L13" s="14">
        <v>0.39606887001395602</v>
      </c>
      <c r="M13" s="14"/>
      <c r="N13" s="14">
        <v>0.37666016184446</v>
      </c>
      <c r="O13" s="14">
        <v>0.407686014941811</v>
      </c>
      <c r="P13" s="14">
        <v>0.40073676463737301</v>
      </c>
      <c r="Q13" s="14">
        <v>0.364357128728093</v>
      </c>
      <c r="R13" s="14">
        <v>0.40818194060159702</v>
      </c>
      <c r="S13" s="14">
        <v>0.288630487200224</v>
      </c>
      <c r="T13" s="14">
        <v>0.44653289176792998</v>
      </c>
      <c r="U13" s="14">
        <v>0.30831767709281599</v>
      </c>
      <c r="V13" s="14">
        <v>0.37100885817649698</v>
      </c>
      <c r="W13" s="14">
        <v>0.37743327004417798</v>
      </c>
      <c r="X13" s="14">
        <v>0.336601225395462</v>
      </c>
      <c r="Y13" s="14">
        <v>0.34262613028216499</v>
      </c>
      <c r="Z13" s="14"/>
      <c r="AA13" s="14">
        <v>0.380915957060393</v>
      </c>
      <c r="AB13" s="14">
        <v>0.41599449398314098</v>
      </c>
      <c r="AC13" s="14">
        <v>0.33877630919534801</v>
      </c>
      <c r="AD13" s="14">
        <v>0.35922332179134597</v>
      </c>
      <c r="AE13" s="14"/>
      <c r="AF13" s="14">
        <v>0.39413942164041399</v>
      </c>
      <c r="AG13" s="14">
        <v>0.35883158631831003</v>
      </c>
      <c r="AH13" s="14">
        <v>0.38599262983303401</v>
      </c>
      <c r="AI13" s="14">
        <v>0.42609527056787999</v>
      </c>
      <c r="AJ13" s="14">
        <v>0.38327654230927499</v>
      </c>
      <c r="AK13" s="14"/>
      <c r="AL13" s="14">
        <v>0.36294850017876901</v>
      </c>
      <c r="AM13" s="14">
        <v>0.39202816272254398</v>
      </c>
      <c r="AN13" s="14">
        <v>0.424296721019576</v>
      </c>
    </row>
    <row r="14" spans="2:40" x14ac:dyDescent="0.35">
      <c r="B14" s="15" t="s">
        <v>258</v>
      </c>
      <c r="C14" s="14">
        <v>0.35469193886710498</v>
      </c>
      <c r="D14" s="14">
        <v>0.35553111099998502</v>
      </c>
      <c r="E14" s="14">
        <v>0.35400232051228198</v>
      </c>
      <c r="F14" s="14"/>
      <c r="G14" s="14">
        <v>0.30315708753752002</v>
      </c>
      <c r="H14" s="14">
        <v>0.28279329917749502</v>
      </c>
      <c r="I14" s="14">
        <v>0.34953237319937902</v>
      </c>
      <c r="J14" s="14">
        <v>0.38876681433773302</v>
      </c>
      <c r="K14" s="14">
        <v>0.38430541581741701</v>
      </c>
      <c r="L14" s="14">
        <v>0.40379433454758301</v>
      </c>
      <c r="M14" s="14"/>
      <c r="N14" s="14">
        <v>0.35874824114105403</v>
      </c>
      <c r="O14" s="14">
        <v>0.405497492930327</v>
      </c>
      <c r="P14" s="14">
        <v>0.36414154074821098</v>
      </c>
      <c r="Q14" s="14">
        <v>0.367969370947061</v>
      </c>
      <c r="R14" s="14">
        <v>0.37590568602391</v>
      </c>
      <c r="S14" s="14">
        <v>0.35413836575984597</v>
      </c>
      <c r="T14" s="14">
        <v>0.35677015204794499</v>
      </c>
      <c r="U14" s="14">
        <v>0.28100943235002301</v>
      </c>
      <c r="V14" s="14">
        <v>0.32979570471174002</v>
      </c>
      <c r="W14" s="14">
        <v>0.32604291052315498</v>
      </c>
      <c r="X14" s="14">
        <v>0.36117556319383698</v>
      </c>
      <c r="Y14" s="14">
        <v>0.26186322348371299</v>
      </c>
      <c r="Z14" s="14"/>
      <c r="AA14" s="14">
        <v>0.41606411979215602</v>
      </c>
      <c r="AB14" s="14">
        <v>0.33444797830240303</v>
      </c>
      <c r="AC14" s="14">
        <v>0.372991756282957</v>
      </c>
      <c r="AD14" s="14">
        <v>0.29619739864032701</v>
      </c>
      <c r="AE14" s="14"/>
      <c r="AF14" s="14">
        <v>0.40684285584545699</v>
      </c>
      <c r="AG14" s="14">
        <v>0.32441381641038303</v>
      </c>
      <c r="AH14" s="14">
        <v>0.36899469779581401</v>
      </c>
      <c r="AI14" s="14">
        <v>0.30476144660889898</v>
      </c>
      <c r="AJ14" s="14">
        <v>0.33822572478750901</v>
      </c>
      <c r="AK14" s="14"/>
      <c r="AL14" s="14">
        <v>0.43165045774795402</v>
      </c>
      <c r="AM14" s="14">
        <v>0.32731813322161502</v>
      </c>
      <c r="AN14" s="14">
        <v>0.38133655397521099</v>
      </c>
    </row>
    <row r="15" spans="2:40" x14ac:dyDescent="0.35">
      <c r="B15" s="15" t="s">
        <v>259</v>
      </c>
      <c r="C15" s="14">
        <v>0.319112784137141</v>
      </c>
      <c r="D15" s="14">
        <v>0.29834252841461001</v>
      </c>
      <c r="E15" s="14">
        <v>0.33733357934467101</v>
      </c>
      <c r="F15" s="14"/>
      <c r="G15" s="14">
        <v>0.31279387433870698</v>
      </c>
      <c r="H15" s="14">
        <v>0.246847061730462</v>
      </c>
      <c r="I15" s="14">
        <v>0.28620749179046201</v>
      </c>
      <c r="J15" s="14">
        <v>0.319181328977927</v>
      </c>
      <c r="K15" s="14">
        <v>0.35038050911207402</v>
      </c>
      <c r="L15" s="14">
        <v>0.38756964105745301</v>
      </c>
      <c r="M15" s="14"/>
      <c r="N15" s="14">
        <v>0.289246171694582</v>
      </c>
      <c r="O15" s="14">
        <v>0.36426923442703502</v>
      </c>
      <c r="P15" s="14">
        <v>0.369289246938102</v>
      </c>
      <c r="Q15" s="14">
        <v>0.28466599518464802</v>
      </c>
      <c r="R15" s="14">
        <v>0.38653784365822003</v>
      </c>
      <c r="S15" s="14">
        <v>0.34816756086119799</v>
      </c>
      <c r="T15" s="14">
        <v>0.29482763953060898</v>
      </c>
      <c r="U15" s="14">
        <v>0.27784597232210101</v>
      </c>
      <c r="V15" s="14">
        <v>0.27578785173384301</v>
      </c>
      <c r="W15" s="14">
        <v>0.35337140114353299</v>
      </c>
      <c r="X15" s="14">
        <v>0.26686410920658099</v>
      </c>
      <c r="Y15" s="14">
        <v>0.25070292457902799</v>
      </c>
      <c r="Z15" s="14"/>
      <c r="AA15" s="14">
        <v>0.317105307752788</v>
      </c>
      <c r="AB15" s="14">
        <v>0.35269449103136302</v>
      </c>
      <c r="AC15" s="14">
        <v>0.31254651742223899</v>
      </c>
      <c r="AD15" s="14">
        <v>0.29252767108864097</v>
      </c>
      <c r="AE15" s="14"/>
      <c r="AF15" s="14">
        <v>0.371156520638869</v>
      </c>
      <c r="AG15" s="14">
        <v>0.26518348636220601</v>
      </c>
      <c r="AH15" s="14">
        <v>0.26445255094703002</v>
      </c>
      <c r="AI15" s="14">
        <v>0.31517501714422103</v>
      </c>
      <c r="AJ15" s="14">
        <v>0.31213713833338103</v>
      </c>
      <c r="AK15" s="14"/>
      <c r="AL15" s="14">
        <v>0.37643605528206497</v>
      </c>
      <c r="AM15" s="14">
        <v>0.27656641135640098</v>
      </c>
      <c r="AN15" s="14">
        <v>0.36112766806726698</v>
      </c>
    </row>
    <row r="16" spans="2:40" x14ac:dyDescent="0.35">
      <c r="B16" s="15" t="s">
        <v>260</v>
      </c>
      <c r="C16" s="14">
        <v>0.30899611823877399</v>
      </c>
      <c r="D16" s="14">
        <v>0.32555604095252699</v>
      </c>
      <c r="E16" s="14">
        <v>0.29170184777571301</v>
      </c>
      <c r="F16" s="14"/>
      <c r="G16" s="14">
        <v>0.318656075144018</v>
      </c>
      <c r="H16" s="14">
        <v>0.28950916322776199</v>
      </c>
      <c r="I16" s="14">
        <v>0.31710911752662502</v>
      </c>
      <c r="J16" s="14">
        <v>0.34921720305144899</v>
      </c>
      <c r="K16" s="14">
        <v>0.32586856676210302</v>
      </c>
      <c r="L16" s="14">
        <v>0.26776636850872299</v>
      </c>
      <c r="M16" s="14"/>
      <c r="N16" s="14">
        <v>0.31339238787461199</v>
      </c>
      <c r="O16" s="14">
        <v>0.33768950362991601</v>
      </c>
      <c r="P16" s="14">
        <v>0.28183271026370799</v>
      </c>
      <c r="Q16" s="14">
        <v>0.24956330458152101</v>
      </c>
      <c r="R16" s="14">
        <v>0.35844021631059703</v>
      </c>
      <c r="S16" s="14">
        <v>0.28473860273137902</v>
      </c>
      <c r="T16" s="14">
        <v>0.35307162503705902</v>
      </c>
      <c r="U16" s="14">
        <v>0.32110776212549003</v>
      </c>
      <c r="V16" s="14">
        <v>0.27666540985542198</v>
      </c>
      <c r="W16" s="14">
        <v>0.291538595571182</v>
      </c>
      <c r="X16" s="14">
        <v>0.381010541550934</v>
      </c>
      <c r="Y16" s="14">
        <v>0.28983238153977198</v>
      </c>
      <c r="Z16" s="14"/>
      <c r="AA16" s="14">
        <v>0.30774303267793801</v>
      </c>
      <c r="AB16" s="14">
        <v>0.32062087827473301</v>
      </c>
      <c r="AC16" s="14">
        <v>0.29191423524789001</v>
      </c>
      <c r="AD16" s="14">
        <v>0.31170469878837698</v>
      </c>
      <c r="AE16" s="14"/>
      <c r="AF16" s="14">
        <v>0.27882759501285298</v>
      </c>
      <c r="AG16" s="14">
        <v>0.33845681493595597</v>
      </c>
      <c r="AH16" s="14">
        <v>0.343690239424152</v>
      </c>
      <c r="AI16" s="14">
        <v>0.27130680566481202</v>
      </c>
      <c r="AJ16" s="14">
        <v>0.30815110007297097</v>
      </c>
      <c r="AK16" s="14"/>
      <c r="AL16" s="14">
        <v>0.248709214411857</v>
      </c>
      <c r="AM16" s="14">
        <v>0.32796158125429198</v>
      </c>
      <c r="AN16" s="14">
        <v>0.35592557641893502</v>
      </c>
    </row>
    <row r="17" spans="2:40" x14ac:dyDescent="0.35">
      <c r="B17" s="15" t="s">
        <v>261</v>
      </c>
      <c r="C17" s="14">
        <v>0.30133717033244001</v>
      </c>
      <c r="D17" s="14">
        <v>0.310246734713643</v>
      </c>
      <c r="E17" s="14">
        <v>0.29344829846082099</v>
      </c>
      <c r="F17" s="14"/>
      <c r="G17" s="14">
        <v>0.24485806042733599</v>
      </c>
      <c r="H17" s="14">
        <v>0.23226622308664499</v>
      </c>
      <c r="I17" s="14">
        <v>0.26304963492709199</v>
      </c>
      <c r="J17" s="14">
        <v>0.30335013860389898</v>
      </c>
      <c r="K17" s="14">
        <v>0.35804798914437702</v>
      </c>
      <c r="L17" s="14">
        <v>0.386252653591454</v>
      </c>
      <c r="M17" s="14"/>
      <c r="N17" s="14">
        <v>0.34850881621233398</v>
      </c>
      <c r="O17" s="14">
        <v>0.35762555796762702</v>
      </c>
      <c r="P17" s="14">
        <v>0.30813273757232401</v>
      </c>
      <c r="Q17" s="14">
        <v>0.33147159758410499</v>
      </c>
      <c r="R17" s="14">
        <v>0.32421319043181301</v>
      </c>
      <c r="S17" s="14">
        <v>0.31023744941869902</v>
      </c>
      <c r="T17" s="14">
        <v>0.22543836483048699</v>
      </c>
      <c r="U17" s="14">
        <v>0.24614330699578399</v>
      </c>
      <c r="V17" s="14">
        <v>0.25766005725115099</v>
      </c>
      <c r="W17" s="14">
        <v>0.27111134655450803</v>
      </c>
      <c r="X17" s="14">
        <v>0.25634639790561398</v>
      </c>
      <c r="Y17" s="14">
        <v>0.249920297760478</v>
      </c>
      <c r="Z17" s="14"/>
      <c r="AA17" s="14">
        <v>0.359683861287516</v>
      </c>
      <c r="AB17" s="14">
        <v>0.29023657504634698</v>
      </c>
      <c r="AC17" s="14">
        <v>0.29563899637351698</v>
      </c>
      <c r="AD17" s="14">
        <v>0.25513302428918899</v>
      </c>
      <c r="AE17" s="14"/>
      <c r="AF17" s="14">
        <v>0.36633679093946703</v>
      </c>
      <c r="AG17" s="14">
        <v>0.26698228982855299</v>
      </c>
      <c r="AH17" s="14">
        <v>0.33781305054272698</v>
      </c>
      <c r="AI17" s="14">
        <v>0.39267463150228199</v>
      </c>
      <c r="AJ17" s="14">
        <v>0.229857200619286</v>
      </c>
      <c r="AK17" s="14"/>
      <c r="AL17" s="14">
        <v>0.328551651629516</v>
      </c>
      <c r="AM17" s="14">
        <v>0.29986127796373502</v>
      </c>
      <c r="AN17" s="14">
        <v>0.30081374817063999</v>
      </c>
    </row>
    <row r="18" spans="2:40" x14ac:dyDescent="0.35">
      <c r="B18" s="15" t="s">
        <v>262</v>
      </c>
      <c r="C18" s="14">
        <v>0.275076310000264</v>
      </c>
      <c r="D18" s="14">
        <v>0.28449140300119002</v>
      </c>
      <c r="E18" s="14">
        <v>0.26554286936830201</v>
      </c>
      <c r="F18" s="14"/>
      <c r="G18" s="14">
        <v>0.254955046908449</v>
      </c>
      <c r="H18" s="14">
        <v>0.23490056909669499</v>
      </c>
      <c r="I18" s="14">
        <v>0.25164241011980398</v>
      </c>
      <c r="J18" s="14">
        <v>0.29789670604658502</v>
      </c>
      <c r="K18" s="14">
        <v>0.284823514470325</v>
      </c>
      <c r="L18" s="14">
        <v>0.314980417983315</v>
      </c>
      <c r="M18" s="14"/>
      <c r="N18" s="14">
        <v>0.32400707770856901</v>
      </c>
      <c r="O18" s="14">
        <v>0.28398730809072997</v>
      </c>
      <c r="P18" s="14">
        <v>0.34020475554637303</v>
      </c>
      <c r="Q18" s="14">
        <v>0.250847159971542</v>
      </c>
      <c r="R18" s="14">
        <v>0.274522823791082</v>
      </c>
      <c r="S18" s="14">
        <v>0.23975740906654899</v>
      </c>
      <c r="T18" s="14">
        <v>0.30601825832970397</v>
      </c>
      <c r="U18" s="14">
        <v>0.199305915163634</v>
      </c>
      <c r="V18" s="14">
        <v>0.236401186131033</v>
      </c>
      <c r="W18" s="14">
        <v>0.22182765618562</v>
      </c>
      <c r="X18" s="14">
        <v>0.314596294737989</v>
      </c>
      <c r="Y18" s="14">
        <v>0.26914743722423201</v>
      </c>
      <c r="Z18" s="14"/>
      <c r="AA18" s="14">
        <v>0.28639930452123502</v>
      </c>
      <c r="AB18" s="14">
        <v>0.29883238587766697</v>
      </c>
      <c r="AC18" s="14">
        <v>0.266879354537367</v>
      </c>
      <c r="AD18" s="14">
        <v>0.245395658936649</v>
      </c>
      <c r="AE18" s="14"/>
      <c r="AF18" s="14">
        <v>0.34779547667500499</v>
      </c>
      <c r="AG18" s="14">
        <v>0.22175757774544799</v>
      </c>
      <c r="AH18" s="14">
        <v>0.26882987615405901</v>
      </c>
      <c r="AI18" s="14">
        <v>0.27980376405292201</v>
      </c>
      <c r="AJ18" s="14">
        <v>0.228971324928638</v>
      </c>
      <c r="AK18" s="14"/>
      <c r="AL18" s="14">
        <v>0.33600825632736497</v>
      </c>
      <c r="AM18" s="14">
        <v>0.24559433273658701</v>
      </c>
      <c r="AN18" s="14">
        <v>0.27739903459104298</v>
      </c>
    </row>
    <row r="19" spans="2:40" x14ac:dyDescent="0.35">
      <c r="B19" s="15" t="s">
        <v>263</v>
      </c>
      <c r="C19" s="14">
        <v>0.20623941612972199</v>
      </c>
      <c r="D19" s="14">
        <v>0.20672053941652699</v>
      </c>
      <c r="E19" s="14">
        <v>0.20501234824145301</v>
      </c>
      <c r="F19" s="14"/>
      <c r="G19" s="14">
        <v>0.198453163826107</v>
      </c>
      <c r="H19" s="14">
        <v>0.18498360504179701</v>
      </c>
      <c r="I19" s="14">
        <v>0.21114359020389301</v>
      </c>
      <c r="J19" s="14">
        <v>0.207305337412789</v>
      </c>
      <c r="K19" s="14">
        <v>0.22244895038212101</v>
      </c>
      <c r="L19" s="14">
        <v>0.212881760576383</v>
      </c>
      <c r="M19" s="14"/>
      <c r="N19" s="14">
        <v>0.23991035774838801</v>
      </c>
      <c r="O19" s="14">
        <v>0.20925818125110399</v>
      </c>
      <c r="P19" s="14">
        <v>0.17710623346634199</v>
      </c>
      <c r="Q19" s="14">
        <v>0.174215283841052</v>
      </c>
      <c r="R19" s="14">
        <v>0.21144466209511201</v>
      </c>
      <c r="S19" s="14">
        <v>0.263888188662107</v>
      </c>
      <c r="T19" s="14">
        <v>0.206573690238331</v>
      </c>
      <c r="U19" s="14">
        <v>0.21064539508698099</v>
      </c>
      <c r="V19" s="14">
        <v>0.183685871625166</v>
      </c>
      <c r="W19" s="14">
        <v>0.195989526538594</v>
      </c>
      <c r="X19" s="14">
        <v>0.14948305487086</v>
      </c>
      <c r="Y19" s="14">
        <v>0.22588258419174201</v>
      </c>
      <c r="Z19" s="14"/>
      <c r="AA19" s="14">
        <v>0.24265558214789201</v>
      </c>
      <c r="AB19" s="14">
        <v>0.21115240284834899</v>
      </c>
      <c r="AC19" s="14">
        <v>0.178473134313682</v>
      </c>
      <c r="AD19" s="14">
        <v>0.18788469396988</v>
      </c>
      <c r="AE19" s="14"/>
      <c r="AF19" s="14">
        <v>0.21407339528956501</v>
      </c>
      <c r="AG19" s="14">
        <v>0.20949889537027999</v>
      </c>
      <c r="AH19" s="14">
        <v>0.243192679111116</v>
      </c>
      <c r="AI19" s="14">
        <v>0.234901578639377</v>
      </c>
      <c r="AJ19" s="14">
        <v>0.19387061206234699</v>
      </c>
      <c r="AK19" s="14"/>
      <c r="AL19" s="14">
        <v>0.23362394699345601</v>
      </c>
      <c r="AM19" s="14">
        <v>0.213373561445306</v>
      </c>
      <c r="AN19" s="14">
        <v>0.232681941902216</v>
      </c>
    </row>
    <row r="20" spans="2:40" x14ac:dyDescent="0.35">
      <c r="B20" s="15" t="s">
        <v>264</v>
      </c>
      <c r="C20" s="14">
        <v>0.143183714185323</v>
      </c>
      <c r="D20" s="14">
        <v>0.15296152594161999</v>
      </c>
      <c r="E20" s="14">
        <v>0.13350823872123699</v>
      </c>
      <c r="F20" s="14"/>
      <c r="G20" s="14">
        <v>0.134863598667296</v>
      </c>
      <c r="H20" s="14">
        <v>0.141094863130894</v>
      </c>
      <c r="I20" s="14">
        <v>0.15234699120475201</v>
      </c>
      <c r="J20" s="14">
        <v>0.150110487508781</v>
      </c>
      <c r="K20" s="14">
        <v>0.15663140986528901</v>
      </c>
      <c r="L20" s="14">
        <v>0.12828907111979099</v>
      </c>
      <c r="M20" s="14"/>
      <c r="N20" s="14">
        <v>0.154954936844482</v>
      </c>
      <c r="O20" s="14">
        <v>0.154216184927991</v>
      </c>
      <c r="P20" s="14">
        <v>0.14690213269312499</v>
      </c>
      <c r="Q20" s="14">
        <v>0.16063162829178099</v>
      </c>
      <c r="R20" s="14">
        <v>0.188420699805806</v>
      </c>
      <c r="S20" s="14">
        <v>0.11222478940873799</v>
      </c>
      <c r="T20" s="14">
        <v>9.1724103403559604E-2</v>
      </c>
      <c r="U20" s="14">
        <v>0.13044496867060401</v>
      </c>
      <c r="V20" s="14">
        <v>0.107401627882711</v>
      </c>
      <c r="W20" s="14">
        <v>0.14069234812061501</v>
      </c>
      <c r="X20" s="14">
        <v>0.146973099239846</v>
      </c>
      <c r="Y20" s="14">
        <v>0.25228913420183002</v>
      </c>
      <c r="Z20" s="14"/>
      <c r="AA20" s="14">
        <v>0.155418156968892</v>
      </c>
      <c r="AB20" s="14">
        <v>0.158080231931892</v>
      </c>
      <c r="AC20" s="14">
        <v>0.139954878906143</v>
      </c>
      <c r="AD20" s="14">
        <v>0.116305552925978</v>
      </c>
      <c r="AE20" s="14"/>
      <c r="AF20" s="14">
        <v>0.15260307166422599</v>
      </c>
      <c r="AG20" s="14">
        <v>0.15029343239103399</v>
      </c>
      <c r="AH20" s="14">
        <v>0.16938701440593401</v>
      </c>
      <c r="AI20" s="14">
        <v>0.123778546805308</v>
      </c>
      <c r="AJ20" s="14">
        <v>9.26148341071385E-2</v>
      </c>
      <c r="AK20" s="14"/>
      <c r="AL20" s="14">
        <v>0.151294355181052</v>
      </c>
      <c r="AM20" s="14">
        <v>0.15988470152753601</v>
      </c>
      <c r="AN20" s="14">
        <v>0.147679954595242</v>
      </c>
    </row>
    <row r="21" spans="2:40" x14ac:dyDescent="0.35">
      <c r="B21" s="15" t="s">
        <v>265</v>
      </c>
      <c r="C21" s="14">
        <v>8.7979409836241501E-2</v>
      </c>
      <c r="D21" s="14">
        <v>7.8139463631412207E-2</v>
      </c>
      <c r="E21" s="14">
        <v>9.7131916753237901E-2</v>
      </c>
      <c r="F21" s="14"/>
      <c r="G21" s="14">
        <v>0.13460708037765301</v>
      </c>
      <c r="H21" s="14">
        <v>7.1045247503476294E-2</v>
      </c>
      <c r="I21" s="14">
        <v>8.6601366531166998E-2</v>
      </c>
      <c r="J21" s="14">
        <v>0.10309771157659101</v>
      </c>
      <c r="K21" s="14">
        <v>9.5895481001032498E-2</v>
      </c>
      <c r="L21" s="14">
        <v>5.4248460922194E-2</v>
      </c>
      <c r="M21" s="14"/>
      <c r="N21" s="14">
        <v>7.0794998857524605E-2</v>
      </c>
      <c r="O21" s="14">
        <v>7.9317780043168695E-2</v>
      </c>
      <c r="P21" s="14">
        <v>6.7322829191268599E-2</v>
      </c>
      <c r="Q21" s="14">
        <v>0.10178665737102199</v>
      </c>
      <c r="R21" s="14">
        <v>8.4776153241077401E-2</v>
      </c>
      <c r="S21" s="14">
        <v>8.5830866930905095E-2</v>
      </c>
      <c r="T21" s="14">
        <v>9.1608827591479702E-2</v>
      </c>
      <c r="U21" s="14">
        <v>9.0104546781663603E-2</v>
      </c>
      <c r="V21" s="14">
        <v>9.3730365234669599E-2</v>
      </c>
      <c r="W21" s="14">
        <v>0.10914698706991099</v>
      </c>
      <c r="X21" s="14">
        <v>0.104044923044571</v>
      </c>
      <c r="Y21" s="14">
        <v>0.109403799099709</v>
      </c>
      <c r="Z21" s="14"/>
      <c r="AA21" s="14">
        <v>7.6628623065623805E-2</v>
      </c>
      <c r="AB21" s="14">
        <v>9.5937167841194895E-2</v>
      </c>
      <c r="AC21" s="14">
        <v>6.28532840546219E-2</v>
      </c>
      <c r="AD21" s="14">
        <v>0.11277803301044</v>
      </c>
      <c r="AE21" s="14"/>
      <c r="AF21" s="14">
        <v>5.1288512814053E-2</v>
      </c>
      <c r="AG21" s="14">
        <v>9.6237513165416996E-2</v>
      </c>
      <c r="AH21" s="14">
        <v>8.6643722620436806E-2</v>
      </c>
      <c r="AI21" s="14">
        <v>3.7926290097673399E-2</v>
      </c>
      <c r="AJ21" s="14">
        <v>0.10037541229077</v>
      </c>
      <c r="AK21" s="14"/>
      <c r="AL21" s="14">
        <v>4.0253696818747603E-2</v>
      </c>
      <c r="AM21" s="14">
        <v>0.104186374455682</v>
      </c>
      <c r="AN21" s="14">
        <v>0.106951052465417</v>
      </c>
    </row>
    <row r="22" spans="2:40" x14ac:dyDescent="0.35">
      <c r="B22" s="15" t="s">
        <v>266</v>
      </c>
      <c r="C22" s="14">
        <v>3.7864701840083802E-2</v>
      </c>
      <c r="D22" s="14">
        <v>4.8513373580257403E-2</v>
      </c>
      <c r="E22" s="14">
        <v>2.7691617533960201E-2</v>
      </c>
      <c r="F22" s="14"/>
      <c r="G22" s="14">
        <v>3.0405950369150701E-2</v>
      </c>
      <c r="H22" s="14">
        <v>2.61900109463232E-2</v>
      </c>
      <c r="I22" s="14">
        <v>2.8041361484497301E-2</v>
      </c>
      <c r="J22" s="14">
        <v>4.9679170268277201E-2</v>
      </c>
      <c r="K22" s="14">
        <v>3.3173200606269E-2</v>
      </c>
      <c r="L22" s="14">
        <v>5.3827276061244003E-2</v>
      </c>
      <c r="M22" s="14"/>
      <c r="N22" s="14">
        <v>4.7710057248415101E-2</v>
      </c>
      <c r="O22" s="14">
        <v>3.97954054211496E-2</v>
      </c>
      <c r="P22" s="14">
        <v>5.9077334088731302E-2</v>
      </c>
      <c r="Q22" s="14">
        <v>2.8098932173274901E-2</v>
      </c>
      <c r="R22" s="14">
        <v>3.5764525375267198E-2</v>
      </c>
      <c r="S22" s="14">
        <v>3.12260666142379E-2</v>
      </c>
      <c r="T22" s="14">
        <v>2.9162676985000299E-2</v>
      </c>
      <c r="U22" s="14">
        <v>4.7887573078271899E-2</v>
      </c>
      <c r="V22" s="14">
        <v>3.1413233480303303E-2</v>
      </c>
      <c r="W22" s="14">
        <v>1.3528436099647699E-2</v>
      </c>
      <c r="X22" s="14">
        <v>3.2318710383455997E-2</v>
      </c>
      <c r="Y22" s="14">
        <v>9.7155157823299601E-2</v>
      </c>
      <c r="Z22" s="14"/>
      <c r="AA22" s="14">
        <v>4.6717487286966397E-2</v>
      </c>
      <c r="AB22" s="14">
        <v>4.3283381243544E-2</v>
      </c>
      <c r="AC22" s="14">
        <v>3.0830802668516202E-2</v>
      </c>
      <c r="AD22" s="14">
        <v>2.91610158635522E-2</v>
      </c>
      <c r="AE22" s="14"/>
      <c r="AF22" s="14">
        <v>3.7549045355567398E-2</v>
      </c>
      <c r="AG22" s="14">
        <v>4.71511033917833E-2</v>
      </c>
      <c r="AH22" s="14">
        <v>5.6014323922234897E-2</v>
      </c>
      <c r="AI22" s="14">
        <v>0</v>
      </c>
      <c r="AJ22" s="14">
        <v>2.36408599745806E-2</v>
      </c>
      <c r="AK22" s="14"/>
      <c r="AL22" s="14">
        <v>4.8634228318732403E-2</v>
      </c>
      <c r="AM22" s="14">
        <v>4.2525313340764703E-2</v>
      </c>
      <c r="AN22" s="14">
        <v>4.1578538244857702E-2</v>
      </c>
    </row>
    <row r="23" spans="2:40" x14ac:dyDescent="0.35">
      <c r="B23" s="15" t="s">
        <v>267</v>
      </c>
      <c r="C23" s="14">
        <v>3.0493064967658901E-2</v>
      </c>
      <c r="D23" s="14">
        <v>3.4681519978959699E-2</v>
      </c>
      <c r="E23" s="14">
        <v>2.65842739378363E-2</v>
      </c>
      <c r="F23" s="14"/>
      <c r="G23" s="14">
        <v>4.0274776916169701E-2</v>
      </c>
      <c r="H23" s="14">
        <v>1.9783157695308799E-2</v>
      </c>
      <c r="I23" s="14">
        <v>9.2589807927446199E-3</v>
      </c>
      <c r="J23" s="14">
        <v>3.1025720389763499E-2</v>
      </c>
      <c r="K23" s="14">
        <v>5.2806304297099101E-2</v>
      </c>
      <c r="L23" s="14">
        <v>3.4545681383933699E-2</v>
      </c>
      <c r="M23" s="14"/>
      <c r="N23" s="14">
        <v>3.8378119622967499E-2</v>
      </c>
      <c r="O23" s="14">
        <v>2.6365499977675899E-2</v>
      </c>
      <c r="P23" s="14">
        <v>1.1563996760008501E-2</v>
      </c>
      <c r="Q23" s="14">
        <v>1.5945102795788001E-2</v>
      </c>
      <c r="R23" s="14">
        <v>2.7254421741628999E-2</v>
      </c>
      <c r="S23" s="14">
        <v>3.1585280362931803E-2</v>
      </c>
      <c r="T23" s="14">
        <v>1.6574608030504201E-2</v>
      </c>
      <c r="U23" s="14">
        <v>5.8198771492441202E-2</v>
      </c>
      <c r="V23" s="14">
        <v>2.64960122111716E-2</v>
      </c>
      <c r="W23" s="14">
        <v>6.4131315744858697E-2</v>
      </c>
      <c r="X23" s="14">
        <v>4.4490746204977699E-2</v>
      </c>
      <c r="Y23" s="14">
        <v>0</v>
      </c>
      <c r="Z23" s="14"/>
      <c r="AA23" s="14">
        <v>2.7969364972485099E-2</v>
      </c>
      <c r="AB23" s="14">
        <v>3.3813105537035197E-2</v>
      </c>
      <c r="AC23" s="14">
        <v>1.9982533021393401E-2</v>
      </c>
      <c r="AD23" s="14">
        <v>3.925903140275E-2</v>
      </c>
      <c r="AE23" s="14"/>
      <c r="AF23" s="14">
        <v>1.9558088017542601E-2</v>
      </c>
      <c r="AG23" s="14">
        <v>3.8282280068447402E-2</v>
      </c>
      <c r="AH23" s="14">
        <v>2.3319680790855401E-2</v>
      </c>
      <c r="AI23" s="14">
        <v>0</v>
      </c>
      <c r="AJ23" s="14">
        <v>2.7848128962231999E-2</v>
      </c>
      <c r="AK23" s="14"/>
      <c r="AL23" s="14">
        <v>1.2317946448749799E-2</v>
      </c>
      <c r="AM23" s="14">
        <v>3.2588096960633403E-2</v>
      </c>
      <c r="AN23" s="14">
        <v>2.70456395503532E-2</v>
      </c>
    </row>
    <row r="24" spans="2:40" x14ac:dyDescent="0.35">
      <c r="B24" s="15" t="s">
        <v>268</v>
      </c>
      <c r="C24" s="14">
        <v>2.1527883812883199E-2</v>
      </c>
      <c r="D24" s="14">
        <v>1.7837492496162299E-2</v>
      </c>
      <c r="E24" s="14">
        <v>2.4281223815008701E-2</v>
      </c>
      <c r="F24" s="14"/>
      <c r="G24" s="14">
        <v>3.6899640609390501E-2</v>
      </c>
      <c r="H24" s="14">
        <v>2.28480779267453E-2</v>
      </c>
      <c r="I24" s="14">
        <v>2.6255271742922599E-2</v>
      </c>
      <c r="J24" s="14">
        <v>1.8652767712653302E-2</v>
      </c>
      <c r="K24" s="14">
        <v>9.6511512559784695E-3</v>
      </c>
      <c r="L24" s="14">
        <v>1.6705429440948199E-2</v>
      </c>
      <c r="M24" s="14"/>
      <c r="N24" s="14">
        <v>1.8529414257713098E-2</v>
      </c>
      <c r="O24" s="14">
        <v>2.5658817751215E-2</v>
      </c>
      <c r="P24" s="14">
        <v>2.9588596044767199E-2</v>
      </c>
      <c r="Q24" s="14">
        <v>3.10677064128469E-2</v>
      </c>
      <c r="R24" s="14">
        <v>2.7611336517124899E-2</v>
      </c>
      <c r="S24" s="14">
        <v>1.56025867641085E-2</v>
      </c>
      <c r="T24" s="14">
        <v>1.21608236944616E-2</v>
      </c>
      <c r="U24" s="14">
        <v>2.21404114109395E-2</v>
      </c>
      <c r="V24" s="14">
        <v>8.7362743349915506E-3</v>
      </c>
      <c r="W24" s="14">
        <v>2.6060722633592898E-2</v>
      </c>
      <c r="X24" s="14">
        <v>3.8729226274637797E-2</v>
      </c>
      <c r="Y24" s="14">
        <v>0</v>
      </c>
      <c r="Z24" s="14"/>
      <c r="AA24" s="14">
        <v>2.1089945365119898E-2</v>
      </c>
      <c r="AB24" s="14">
        <v>2.3947761487810401E-2</v>
      </c>
      <c r="AC24" s="14">
        <v>1.9633339701699899E-2</v>
      </c>
      <c r="AD24" s="14">
        <v>2.13236064428876E-2</v>
      </c>
      <c r="AE24" s="14"/>
      <c r="AF24" s="14">
        <v>1.77769421171898E-2</v>
      </c>
      <c r="AG24" s="14">
        <v>2.0907661008059499E-2</v>
      </c>
      <c r="AH24" s="14">
        <v>2.0417238132655301E-2</v>
      </c>
      <c r="AI24" s="14">
        <v>3.9288741531504898E-2</v>
      </c>
      <c r="AJ24" s="14">
        <v>2.2500800724317999E-2</v>
      </c>
      <c r="AK24" s="14"/>
      <c r="AL24" s="14">
        <v>7.4128917616544301E-3</v>
      </c>
      <c r="AM24" s="14">
        <v>2.4835733220543599E-2</v>
      </c>
      <c r="AN24" s="14">
        <v>4.0791635908999001E-2</v>
      </c>
    </row>
    <row r="25" spans="2:40" x14ac:dyDescent="0.35">
      <c r="B25" s="15" t="s">
        <v>105</v>
      </c>
      <c r="C25" s="14">
        <v>1.9540102547101999E-2</v>
      </c>
      <c r="D25" s="14">
        <v>1.7979916835219201E-2</v>
      </c>
      <c r="E25" s="14">
        <v>2.11795304364173E-2</v>
      </c>
      <c r="F25" s="14"/>
      <c r="G25" s="14">
        <v>2.34347881687944E-2</v>
      </c>
      <c r="H25" s="14">
        <v>1.3759518481526E-2</v>
      </c>
      <c r="I25" s="14">
        <v>2.1248363160949701E-2</v>
      </c>
      <c r="J25" s="14">
        <v>1.29470291820909E-2</v>
      </c>
      <c r="K25" s="14">
        <v>1.6522037520327E-2</v>
      </c>
      <c r="L25" s="14">
        <v>2.76215585908435E-2</v>
      </c>
      <c r="M25" s="14"/>
      <c r="N25" s="14">
        <v>1.0634841448463E-2</v>
      </c>
      <c r="O25" s="14">
        <v>1.8855076349265198E-2</v>
      </c>
      <c r="P25" s="14">
        <v>1.8657748673219201E-2</v>
      </c>
      <c r="Q25" s="14">
        <v>2.10821904180237E-2</v>
      </c>
      <c r="R25" s="14">
        <v>6.7117007950622497E-3</v>
      </c>
      <c r="S25" s="14">
        <v>2.1125080108949999E-2</v>
      </c>
      <c r="T25" s="14">
        <v>3.06767548804135E-2</v>
      </c>
      <c r="U25" s="14">
        <v>2.2548358866975801E-2</v>
      </c>
      <c r="V25" s="14">
        <v>3.0349126779329199E-2</v>
      </c>
      <c r="W25" s="14">
        <v>1.40993859300817E-2</v>
      </c>
      <c r="X25" s="14">
        <v>2.1567043281635299E-2</v>
      </c>
      <c r="Y25" s="14">
        <v>2.6658604236587901E-2</v>
      </c>
      <c r="Z25" s="14"/>
      <c r="AA25" s="14">
        <v>8.9513298356045708E-3</v>
      </c>
      <c r="AB25" s="14">
        <v>9.1616153072134592E-3</v>
      </c>
      <c r="AC25" s="14">
        <v>1.2103617381046899E-2</v>
      </c>
      <c r="AD25" s="14">
        <v>4.6528043147529799E-2</v>
      </c>
      <c r="AE25" s="14"/>
      <c r="AF25" s="14">
        <v>1.5659955294869701E-2</v>
      </c>
      <c r="AG25" s="14">
        <v>1.93750496994269E-2</v>
      </c>
      <c r="AH25" s="14">
        <v>1.62548857848408E-2</v>
      </c>
      <c r="AI25" s="14">
        <v>3.9948386013761598E-2</v>
      </c>
      <c r="AJ25" s="14">
        <v>2.1349852830299498E-2</v>
      </c>
      <c r="AK25" s="14"/>
      <c r="AL25" s="14">
        <v>1.8108732109204599E-2</v>
      </c>
      <c r="AM25" s="14">
        <v>1.5248267897175099E-2</v>
      </c>
      <c r="AN25" s="14">
        <v>1.9706974627876399E-2</v>
      </c>
    </row>
    <row r="26" spans="2:40" x14ac:dyDescent="0.35">
      <c r="B26" s="15" t="s">
        <v>269</v>
      </c>
      <c r="C26" s="14">
        <v>1.5818320420426E-2</v>
      </c>
      <c r="D26" s="14">
        <v>1.6962186323768402E-2</v>
      </c>
      <c r="E26" s="14">
        <v>1.47952956927142E-2</v>
      </c>
      <c r="F26" s="14"/>
      <c r="G26" s="14">
        <v>1.69470407310112E-2</v>
      </c>
      <c r="H26" s="14">
        <v>2.3495505995226901E-2</v>
      </c>
      <c r="I26" s="14">
        <v>1.8446029345164299E-2</v>
      </c>
      <c r="J26" s="14">
        <v>1.4151749481002E-2</v>
      </c>
      <c r="K26" s="14">
        <v>6.4748041713147504E-3</v>
      </c>
      <c r="L26" s="14">
        <v>1.43383095163899E-2</v>
      </c>
      <c r="M26" s="14"/>
      <c r="N26" s="14">
        <v>2.4176194821895002E-2</v>
      </c>
      <c r="O26" s="14">
        <v>8.3553967280229607E-3</v>
      </c>
      <c r="P26" s="14">
        <v>5.5247200591361997E-3</v>
      </c>
      <c r="Q26" s="14">
        <v>1.5306009565377201E-2</v>
      </c>
      <c r="R26" s="14">
        <v>2.7242203084552798E-2</v>
      </c>
      <c r="S26" s="14">
        <v>2.1701249853167098E-2</v>
      </c>
      <c r="T26" s="14">
        <v>6.6766227189043702E-3</v>
      </c>
      <c r="U26" s="14">
        <v>3.4405805196184899E-2</v>
      </c>
      <c r="V26" s="14">
        <v>1.39941282658932E-2</v>
      </c>
      <c r="W26" s="14">
        <v>1.9604542720776299E-2</v>
      </c>
      <c r="X26" s="14">
        <v>9.0382800927955396E-3</v>
      </c>
      <c r="Y26" s="14">
        <v>0</v>
      </c>
      <c r="Z26" s="14"/>
      <c r="AA26" s="14">
        <v>1.5207025820696799E-2</v>
      </c>
      <c r="AB26" s="14">
        <v>2.1358703236871199E-2</v>
      </c>
      <c r="AC26" s="14">
        <v>1.506942385159E-2</v>
      </c>
      <c r="AD26" s="14">
        <v>1.1502096002969401E-2</v>
      </c>
      <c r="AE26" s="14"/>
      <c r="AF26" s="14">
        <v>1.2491876679186E-2</v>
      </c>
      <c r="AG26" s="14">
        <v>2.0804879251417802E-2</v>
      </c>
      <c r="AH26" s="14">
        <v>1.40494310466346E-2</v>
      </c>
      <c r="AI26" s="14">
        <v>0</v>
      </c>
      <c r="AJ26" s="14">
        <v>1.5754016007879599E-2</v>
      </c>
      <c r="AK26" s="14"/>
      <c r="AL26" s="14">
        <v>1.9961265739882401E-2</v>
      </c>
      <c r="AM26" s="14">
        <v>1.6111073378290999E-2</v>
      </c>
      <c r="AN26" s="14">
        <v>8.4179520812509099E-3</v>
      </c>
    </row>
    <row r="27" spans="2:40" x14ac:dyDescent="0.35">
      <c r="B27" s="15" t="s">
        <v>270</v>
      </c>
      <c r="C27" s="14">
        <v>7.2368320700632299E-3</v>
      </c>
      <c r="D27" s="14">
        <v>4.9888943671357001E-3</v>
      </c>
      <c r="E27" s="14">
        <v>9.4747796764851604E-3</v>
      </c>
      <c r="F27" s="14"/>
      <c r="G27" s="14">
        <v>1.02293812083345E-2</v>
      </c>
      <c r="H27" s="14">
        <v>8.3505729383504795E-3</v>
      </c>
      <c r="I27" s="14">
        <v>5.6833871882790302E-3</v>
      </c>
      <c r="J27" s="14">
        <v>1.1506889684972699E-2</v>
      </c>
      <c r="K27" s="14">
        <v>6.5406932703344599E-3</v>
      </c>
      <c r="L27" s="14">
        <v>2.6122318465851401E-3</v>
      </c>
      <c r="M27" s="14"/>
      <c r="N27" s="14">
        <v>7.1659830932822603E-3</v>
      </c>
      <c r="O27" s="14">
        <v>3.4349806961415401E-3</v>
      </c>
      <c r="P27" s="14">
        <v>5.90743943067911E-3</v>
      </c>
      <c r="Q27" s="14">
        <v>1.14154618167258E-2</v>
      </c>
      <c r="R27" s="14">
        <v>0</v>
      </c>
      <c r="S27" s="14">
        <v>2.1544018288481601E-2</v>
      </c>
      <c r="T27" s="14">
        <v>5.4877350846359203E-3</v>
      </c>
      <c r="U27" s="14">
        <v>1.14974747072216E-2</v>
      </c>
      <c r="V27" s="14">
        <v>1.31979799086651E-2</v>
      </c>
      <c r="W27" s="14">
        <v>0</v>
      </c>
      <c r="X27" s="14">
        <v>0</v>
      </c>
      <c r="Y27" s="14">
        <v>0</v>
      </c>
      <c r="Z27" s="14"/>
      <c r="AA27" s="14">
        <v>7.9016747538742192E-3</v>
      </c>
      <c r="AB27" s="14">
        <v>5.5112270447026102E-3</v>
      </c>
      <c r="AC27" s="14">
        <v>6.1352278208079997E-3</v>
      </c>
      <c r="AD27" s="14">
        <v>9.3407375938275201E-3</v>
      </c>
      <c r="AE27" s="14"/>
      <c r="AF27" s="14">
        <v>5.5478347349737804E-3</v>
      </c>
      <c r="AG27" s="14">
        <v>1.04768348319289E-2</v>
      </c>
      <c r="AH27" s="14">
        <v>0</v>
      </c>
      <c r="AI27" s="14">
        <v>3.9288741531504898E-2</v>
      </c>
      <c r="AJ27" s="14">
        <v>7.11802086320112E-3</v>
      </c>
      <c r="AK27" s="14"/>
      <c r="AL27" s="14">
        <v>9.8787379621424407E-3</v>
      </c>
      <c r="AM27" s="14">
        <v>7.9086137694703105E-3</v>
      </c>
      <c r="AN27" s="14">
        <v>0</v>
      </c>
    </row>
    <row r="28" spans="2:40" x14ac:dyDescent="0.35">
      <c r="B28" s="15" t="s">
        <v>271</v>
      </c>
      <c r="C28" s="14">
        <v>6.5786588394313597E-3</v>
      </c>
      <c r="D28" s="14">
        <v>9.5168226019906998E-3</v>
      </c>
      <c r="E28" s="14">
        <v>3.7487523403321502E-3</v>
      </c>
      <c r="F28" s="14"/>
      <c r="G28" s="14">
        <v>1.0108612813099899E-2</v>
      </c>
      <c r="H28" s="14">
        <v>1.6211114499695201E-2</v>
      </c>
      <c r="I28" s="14">
        <v>2.7639303802110002E-3</v>
      </c>
      <c r="J28" s="14">
        <v>6.1949787088444496E-3</v>
      </c>
      <c r="K28" s="14">
        <v>3.0121215540267199E-3</v>
      </c>
      <c r="L28" s="14">
        <v>2.2466099569940202E-3</v>
      </c>
      <c r="M28" s="14"/>
      <c r="N28" s="14">
        <v>6.8086201676919597E-3</v>
      </c>
      <c r="O28" s="14">
        <v>6.9751825200462404E-3</v>
      </c>
      <c r="P28" s="14">
        <v>1.14321594898153E-2</v>
      </c>
      <c r="Q28" s="14">
        <v>5.1435847485004297E-3</v>
      </c>
      <c r="R28" s="14">
        <v>6.8938129181705804E-3</v>
      </c>
      <c r="S28" s="14">
        <v>1.0658868783772601E-2</v>
      </c>
      <c r="T28" s="14">
        <v>0</v>
      </c>
      <c r="U28" s="14">
        <v>0</v>
      </c>
      <c r="V28" s="14">
        <v>5.1474947391334401E-3</v>
      </c>
      <c r="W28" s="14">
        <v>0</v>
      </c>
      <c r="X28" s="14">
        <v>2.6739499711149198E-2</v>
      </c>
      <c r="Y28" s="14">
        <v>0</v>
      </c>
      <c r="Z28" s="14"/>
      <c r="AA28" s="14">
        <v>3.592972493548E-3</v>
      </c>
      <c r="AB28" s="14">
        <v>1.8652967381159E-3</v>
      </c>
      <c r="AC28" s="14">
        <v>8.8119789168202602E-3</v>
      </c>
      <c r="AD28" s="14">
        <v>1.27924042809667E-2</v>
      </c>
      <c r="AE28" s="14"/>
      <c r="AF28" s="14">
        <v>6.4557489078885602E-3</v>
      </c>
      <c r="AG28" s="14">
        <v>8.6231821334104997E-3</v>
      </c>
      <c r="AH28" s="14">
        <v>0</v>
      </c>
      <c r="AI28" s="14">
        <v>0</v>
      </c>
      <c r="AJ28" s="14">
        <v>3.6195690992228999E-3</v>
      </c>
      <c r="AK28" s="14"/>
      <c r="AL28" s="14">
        <v>4.5090084257762703E-3</v>
      </c>
      <c r="AM28" s="14">
        <v>9.02435548516318E-3</v>
      </c>
      <c r="AN28" s="14">
        <v>0</v>
      </c>
    </row>
    <row r="29" spans="2:40" x14ac:dyDescent="0.35">
      <c r="B29" s="15" t="s">
        <v>272</v>
      </c>
      <c r="C29" s="14">
        <v>4.04625503849606E-3</v>
      </c>
      <c r="D29" s="14">
        <v>3.4818709236888001E-3</v>
      </c>
      <c r="E29" s="14">
        <v>4.6213643328498998E-3</v>
      </c>
      <c r="F29" s="14"/>
      <c r="G29" s="14">
        <v>3.3418573614487101E-3</v>
      </c>
      <c r="H29" s="14">
        <v>8.7930245873651895E-3</v>
      </c>
      <c r="I29" s="14">
        <v>2.7439029320685598E-3</v>
      </c>
      <c r="J29" s="14">
        <v>9.5237785433266494E-3</v>
      </c>
      <c r="K29" s="14">
        <v>0</v>
      </c>
      <c r="L29" s="14">
        <v>0</v>
      </c>
      <c r="M29" s="14"/>
      <c r="N29" s="14">
        <v>4.3634652400463504E-3</v>
      </c>
      <c r="O29" s="14">
        <v>0</v>
      </c>
      <c r="P29" s="14">
        <v>0</v>
      </c>
      <c r="Q29" s="14">
        <v>0</v>
      </c>
      <c r="R29" s="14">
        <v>6.65998832806432E-3</v>
      </c>
      <c r="S29" s="14">
        <v>5.1723554140470102E-3</v>
      </c>
      <c r="T29" s="14">
        <v>5.64880803787037E-3</v>
      </c>
      <c r="U29" s="14">
        <v>1.17294472983973E-2</v>
      </c>
      <c r="V29" s="14">
        <v>0</v>
      </c>
      <c r="W29" s="14">
        <v>6.1876606178915203E-3</v>
      </c>
      <c r="X29" s="14">
        <v>2.05731686434341E-2</v>
      </c>
      <c r="Y29" s="14">
        <v>0</v>
      </c>
      <c r="Z29" s="14"/>
      <c r="AA29" s="14">
        <v>6.1347846128012298E-3</v>
      </c>
      <c r="AB29" s="14">
        <v>3.8902112654122102E-3</v>
      </c>
      <c r="AC29" s="14">
        <v>4.1695848962795597E-3</v>
      </c>
      <c r="AD29" s="14">
        <v>1.8767683877121801E-3</v>
      </c>
      <c r="AE29" s="14"/>
      <c r="AF29" s="14">
        <v>4.2857206063077998E-3</v>
      </c>
      <c r="AG29" s="14">
        <v>3.6413237399179599E-3</v>
      </c>
      <c r="AH29" s="14">
        <v>1.5300408042297599E-2</v>
      </c>
      <c r="AI29" s="14">
        <v>0</v>
      </c>
      <c r="AJ29" s="14">
        <v>0</v>
      </c>
      <c r="AK29" s="14"/>
      <c r="AL29" s="14">
        <v>2.7506623294681798E-3</v>
      </c>
      <c r="AM29" s="14">
        <v>5.3432823109212301E-3</v>
      </c>
      <c r="AN29" s="14">
        <v>1.06799721620298E-2</v>
      </c>
    </row>
    <row r="30" spans="2:40" x14ac:dyDescent="0.35">
      <c r="B30" s="15" t="s">
        <v>273</v>
      </c>
      <c r="C30" s="23">
        <v>3.9700106713164603E-3</v>
      </c>
      <c r="D30" s="23">
        <v>1.0837951666523001E-3</v>
      </c>
      <c r="E30" s="23">
        <v>6.8118099561800503E-3</v>
      </c>
      <c r="F30" s="23"/>
      <c r="G30" s="23">
        <v>3.2213570955096599E-3</v>
      </c>
      <c r="H30" s="23">
        <v>5.8665551281604899E-3</v>
      </c>
      <c r="I30" s="23">
        <v>5.7073985859905597E-3</v>
      </c>
      <c r="J30" s="23">
        <v>0</v>
      </c>
      <c r="K30" s="23">
        <v>3.3813272404231601E-3</v>
      </c>
      <c r="L30" s="23">
        <v>5.1357678159116996E-3</v>
      </c>
      <c r="M30" s="23"/>
      <c r="N30" s="23">
        <v>3.9938664980620504E-3</v>
      </c>
      <c r="O30" s="23">
        <v>0</v>
      </c>
      <c r="P30" s="23">
        <v>0</v>
      </c>
      <c r="Q30" s="23">
        <v>0</v>
      </c>
      <c r="R30" s="23">
        <v>1.39421630103139E-2</v>
      </c>
      <c r="S30" s="23">
        <v>1.54299736250899E-2</v>
      </c>
      <c r="T30" s="23">
        <v>0</v>
      </c>
      <c r="U30" s="23">
        <v>1.29314777153486E-2</v>
      </c>
      <c r="V30" s="23">
        <v>0</v>
      </c>
      <c r="W30" s="23">
        <v>5.9099413311541997E-3</v>
      </c>
      <c r="X30" s="23">
        <v>0</v>
      </c>
      <c r="Y30" s="23">
        <v>0</v>
      </c>
      <c r="Z30" s="23"/>
      <c r="AA30" s="23">
        <v>1.76541249926623E-3</v>
      </c>
      <c r="AB30" s="23">
        <v>6.0747098144224698E-3</v>
      </c>
      <c r="AC30" s="23">
        <v>6.4964825041678104E-3</v>
      </c>
      <c r="AD30" s="23">
        <v>1.97055446076182E-3</v>
      </c>
      <c r="AE30" s="23"/>
      <c r="AF30" s="23">
        <v>2.7067249874462998E-3</v>
      </c>
      <c r="AG30" s="23">
        <v>5.4250442874112601E-3</v>
      </c>
      <c r="AH30" s="23">
        <v>0</v>
      </c>
      <c r="AI30" s="23">
        <v>0</v>
      </c>
      <c r="AJ30" s="23">
        <v>3.6573873758874902E-3</v>
      </c>
      <c r="AK30" s="23"/>
      <c r="AL30" s="23">
        <v>4.9232319268190704E-3</v>
      </c>
      <c r="AM30" s="23">
        <v>4.1338236355170001E-3</v>
      </c>
      <c r="AN30" s="23">
        <v>0</v>
      </c>
    </row>
    <row r="31" spans="2:40" x14ac:dyDescent="0.35">
      <c r="B31" s="16"/>
    </row>
    <row r="32" spans="2:40" x14ac:dyDescent="0.35">
      <c r="B32" t="s">
        <v>69</v>
      </c>
    </row>
    <row r="33" spans="2:2" x14ac:dyDescent="0.35">
      <c r="B33" t="s">
        <v>70</v>
      </c>
    </row>
    <row r="35" spans="2:2" x14ac:dyDescent="0.35">
      <c r="B35"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275</v>
      </c>
      <c r="C9" s="14">
        <v>0.670461675981879</v>
      </c>
      <c r="D9" s="14">
        <v>0.68497647680432605</v>
      </c>
      <c r="E9" s="14">
        <v>0.65530969774668602</v>
      </c>
      <c r="F9" s="14"/>
      <c r="G9" s="14">
        <v>0.74259743776012499</v>
      </c>
      <c r="H9" s="14">
        <v>0.76332346704648701</v>
      </c>
      <c r="I9" s="14">
        <v>0.71681305354226699</v>
      </c>
      <c r="J9" s="14">
        <v>0.64898877605942495</v>
      </c>
      <c r="K9" s="14">
        <v>0.594071799115236</v>
      </c>
      <c r="L9" s="14">
        <v>0.57832799097242205</v>
      </c>
      <c r="M9" s="14"/>
      <c r="N9" s="14">
        <v>0.73683795507695105</v>
      </c>
      <c r="O9" s="14">
        <v>0.70873279681741397</v>
      </c>
      <c r="P9" s="14">
        <v>0.64423844905740502</v>
      </c>
      <c r="Q9" s="14">
        <v>0.66247395977740797</v>
      </c>
      <c r="R9" s="14">
        <v>0.73632618176790798</v>
      </c>
      <c r="S9" s="14">
        <v>0.65331393136321902</v>
      </c>
      <c r="T9" s="14">
        <v>0.67117865686942801</v>
      </c>
      <c r="U9" s="14">
        <v>0.49861910108318702</v>
      </c>
      <c r="V9" s="14">
        <v>0.66121243312521905</v>
      </c>
      <c r="W9" s="14">
        <v>0.64995795993035499</v>
      </c>
      <c r="X9" s="14">
        <v>0.53195030577355495</v>
      </c>
      <c r="Y9" s="14">
        <v>0.73868524690891901</v>
      </c>
      <c r="Z9" s="14"/>
      <c r="AA9" s="14">
        <v>0.78068785166263399</v>
      </c>
      <c r="AB9" s="14">
        <v>0.67901678016211897</v>
      </c>
      <c r="AC9" s="14">
        <v>0.672033049629713</v>
      </c>
      <c r="AD9" s="14">
        <v>0.54044297092095395</v>
      </c>
      <c r="AE9" s="14"/>
      <c r="AF9" s="14">
        <v>0.70893917064476497</v>
      </c>
      <c r="AG9" s="14">
        <v>0.65227614555812596</v>
      </c>
      <c r="AH9" s="14">
        <v>0.68264868601663697</v>
      </c>
      <c r="AI9" s="14">
        <v>0.77386295903273805</v>
      </c>
      <c r="AJ9" s="14">
        <v>0.63702417065690597</v>
      </c>
      <c r="AK9" s="14"/>
      <c r="AL9" s="14">
        <v>0.74018519061549004</v>
      </c>
      <c r="AM9" s="14">
        <v>0.67210876991753798</v>
      </c>
      <c r="AN9" s="14">
        <v>0.64519667868768904</v>
      </c>
    </row>
    <row r="10" spans="2:40" x14ac:dyDescent="0.35">
      <c r="B10" s="15" t="s">
        <v>276</v>
      </c>
      <c r="C10" s="14">
        <v>0.16899190933437999</v>
      </c>
      <c r="D10" s="14">
        <v>0.176581360202236</v>
      </c>
      <c r="E10" s="14">
        <v>0.161607271370456</v>
      </c>
      <c r="F10" s="14"/>
      <c r="G10" s="14">
        <v>0.14317716827725499</v>
      </c>
      <c r="H10" s="14">
        <v>0.13755865491531899</v>
      </c>
      <c r="I10" s="14">
        <v>0.15160284492943499</v>
      </c>
      <c r="J10" s="14">
        <v>0.16835053268601399</v>
      </c>
      <c r="K10" s="14">
        <v>0.18907555657337599</v>
      </c>
      <c r="L10" s="14">
        <v>0.21278904191179701</v>
      </c>
      <c r="M10" s="14"/>
      <c r="N10" s="14">
        <v>0.16010819306577301</v>
      </c>
      <c r="O10" s="14">
        <v>0.14355550090331701</v>
      </c>
      <c r="P10" s="14">
        <v>0.12615192877470599</v>
      </c>
      <c r="Q10" s="14">
        <v>0.17949225823307199</v>
      </c>
      <c r="R10" s="14">
        <v>0.117541645814299</v>
      </c>
      <c r="S10" s="14">
        <v>0.21946433613337801</v>
      </c>
      <c r="T10" s="14">
        <v>0.17407488656839801</v>
      </c>
      <c r="U10" s="14">
        <v>0.209421487297001</v>
      </c>
      <c r="V10" s="14">
        <v>0.170866995550748</v>
      </c>
      <c r="W10" s="14">
        <v>0.195555541590513</v>
      </c>
      <c r="X10" s="14">
        <v>0.206012678496235</v>
      </c>
      <c r="Y10" s="14">
        <v>0.156431014253509</v>
      </c>
      <c r="Z10" s="14"/>
      <c r="AA10" s="14">
        <v>0.10391205211100001</v>
      </c>
      <c r="AB10" s="14">
        <v>0.164966415636081</v>
      </c>
      <c r="AC10" s="14">
        <v>0.183553949578283</v>
      </c>
      <c r="AD10" s="14">
        <v>0.232002008441903</v>
      </c>
      <c r="AE10" s="14"/>
      <c r="AF10" s="14">
        <v>0.13708431562877799</v>
      </c>
      <c r="AG10" s="14">
        <v>0.19723230280970999</v>
      </c>
      <c r="AH10" s="14">
        <v>0.196410488265367</v>
      </c>
      <c r="AI10" s="14">
        <v>0.11270356038059801</v>
      </c>
      <c r="AJ10" s="14">
        <v>0.17286678886267301</v>
      </c>
      <c r="AK10" s="14"/>
      <c r="AL10" s="14">
        <v>0.122713221982499</v>
      </c>
      <c r="AM10" s="14">
        <v>0.18143923830557501</v>
      </c>
      <c r="AN10" s="14">
        <v>0.17559587836144699</v>
      </c>
    </row>
    <row r="11" spans="2:40" x14ac:dyDescent="0.35">
      <c r="B11" s="15" t="s">
        <v>105</v>
      </c>
      <c r="C11" s="23">
        <v>0.16054641468374101</v>
      </c>
      <c r="D11" s="23">
        <v>0.13844216299343901</v>
      </c>
      <c r="E11" s="23">
        <v>0.18308303088285899</v>
      </c>
      <c r="F11" s="23"/>
      <c r="G11" s="23">
        <v>0.11422539396262001</v>
      </c>
      <c r="H11" s="23">
        <v>9.9117878038193497E-2</v>
      </c>
      <c r="I11" s="23">
        <v>0.131584101528297</v>
      </c>
      <c r="J11" s="23">
        <v>0.182660691254561</v>
      </c>
      <c r="K11" s="23">
        <v>0.21685264431138901</v>
      </c>
      <c r="L11" s="23">
        <v>0.208882967115781</v>
      </c>
      <c r="M11" s="23"/>
      <c r="N11" s="23">
        <v>0.103053851857277</v>
      </c>
      <c r="O11" s="23">
        <v>0.147711702279269</v>
      </c>
      <c r="P11" s="23">
        <v>0.22960962216788899</v>
      </c>
      <c r="Q11" s="23">
        <v>0.158033781989521</v>
      </c>
      <c r="R11" s="23">
        <v>0.146132172417793</v>
      </c>
      <c r="S11" s="23">
        <v>0.12722173250340299</v>
      </c>
      <c r="T11" s="23">
        <v>0.15474645656217401</v>
      </c>
      <c r="U11" s="23">
        <v>0.29195941161981198</v>
      </c>
      <c r="V11" s="23">
        <v>0.16792057132403301</v>
      </c>
      <c r="W11" s="23">
        <v>0.15448649847913201</v>
      </c>
      <c r="X11" s="23">
        <v>0.26203701573020999</v>
      </c>
      <c r="Y11" s="23">
        <v>0.104883738837572</v>
      </c>
      <c r="Z11" s="23"/>
      <c r="AA11" s="23">
        <v>0.115400096226366</v>
      </c>
      <c r="AB11" s="23">
        <v>0.1560168042018</v>
      </c>
      <c r="AC11" s="23">
        <v>0.144413000792004</v>
      </c>
      <c r="AD11" s="23">
        <v>0.227555020637143</v>
      </c>
      <c r="AE11" s="23"/>
      <c r="AF11" s="23">
        <v>0.15397651372645799</v>
      </c>
      <c r="AG11" s="23">
        <v>0.15049155163216399</v>
      </c>
      <c r="AH11" s="23">
        <v>0.120940825717997</v>
      </c>
      <c r="AI11" s="23">
        <v>0.113433480586664</v>
      </c>
      <c r="AJ11" s="23">
        <v>0.19010904048042199</v>
      </c>
      <c r="AK11" s="23"/>
      <c r="AL11" s="23">
        <v>0.137101587402011</v>
      </c>
      <c r="AM11" s="23">
        <v>0.146451991776887</v>
      </c>
      <c r="AN11" s="23">
        <v>0.17920744295086399</v>
      </c>
    </row>
    <row r="12" spans="2:40" x14ac:dyDescent="0.35">
      <c r="B12" s="16"/>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278</v>
      </c>
      <c r="C9" s="14">
        <v>0.119003217718178</v>
      </c>
      <c r="D9" s="14">
        <v>0.13321833893863899</v>
      </c>
      <c r="E9" s="14">
        <v>0.104828426453779</v>
      </c>
      <c r="F9" s="14"/>
      <c r="G9" s="14">
        <v>0.110559661280314</v>
      </c>
      <c r="H9" s="14">
        <v>0.14347677847412299</v>
      </c>
      <c r="I9" s="14">
        <v>0.15557073308340999</v>
      </c>
      <c r="J9" s="14">
        <v>0.112752301055247</v>
      </c>
      <c r="K9" s="14">
        <v>0.102125477935052</v>
      </c>
      <c r="L9" s="14">
        <v>9.1426517009751906E-2</v>
      </c>
      <c r="M9" s="14"/>
      <c r="N9" s="14">
        <v>0.148227964914845</v>
      </c>
      <c r="O9" s="14">
        <v>0.129618414633107</v>
      </c>
      <c r="P9" s="14">
        <v>0.14927780974020599</v>
      </c>
      <c r="Q9" s="14">
        <v>0.109284844585021</v>
      </c>
      <c r="R9" s="14">
        <v>0.127747427833383</v>
      </c>
      <c r="S9" s="14">
        <v>0.10483476699173699</v>
      </c>
      <c r="T9" s="14">
        <v>9.9524154814834606E-2</v>
      </c>
      <c r="U9" s="14">
        <v>0.104855277661667</v>
      </c>
      <c r="V9" s="14">
        <v>0.10377704167815301</v>
      </c>
      <c r="W9" s="14">
        <v>6.9791634497129704E-2</v>
      </c>
      <c r="X9" s="14">
        <v>0.105578057751973</v>
      </c>
      <c r="Y9" s="14">
        <v>0.20417787569793899</v>
      </c>
      <c r="Z9" s="14"/>
      <c r="AA9" s="14">
        <v>0.179715225394247</v>
      </c>
      <c r="AB9" s="14">
        <v>0.134418332743763</v>
      </c>
      <c r="AC9" s="14">
        <v>8.2617785203340496E-2</v>
      </c>
      <c r="AD9" s="14">
        <v>7.0373736156219002E-2</v>
      </c>
      <c r="AE9" s="14"/>
      <c r="AF9" s="14">
        <v>0.118859419399849</v>
      </c>
      <c r="AG9" s="14">
        <v>0.120824975607341</v>
      </c>
      <c r="AH9" s="14">
        <v>0.12880520845851701</v>
      </c>
      <c r="AI9" s="14">
        <v>0.16412804484143101</v>
      </c>
      <c r="AJ9" s="14">
        <v>9.79254742597441E-2</v>
      </c>
      <c r="AK9" s="14"/>
      <c r="AL9" s="14">
        <v>0.124003683561742</v>
      </c>
      <c r="AM9" s="14">
        <v>0.128448035864625</v>
      </c>
      <c r="AN9" s="14">
        <v>0.14365829494661</v>
      </c>
    </row>
    <row r="10" spans="2:40" x14ac:dyDescent="0.35">
      <c r="B10" s="15" t="s">
        <v>279</v>
      </c>
      <c r="C10" s="14">
        <v>0.22005044291429801</v>
      </c>
      <c r="D10" s="14">
        <v>0.24600054432844801</v>
      </c>
      <c r="E10" s="14">
        <v>0.19404212349342001</v>
      </c>
      <c r="F10" s="14"/>
      <c r="G10" s="14">
        <v>0.264616162202228</v>
      </c>
      <c r="H10" s="14">
        <v>0.299390610231208</v>
      </c>
      <c r="I10" s="14">
        <v>0.22733430936391</v>
      </c>
      <c r="J10" s="14">
        <v>0.18308685464798899</v>
      </c>
      <c r="K10" s="14">
        <v>0.20066618476381301</v>
      </c>
      <c r="L10" s="14">
        <v>0.163301536036626</v>
      </c>
      <c r="M10" s="14"/>
      <c r="N10" s="14">
        <v>0.232924281295952</v>
      </c>
      <c r="O10" s="14">
        <v>0.20984354163197599</v>
      </c>
      <c r="P10" s="14">
        <v>0.19025035603537199</v>
      </c>
      <c r="Q10" s="14">
        <v>0.238502239813629</v>
      </c>
      <c r="R10" s="14">
        <v>0.25999398019123499</v>
      </c>
      <c r="S10" s="14">
        <v>0.238189978354263</v>
      </c>
      <c r="T10" s="14">
        <v>0.208471448973989</v>
      </c>
      <c r="U10" s="14">
        <v>0.151078887377883</v>
      </c>
      <c r="V10" s="14">
        <v>0.21799276822889399</v>
      </c>
      <c r="W10" s="14">
        <v>0.230240734740425</v>
      </c>
      <c r="X10" s="14">
        <v>0.14593962929505699</v>
      </c>
      <c r="Y10" s="14">
        <v>0.30380304566195998</v>
      </c>
      <c r="Z10" s="14"/>
      <c r="AA10" s="14">
        <v>0.30671250489663099</v>
      </c>
      <c r="AB10" s="14">
        <v>0.19686214578525199</v>
      </c>
      <c r="AC10" s="14">
        <v>0.22784884141952599</v>
      </c>
      <c r="AD10" s="14">
        <v>0.14356945980552799</v>
      </c>
      <c r="AE10" s="14"/>
      <c r="AF10" s="14">
        <v>0.231250177866586</v>
      </c>
      <c r="AG10" s="14">
        <v>0.23502685019060501</v>
      </c>
      <c r="AH10" s="14">
        <v>0.24367099136679901</v>
      </c>
      <c r="AI10" s="14">
        <v>0.18965388186593499</v>
      </c>
      <c r="AJ10" s="14">
        <v>0.20180178834079299</v>
      </c>
      <c r="AK10" s="14"/>
      <c r="AL10" s="14">
        <v>0.25097037977786602</v>
      </c>
      <c r="AM10" s="14">
        <v>0.229989993516823</v>
      </c>
      <c r="AN10" s="14">
        <v>0.23285976051507501</v>
      </c>
    </row>
    <row r="11" spans="2:40" x14ac:dyDescent="0.35">
      <c r="B11" s="15" t="s">
        <v>280</v>
      </c>
      <c r="C11" s="14">
        <v>0.22321810371591899</v>
      </c>
      <c r="D11" s="14">
        <v>0.22013836931382599</v>
      </c>
      <c r="E11" s="14">
        <v>0.226545879493328</v>
      </c>
      <c r="F11" s="14"/>
      <c r="G11" s="14">
        <v>0.20314828869778501</v>
      </c>
      <c r="H11" s="14">
        <v>0.20301667785251201</v>
      </c>
      <c r="I11" s="14">
        <v>0.24073207508761299</v>
      </c>
      <c r="J11" s="14">
        <v>0.22379850945924601</v>
      </c>
      <c r="K11" s="14">
        <v>0.20308504621979301</v>
      </c>
      <c r="L11" s="14">
        <v>0.25168941130387101</v>
      </c>
      <c r="M11" s="14"/>
      <c r="N11" s="14">
        <v>0.26453967150005397</v>
      </c>
      <c r="O11" s="14">
        <v>0.235894657672618</v>
      </c>
      <c r="P11" s="14">
        <v>0.22342048288021699</v>
      </c>
      <c r="Q11" s="14">
        <v>0.26225837983309502</v>
      </c>
      <c r="R11" s="14">
        <v>0.20845147096633701</v>
      </c>
      <c r="S11" s="14">
        <v>0.20070169414838701</v>
      </c>
      <c r="T11" s="14">
        <v>0.23317606292322399</v>
      </c>
      <c r="U11" s="14">
        <v>0.14183123357215199</v>
      </c>
      <c r="V11" s="14">
        <v>0.20906191377323599</v>
      </c>
      <c r="W11" s="14">
        <v>0.22380875174972401</v>
      </c>
      <c r="X11" s="14">
        <v>0.20162950255637599</v>
      </c>
      <c r="Y11" s="14">
        <v>0.127159587998457</v>
      </c>
      <c r="Z11" s="14"/>
      <c r="AA11" s="14">
        <v>0.21759400214073599</v>
      </c>
      <c r="AB11" s="14">
        <v>0.235990862076632</v>
      </c>
      <c r="AC11" s="14">
        <v>0.244556747656832</v>
      </c>
      <c r="AD11" s="14">
        <v>0.196856773527882</v>
      </c>
      <c r="AE11" s="14"/>
      <c r="AF11" s="14">
        <v>0.244853668550821</v>
      </c>
      <c r="AG11" s="14">
        <v>0.21275468649227</v>
      </c>
      <c r="AH11" s="14">
        <v>0.18887651595407701</v>
      </c>
      <c r="AI11" s="14">
        <v>0.351211182510001</v>
      </c>
      <c r="AJ11" s="14">
        <v>0.19270454163706299</v>
      </c>
      <c r="AK11" s="14"/>
      <c r="AL11" s="14">
        <v>0.26569086656083402</v>
      </c>
      <c r="AM11" s="14">
        <v>0.21524564584782899</v>
      </c>
      <c r="AN11" s="14">
        <v>0.18345899495513199</v>
      </c>
    </row>
    <row r="12" spans="2:40" x14ac:dyDescent="0.35">
      <c r="B12" s="15" t="s">
        <v>281</v>
      </c>
      <c r="C12" s="14">
        <v>0.131199823591784</v>
      </c>
      <c r="D12" s="14">
        <v>0.121712917969619</v>
      </c>
      <c r="E12" s="14">
        <v>0.14026416410614401</v>
      </c>
      <c r="F12" s="14"/>
      <c r="G12" s="14">
        <v>0.18617942453543501</v>
      </c>
      <c r="H12" s="14">
        <v>0.122360313671228</v>
      </c>
      <c r="I12" s="14">
        <v>0.107986271958927</v>
      </c>
      <c r="J12" s="14">
        <v>0.10556398707405899</v>
      </c>
      <c r="K12" s="14">
        <v>0.117575646015579</v>
      </c>
      <c r="L12" s="14">
        <v>0.15069738158957099</v>
      </c>
      <c r="M12" s="14"/>
      <c r="N12" s="14">
        <v>0.119219416810922</v>
      </c>
      <c r="O12" s="14">
        <v>0.121866925541686</v>
      </c>
      <c r="P12" s="14">
        <v>0.16748374613875699</v>
      </c>
      <c r="Q12" s="14">
        <v>0.12544026327951099</v>
      </c>
      <c r="R12" s="14">
        <v>0.11348333195379801</v>
      </c>
      <c r="S12" s="14">
        <v>0.120607375855576</v>
      </c>
      <c r="T12" s="14">
        <v>0.12539142380602999</v>
      </c>
      <c r="U12" s="14">
        <v>0.20703753437883099</v>
      </c>
      <c r="V12" s="14">
        <v>0.123398559726379</v>
      </c>
      <c r="W12" s="14">
        <v>0.15122889667061601</v>
      </c>
      <c r="X12" s="14">
        <v>0.164819960402004</v>
      </c>
      <c r="Y12" s="14">
        <v>4.81974031803164E-2</v>
      </c>
      <c r="Z12" s="14"/>
      <c r="AA12" s="14">
        <v>8.0617526982404805E-2</v>
      </c>
      <c r="AB12" s="14">
        <v>0.15053076164179</v>
      </c>
      <c r="AC12" s="14">
        <v>0.122951893073177</v>
      </c>
      <c r="AD12" s="14">
        <v>0.17203332162358501</v>
      </c>
      <c r="AE12" s="14"/>
      <c r="AF12" s="14">
        <v>0.110725848140397</v>
      </c>
      <c r="AG12" s="14">
        <v>0.13460110078332799</v>
      </c>
      <c r="AH12" s="14">
        <v>7.1187798167688707E-2</v>
      </c>
      <c r="AI12" s="14">
        <v>0.181114151741748</v>
      </c>
      <c r="AJ12" s="14">
        <v>0.173834721004646</v>
      </c>
      <c r="AK12" s="14"/>
      <c r="AL12" s="14">
        <v>0.119044518740772</v>
      </c>
      <c r="AM12" s="14">
        <v>0.14248456381945199</v>
      </c>
      <c r="AN12" s="14">
        <v>0.10144777227238699</v>
      </c>
    </row>
    <row r="13" spans="2:40" x14ac:dyDescent="0.35">
      <c r="B13" s="15" t="s">
        <v>282</v>
      </c>
      <c r="C13" s="14">
        <v>0.24776253230832701</v>
      </c>
      <c r="D13" s="14">
        <v>0.235670751871284</v>
      </c>
      <c r="E13" s="14">
        <v>0.26006313707751499</v>
      </c>
      <c r="F13" s="14"/>
      <c r="G13" s="14">
        <v>0.199059971190714</v>
      </c>
      <c r="H13" s="14">
        <v>0.19851036501731401</v>
      </c>
      <c r="I13" s="14">
        <v>0.21835581119910599</v>
      </c>
      <c r="J13" s="14">
        <v>0.31279744664810699</v>
      </c>
      <c r="K13" s="14">
        <v>0.30550087747741</v>
      </c>
      <c r="L13" s="14">
        <v>0.252372802075018</v>
      </c>
      <c r="M13" s="14"/>
      <c r="N13" s="14">
        <v>0.20529643431324299</v>
      </c>
      <c r="O13" s="14">
        <v>0.22156848877131499</v>
      </c>
      <c r="P13" s="14">
        <v>0.233545200951327</v>
      </c>
      <c r="Q13" s="14">
        <v>0.19331550050326099</v>
      </c>
      <c r="R13" s="14">
        <v>0.262867666582211</v>
      </c>
      <c r="S13" s="14">
        <v>0.254902606388551</v>
      </c>
      <c r="T13" s="14">
        <v>0.28537489345342798</v>
      </c>
      <c r="U13" s="14">
        <v>0.27726242384638999</v>
      </c>
      <c r="V13" s="14">
        <v>0.25638323703492499</v>
      </c>
      <c r="W13" s="14">
        <v>0.28615330793622501</v>
      </c>
      <c r="X13" s="14">
        <v>0.32531282082540303</v>
      </c>
      <c r="Y13" s="14">
        <v>0.288801182610538</v>
      </c>
      <c r="Z13" s="14"/>
      <c r="AA13" s="14">
        <v>0.16964166170984299</v>
      </c>
      <c r="AB13" s="14">
        <v>0.23186220383632</v>
      </c>
      <c r="AC13" s="14">
        <v>0.26184701418643203</v>
      </c>
      <c r="AD13" s="14">
        <v>0.33825717037131098</v>
      </c>
      <c r="AE13" s="14"/>
      <c r="AF13" s="14">
        <v>0.21551733914969701</v>
      </c>
      <c r="AG13" s="14">
        <v>0.26271961410042399</v>
      </c>
      <c r="AH13" s="14">
        <v>0.30027098608649999</v>
      </c>
      <c r="AI13" s="14">
        <v>7.6546050977624694E-2</v>
      </c>
      <c r="AJ13" s="14">
        <v>0.25935362219074598</v>
      </c>
      <c r="AK13" s="14"/>
      <c r="AL13" s="14">
        <v>0.182591226654437</v>
      </c>
      <c r="AM13" s="14">
        <v>0.246900544375554</v>
      </c>
      <c r="AN13" s="14">
        <v>0.26548988216193298</v>
      </c>
    </row>
    <row r="14" spans="2:40" x14ac:dyDescent="0.35">
      <c r="B14" s="15" t="s">
        <v>105</v>
      </c>
      <c r="C14" s="14">
        <v>5.8765879751493298E-2</v>
      </c>
      <c r="D14" s="14">
        <v>4.3259077578184299E-2</v>
      </c>
      <c r="E14" s="14">
        <v>7.4256269375813005E-2</v>
      </c>
      <c r="F14" s="14"/>
      <c r="G14" s="14">
        <v>3.6436492093522801E-2</v>
      </c>
      <c r="H14" s="14">
        <v>3.3245254753615498E-2</v>
      </c>
      <c r="I14" s="14">
        <v>5.0020799307033598E-2</v>
      </c>
      <c r="J14" s="14">
        <v>6.2000901115351302E-2</v>
      </c>
      <c r="K14" s="14">
        <v>7.1046767588353599E-2</v>
      </c>
      <c r="L14" s="14">
        <v>9.0512351985161596E-2</v>
      </c>
      <c r="M14" s="14"/>
      <c r="N14" s="14">
        <v>2.9792231164984601E-2</v>
      </c>
      <c r="O14" s="14">
        <v>8.1207971749297406E-2</v>
      </c>
      <c r="P14" s="14">
        <v>3.6022404254120302E-2</v>
      </c>
      <c r="Q14" s="14">
        <v>7.11987719854833E-2</v>
      </c>
      <c r="R14" s="14">
        <v>2.7456122473036401E-2</v>
      </c>
      <c r="S14" s="14">
        <v>8.0763578261486196E-2</v>
      </c>
      <c r="T14" s="14">
        <v>4.8062016028493998E-2</v>
      </c>
      <c r="U14" s="14">
        <v>0.117934643163077</v>
      </c>
      <c r="V14" s="14">
        <v>8.9386479558413001E-2</v>
      </c>
      <c r="W14" s="14">
        <v>3.8776674405880701E-2</v>
      </c>
      <c r="X14" s="14">
        <v>5.6720029169186899E-2</v>
      </c>
      <c r="Y14" s="14">
        <v>2.78609048507894E-2</v>
      </c>
      <c r="Z14" s="14"/>
      <c r="AA14" s="14">
        <v>4.5719078876138602E-2</v>
      </c>
      <c r="AB14" s="14">
        <v>5.0335693916242402E-2</v>
      </c>
      <c r="AC14" s="14">
        <v>6.0177718460693502E-2</v>
      </c>
      <c r="AD14" s="14">
        <v>7.8909538515474401E-2</v>
      </c>
      <c r="AE14" s="14"/>
      <c r="AF14" s="14">
        <v>7.8793546892649002E-2</v>
      </c>
      <c r="AG14" s="14">
        <v>3.4072772826032202E-2</v>
      </c>
      <c r="AH14" s="14">
        <v>6.71884999664185E-2</v>
      </c>
      <c r="AI14" s="14">
        <v>3.7346688063260698E-2</v>
      </c>
      <c r="AJ14" s="14">
        <v>7.4379852567007604E-2</v>
      </c>
      <c r="AK14" s="14"/>
      <c r="AL14" s="14">
        <v>5.7699324704349103E-2</v>
      </c>
      <c r="AM14" s="14">
        <v>3.6931216575717699E-2</v>
      </c>
      <c r="AN14" s="14">
        <v>7.3085295148862806E-2</v>
      </c>
    </row>
    <row r="15" spans="2:40" x14ac:dyDescent="0.35">
      <c r="B15" s="15" t="s">
        <v>283</v>
      </c>
      <c r="C15" s="18">
        <v>0.33905366063247599</v>
      </c>
      <c r="D15" s="18">
        <v>0.37921888326708703</v>
      </c>
      <c r="E15" s="18">
        <v>0.29887054994720003</v>
      </c>
      <c r="F15" s="18"/>
      <c r="G15" s="18">
        <v>0.37517582348254203</v>
      </c>
      <c r="H15" s="18">
        <v>0.44286738870532999</v>
      </c>
      <c r="I15" s="18">
        <v>0.38290504244732099</v>
      </c>
      <c r="J15" s="18">
        <v>0.29583915570323599</v>
      </c>
      <c r="K15" s="18">
        <v>0.30279166269886398</v>
      </c>
      <c r="L15" s="18">
        <v>0.25472805304637802</v>
      </c>
      <c r="M15" s="18"/>
      <c r="N15" s="18">
        <v>0.38115224621079702</v>
      </c>
      <c r="O15" s="18">
        <v>0.33946195626508302</v>
      </c>
      <c r="P15" s="18">
        <v>0.33952816577557798</v>
      </c>
      <c r="Q15" s="18">
        <v>0.34778708439865003</v>
      </c>
      <c r="R15" s="18">
        <v>0.38774140802461798</v>
      </c>
      <c r="S15" s="18">
        <v>0.34302474534600003</v>
      </c>
      <c r="T15" s="18">
        <v>0.30799560378882401</v>
      </c>
      <c r="U15" s="18">
        <v>0.25593416503954902</v>
      </c>
      <c r="V15" s="18">
        <v>0.32176980990704701</v>
      </c>
      <c r="W15" s="18">
        <v>0.300032369237555</v>
      </c>
      <c r="X15" s="18">
        <v>0.25151768704702998</v>
      </c>
      <c r="Y15" s="18">
        <v>0.50798092135989903</v>
      </c>
      <c r="Z15" s="18"/>
      <c r="AA15" s="18">
        <v>0.48642773029087799</v>
      </c>
      <c r="AB15" s="18">
        <v>0.33128047852901499</v>
      </c>
      <c r="AC15" s="18">
        <v>0.310466626622867</v>
      </c>
      <c r="AD15" s="18">
        <v>0.21394319596174699</v>
      </c>
      <c r="AE15" s="18"/>
      <c r="AF15" s="18">
        <v>0.35010959726643598</v>
      </c>
      <c r="AG15" s="18">
        <v>0.355851825797946</v>
      </c>
      <c r="AH15" s="18">
        <v>0.37247619982531599</v>
      </c>
      <c r="AI15" s="18">
        <v>0.35378192670736602</v>
      </c>
      <c r="AJ15" s="18">
        <v>0.299727262600538</v>
      </c>
      <c r="AK15" s="18"/>
      <c r="AL15" s="18">
        <v>0.37497406333960698</v>
      </c>
      <c r="AM15" s="18">
        <v>0.35843802938144798</v>
      </c>
      <c r="AN15" s="18">
        <v>0.37651805546168399</v>
      </c>
    </row>
    <row r="16" spans="2:40" x14ac:dyDescent="0.35">
      <c r="B16" s="15" t="s">
        <v>284</v>
      </c>
      <c r="C16" s="18">
        <v>0.37896235590011101</v>
      </c>
      <c r="D16" s="18">
        <v>0.35738366984090297</v>
      </c>
      <c r="E16" s="18">
        <v>0.400327301183659</v>
      </c>
      <c r="F16" s="18"/>
      <c r="G16" s="18">
        <v>0.38523939572615001</v>
      </c>
      <c r="H16" s="18">
        <v>0.32087067868854202</v>
      </c>
      <c r="I16" s="18">
        <v>0.32634208315803298</v>
      </c>
      <c r="J16" s="18">
        <v>0.418361433722167</v>
      </c>
      <c r="K16" s="18">
        <v>0.42307652349298902</v>
      </c>
      <c r="L16" s="18">
        <v>0.40307018366459002</v>
      </c>
      <c r="M16" s="18"/>
      <c r="N16" s="18">
        <v>0.32451585112416498</v>
      </c>
      <c r="O16" s="18">
        <v>0.34343541431300201</v>
      </c>
      <c r="P16" s="18">
        <v>0.40102894709008502</v>
      </c>
      <c r="Q16" s="18">
        <v>0.31875576378277198</v>
      </c>
      <c r="R16" s="18">
        <v>0.37635099853600901</v>
      </c>
      <c r="S16" s="18">
        <v>0.37550998224412702</v>
      </c>
      <c r="T16" s="18">
        <v>0.410766317259458</v>
      </c>
      <c r="U16" s="18">
        <v>0.48429995822522098</v>
      </c>
      <c r="V16" s="18">
        <v>0.37978179676130402</v>
      </c>
      <c r="W16" s="18">
        <v>0.43738220460684102</v>
      </c>
      <c r="X16" s="18">
        <v>0.490132781227407</v>
      </c>
      <c r="Y16" s="18">
        <v>0.33699858579085501</v>
      </c>
      <c r="Z16" s="18"/>
      <c r="AA16" s="18">
        <v>0.250259188692248</v>
      </c>
      <c r="AB16" s="18">
        <v>0.38239296547811102</v>
      </c>
      <c r="AC16" s="18">
        <v>0.38479890725960803</v>
      </c>
      <c r="AD16" s="18">
        <v>0.51029049199489696</v>
      </c>
      <c r="AE16" s="18"/>
      <c r="AF16" s="18">
        <v>0.32624318729009399</v>
      </c>
      <c r="AG16" s="18">
        <v>0.39732071488375198</v>
      </c>
      <c r="AH16" s="18">
        <v>0.37145878425418899</v>
      </c>
      <c r="AI16" s="18">
        <v>0.25766020271937201</v>
      </c>
      <c r="AJ16" s="18">
        <v>0.43318834319539201</v>
      </c>
      <c r="AK16" s="18"/>
      <c r="AL16" s="18">
        <v>0.30163574539520899</v>
      </c>
      <c r="AM16" s="18">
        <v>0.38938510819500599</v>
      </c>
      <c r="AN16" s="18">
        <v>0.36693765443432003</v>
      </c>
    </row>
    <row r="17" spans="2:40" x14ac:dyDescent="0.35">
      <c r="B17" s="15" t="s">
        <v>67</v>
      </c>
      <c r="C17" s="19">
        <v>-3.9908695267635602E-2</v>
      </c>
      <c r="D17" s="19">
        <v>2.18352134261834E-2</v>
      </c>
      <c r="E17" s="19">
        <v>-0.101456751236459</v>
      </c>
      <c r="F17" s="19"/>
      <c r="G17" s="19">
        <v>-1.00635722436072E-2</v>
      </c>
      <c r="H17" s="19">
        <v>0.121996710016789</v>
      </c>
      <c r="I17" s="19">
        <v>5.65629592892875E-2</v>
      </c>
      <c r="J17" s="19">
        <v>-0.12252227801893099</v>
      </c>
      <c r="K17" s="19">
        <v>-0.120284860794125</v>
      </c>
      <c r="L17" s="19">
        <v>-0.148342130618212</v>
      </c>
      <c r="M17" s="19"/>
      <c r="N17" s="19">
        <v>5.6636395086631999E-2</v>
      </c>
      <c r="O17" s="19">
        <v>-3.9734580479184297E-3</v>
      </c>
      <c r="P17" s="19">
        <v>-6.1500781314507001E-2</v>
      </c>
      <c r="Q17" s="19">
        <v>2.9031320615877099E-2</v>
      </c>
      <c r="R17" s="19">
        <v>1.13904094886094E-2</v>
      </c>
      <c r="S17" s="19">
        <v>-3.2485236898126497E-2</v>
      </c>
      <c r="T17" s="19">
        <v>-0.102770713470634</v>
      </c>
      <c r="U17" s="19">
        <v>-0.22836579318567199</v>
      </c>
      <c r="V17" s="19">
        <v>-5.80119868542575E-2</v>
      </c>
      <c r="W17" s="19">
        <v>-0.13734983536928599</v>
      </c>
      <c r="X17" s="19">
        <v>-0.23861509418037799</v>
      </c>
      <c r="Y17" s="19">
        <v>0.17098233556904399</v>
      </c>
      <c r="Z17" s="19"/>
      <c r="AA17" s="19">
        <v>0.23616854159862999</v>
      </c>
      <c r="AB17" s="19">
        <v>-5.1112486949095801E-2</v>
      </c>
      <c r="AC17" s="19">
        <v>-7.4332280636741702E-2</v>
      </c>
      <c r="AD17" s="19">
        <v>-0.29634729603315002</v>
      </c>
      <c r="AE17" s="19"/>
      <c r="AF17" s="19">
        <v>2.3866409976341301E-2</v>
      </c>
      <c r="AG17" s="19">
        <v>-4.1468889085806503E-2</v>
      </c>
      <c r="AH17" s="19">
        <v>1.01741557112689E-3</v>
      </c>
      <c r="AI17" s="19">
        <v>9.6121723987993998E-2</v>
      </c>
      <c r="AJ17" s="19">
        <v>-0.13346108059485501</v>
      </c>
      <c r="AK17" s="19"/>
      <c r="AL17" s="19">
        <v>7.3338317944398296E-2</v>
      </c>
      <c r="AM17" s="19">
        <v>-3.09470788135583E-2</v>
      </c>
      <c r="AN17" s="19">
        <v>9.5804010273641306E-3</v>
      </c>
    </row>
    <row r="18" spans="2:40" x14ac:dyDescent="0.35">
      <c r="B18" s="16"/>
    </row>
    <row r="19" spans="2:40" x14ac:dyDescent="0.35">
      <c r="B19" t="s">
        <v>69</v>
      </c>
    </row>
    <row r="20" spans="2:40" x14ac:dyDescent="0.35">
      <c r="B20" t="s">
        <v>70</v>
      </c>
    </row>
    <row r="22" spans="2:40" x14ac:dyDescent="0.35">
      <c r="B22"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N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ht="43.5" x14ac:dyDescent="0.35">
      <c r="B9" s="15" t="s">
        <v>286</v>
      </c>
      <c r="C9" s="14">
        <v>0.52341031546191197</v>
      </c>
      <c r="D9" s="14">
        <v>0.50976941768605299</v>
      </c>
      <c r="E9" s="14">
        <v>0.53487794729182703</v>
      </c>
      <c r="F9" s="14"/>
      <c r="G9" s="14">
        <v>0.42790758825615799</v>
      </c>
      <c r="H9" s="14">
        <v>0.52554022550139701</v>
      </c>
      <c r="I9" s="14">
        <v>0.47726859810317801</v>
      </c>
      <c r="J9" s="14">
        <v>0.52792987834846195</v>
      </c>
      <c r="K9" s="14">
        <v>0.52681269826884802</v>
      </c>
      <c r="L9" s="14">
        <v>0.61674570116283001</v>
      </c>
      <c r="M9" s="14"/>
      <c r="N9" s="14">
        <v>0.48121914958805501</v>
      </c>
      <c r="O9" s="14">
        <v>0.55929145904400002</v>
      </c>
      <c r="P9" s="14">
        <v>0.583968097242762</v>
      </c>
      <c r="Q9" s="14">
        <v>0.57680456938414004</v>
      </c>
      <c r="R9" s="14">
        <v>0.52913721260158197</v>
      </c>
      <c r="S9" s="14">
        <v>0.51194670048452295</v>
      </c>
      <c r="T9" s="14">
        <v>0.55917945483495601</v>
      </c>
      <c r="U9" s="14">
        <v>0.55064961166804205</v>
      </c>
      <c r="V9" s="14">
        <v>0.46286926821033397</v>
      </c>
      <c r="W9" s="14">
        <v>0.53237852207502701</v>
      </c>
      <c r="X9" s="14">
        <v>0.49013078990950698</v>
      </c>
      <c r="Y9" s="14">
        <v>0.38399567567053</v>
      </c>
      <c r="Z9" s="14"/>
      <c r="AA9" s="14">
        <v>0.58156639272123201</v>
      </c>
      <c r="AB9" s="14">
        <v>0.55840876531840899</v>
      </c>
      <c r="AC9" s="14">
        <v>0.51326224841518997</v>
      </c>
      <c r="AD9" s="14">
        <v>0.43126293411987598</v>
      </c>
      <c r="AE9" s="14"/>
      <c r="AF9" s="14">
        <v>0.57532520764012995</v>
      </c>
      <c r="AG9" s="14">
        <v>0.48551742636775402</v>
      </c>
      <c r="AH9" s="14">
        <v>0.51799302046781004</v>
      </c>
      <c r="AI9" s="14">
        <v>0.57310531081317295</v>
      </c>
      <c r="AJ9" s="14">
        <v>0.44386224732025398</v>
      </c>
      <c r="AK9" s="14"/>
      <c r="AL9" s="14">
        <v>0.57942956363557196</v>
      </c>
      <c r="AM9" s="14">
        <v>0.51058665299814698</v>
      </c>
      <c r="AN9" s="14">
        <v>0.471909591739548</v>
      </c>
    </row>
    <row r="10" spans="2:40" ht="58" x14ac:dyDescent="0.35">
      <c r="B10" s="15" t="s">
        <v>287</v>
      </c>
      <c r="C10" s="14">
        <v>0.47402134948453001</v>
      </c>
      <c r="D10" s="14">
        <v>0.43366406614630398</v>
      </c>
      <c r="E10" s="14">
        <v>0.512283813812629</v>
      </c>
      <c r="F10" s="14"/>
      <c r="G10" s="14">
        <v>0.48542193121757499</v>
      </c>
      <c r="H10" s="14">
        <v>0.42267596906307198</v>
      </c>
      <c r="I10" s="14">
        <v>0.45009947475089801</v>
      </c>
      <c r="J10" s="14">
        <v>0.459507922331715</v>
      </c>
      <c r="K10" s="14">
        <v>0.50634770409045404</v>
      </c>
      <c r="L10" s="14">
        <v>0.51758336777431302</v>
      </c>
      <c r="M10" s="14"/>
      <c r="N10" s="14">
        <v>0.43110612865205</v>
      </c>
      <c r="O10" s="14">
        <v>0.50320269381221905</v>
      </c>
      <c r="P10" s="14">
        <v>0.51939722475495698</v>
      </c>
      <c r="Q10" s="14">
        <v>0.45473278556949498</v>
      </c>
      <c r="R10" s="14">
        <v>0.46304128041230003</v>
      </c>
      <c r="S10" s="14">
        <v>0.48127958347602401</v>
      </c>
      <c r="T10" s="14">
        <v>0.45871066716229197</v>
      </c>
      <c r="U10" s="14">
        <v>0.43099632965439699</v>
      </c>
      <c r="V10" s="14">
        <v>0.424247458694893</v>
      </c>
      <c r="W10" s="14">
        <v>0.51057696896678295</v>
      </c>
      <c r="X10" s="14">
        <v>0.563659684451153</v>
      </c>
      <c r="Y10" s="14">
        <v>0.51067448880783695</v>
      </c>
      <c r="Z10" s="14"/>
      <c r="AA10" s="14">
        <v>0.54927887469330705</v>
      </c>
      <c r="AB10" s="14">
        <v>0.47318548727868698</v>
      </c>
      <c r="AC10" s="14">
        <v>0.45981103832972797</v>
      </c>
      <c r="AD10" s="14">
        <v>0.40990976356522901</v>
      </c>
      <c r="AE10" s="14"/>
      <c r="AF10" s="14">
        <v>0.50070964035691901</v>
      </c>
      <c r="AG10" s="14">
        <v>0.42012295853540699</v>
      </c>
      <c r="AH10" s="14">
        <v>0.46352677048729901</v>
      </c>
      <c r="AI10" s="14">
        <v>0.353207644609913</v>
      </c>
      <c r="AJ10" s="14">
        <v>0.48188123207973399</v>
      </c>
      <c r="AK10" s="14"/>
      <c r="AL10" s="14">
        <v>0.51283552524192799</v>
      </c>
      <c r="AM10" s="14">
        <v>0.46079849113103</v>
      </c>
      <c r="AN10" s="14">
        <v>0.39903736086222202</v>
      </c>
    </row>
    <row r="11" spans="2:40" ht="43.5" x14ac:dyDescent="0.35">
      <c r="B11" s="15" t="s">
        <v>288</v>
      </c>
      <c r="C11" s="14">
        <v>0.325365237624621</v>
      </c>
      <c r="D11" s="14">
        <v>0.31472330725369901</v>
      </c>
      <c r="E11" s="14">
        <v>0.33370685229178598</v>
      </c>
      <c r="F11" s="14"/>
      <c r="G11" s="14">
        <v>0.29478540720582003</v>
      </c>
      <c r="H11" s="14">
        <v>0.26030578279244798</v>
      </c>
      <c r="I11" s="14">
        <v>0.30334449903572402</v>
      </c>
      <c r="J11" s="14">
        <v>0.41190362420804699</v>
      </c>
      <c r="K11" s="14">
        <v>0.32817218528082098</v>
      </c>
      <c r="L11" s="14">
        <v>0.34413567738041201</v>
      </c>
      <c r="M11" s="14"/>
      <c r="N11" s="14">
        <v>0.32703457987733497</v>
      </c>
      <c r="O11" s="14">
        <v>0.33244293233407601</v>
      </c>
      <c r="P11" s="14">
        <v>0.34785532131950497</v>
      </c>
      <c r="Q11" s="14">
        <v>0.35754428015490902</v>
      </c>
      <c r="R11" s="14">
        <v>0.25446326218875798</v>
      </c>
      <c r="S11" s="14">
        <v>0.33494778148654403</v>
      </c>
      <c r="T11" s="14">
        <v>0.32404044730114201</v>
      </c>
      <c r="U11" s="14">
        <v>0.25880892222492302</v>
      </c>
      <c r="V11" s="14">
        <v>0.26927737245870997</v>
      </c>
      <c r="W11" s="14">
        <v>0.36337383816914398</v>
      </c>
      <c r="X11" s="14">
        <v>0.32810885934170497</v>
      </c>
      <c r="Y11" s="14">
        <v>0.44653611205835703</v>
      </c>
      <c r="Z11" s="14"/>
      <c r="AA11" s="14">
        <v>0.40872974049544503</v>
      </c>
      <c r="AB11" s="14">
        <v>0.34898305689028702</v>
      </c>
      <c r="AC11" s="14">
        <v>0.30644787437278198</v>
      </c>
      <c r="AD11" s="14">
        <v>0.22785981469463501</v>
      </c>
      <c r="AE11" s="14"/>
      <c r="AF11" s="14">
        <v>0.35392322743526</v>
      </c>
      <c r="AG11" s="14">
        <v>0.26876833919596299</v>
      </c>
      <c r="AH11" s="14">
        <v>0.31341109524502497</v>
      </c>
      <c r="AI11" s="14">
        <v>0.27404730615039002</v>
      </c>
      <c r="AJ11" s="14">
        <v>0.331615021564035</v>
      </c>
      <c r="AK11" s="14"/>
      <c r="AL11" s="14">
        <v>0.369517907248404</v>
      </c>
      <c r="AM11" s="14">
        <v>0.30445563766108302</v>
      </c>
      <c r="AN11" s="14">
        <v>0.32705397371259898</v>
      </c>
    </row>
    <row r="12" spans="2:40" ht="43.5" x14ac:dyDescent="0.35">
      <c r="B12" s="15" t="s">
        <v>289</v>
      </c>
      <c r="C12" s="14">
        <v>0.320052471038344</v>
      </c>
      <c r="D12" s="14">
        <v>0.295990678076478</v>
      </c>
      <c r="E12" s="14">
        <v>0.34246492691785702</v>
      </c>
      <c r="F12" s="14"/>
      <c r="G12" s="14">
        <v>0.33691690006538799</v>
      </c>
      <c r="H12" s="14">
        <v>0.35791035615175698</v>
      </c>
      <c r="I12" s="14">
        <v>0.31302358441154099</v>
      </c>
      <c r="J12" s="14">
        <v>0.38924153799358302</v>
      </c>
      <c r="K12" s="14">
        <v>0.29914096095472098</v>
      </c>
      <c r="L12" s="14">
        <v>0.24177928365244999</v>
      </c>
      <c r="M12" s="14"/>
      <c r="N12" s="14">
        <v>0.29976176579664898</v>
      </c>
      <c r="O12" s="14">
        <v>0.30668016955798399</v>
      </c>
      <c r="P12" s="14">
        <v>0.364052370322623</v>
      </c>
      <c r="Q12" s="14">
        <v>0.31615901487470099</v>
      </c>
      <c r="R12" s="14">
        <v>0.415667078009822</v>
      </c>
      <c r="S12" s="14">
        <v>0.34690611214769801</v>
      </c>
      <c r="T12" s="14">
        <v>0.31149473436866798</v>
      </c>
      <c r="U12" s="14">
        <v>0.25671689935347902</v>
      </c>
      <c r="V12" s="14">
        <v>0.352277878608034</v>
      </c>
      <c r="W12" s="14">
        <v>0.32198996313789202</v>
      </c>
      <c r="X12" s="14">
        <v>0.20535407674679701</v>
      </c>
      <c r="Y12" s="14">
        <v>0.23781147911027001</v>
      </c>
      <c r="Z12" s="14"/>
      <c r="AA12" s="14">
        <v>0.242266573592539</v>
      </c>
      <c r="AB12" s="14">
        <v>0.33965007495974497</v>
      </c>
      <c r="AC12" s="14">
        <v>0.32752699308834698</v>
      </c>
      <c r="AD12" s="14">
        <v>0.37550415903061202</v>
      </c>
      <c r="AE12" s="14"/>
      <c r="AF12" s="14">
        <v>0.30315233481474801</v>
      </c>
      <c r="AG12" s="14">
        <v>0.32018180516119998</v>
      </c>
      <c r="AH12" s="14">
        <v>0.26779016391075799</v>
      </c>
      <c r="AI12" s="14">
        <v>0.45801566106643699</v>
      </c>
      <c r="AJ12" s="14">
        <v>0.36656145280949198</v>
      </c>
      <c r="AK12" s="14"/>
      <c r="AL12" s="14">
        <v>0.30648949602339698</v>
      </c>
      <c r="AM12" s="14">
        <v>0.33180909503949402</v>
      </c>
      <c r="AN12" s="14">
        <v>0.303513650832341</v>
      </c>
    </row>
    <row r="13" spans="2:40" ht="29" x14ac:dyDescent="0.35">
      <c r="B13" s="15" t="s">
        <v>290</v>
      </c>
      <c r="C13" s="14">
        <v>0.227380212408163</v>
      </c>
      <c r="D13" s="14">
        <v>0.218370883613281</v>
      </c>
      <c r="E13" s="14">
        <v>0.23554554974547801</v>
      </c>
      <c r="F13" s="14"/>
      <c r="G13" s="14">
        <v>0.21114818877358599</v>
      </c>
      <c r="H13" s="14">
        <v>0.21772955266704699</v>
      </c>
      <c r="I13" s="14">
        <v>0.27875089099295802</v>
      </c>
      <c r="J13" s="14">
        <v>0.25513536722887997</v>
      </c>
      <c r="K13" s="14">
        <v>0.21299894048646101</v>
      </c>
      <c r="L13" s="14">
        <v>0.19126507938519399</v>
      </c>
      <c r="M13" s="14"/>
      <c r="N13" s="14">
        <v>0.25919667043453598</v>
      </c>
      <c r="O13" s="14">
        <v>0.224172814351533</v>
      </c>
      <c r="P13" s="14">
        <v>0.243636944453549</v>
      </c>
      <c r="Q13" s="14">
        <v>0.21900108853363001</v>
      </c>
      <c r="R13" s="14">
        <v>0.23159492616927099</v>
      </c>
      <c r="S13" s="14">
        <v>0.231748225693379</v>
      </c>
      <c r="T13" s="14">
        <v>0.25535521680562101</v>
      </c>
      <c r="U13" s="14">
        <v>0.190007217361013</v>
      </c>
      <c r="V13" s="14">
        <v>0.20805075344496499</v>
      </c>
      <c r="W13" s="14">
        <v>0.17226744999847901</v>
      </c>
      <c r="X13" s="14">
        <v>0.23986390957984399</v>
      </c>
      <c r="Y13" s="14">
        <v>0.24305938962399101</v>
      </c>
      <c r="Z13" s="14"/>
      <c r="AA13" s="14">
        <v>0.28176238004596499</v>
      </c>
      <c r="AB13" s="14">
        <v>0.237539186800065</v>
      </c>
      <c r="AC13" s="14">
        <v>0.195140610759093</v>
      </c>
      <c r="AD13" s="14">
        <v>0.186372431101435</v>
      </c>
      <c r="AE13" s="14"/>
      <c r="AF13" s="14">
        <v>0.24892056668298701</v>
      </c>
      <c r="AG13" s="14">
        <v>0.196622546732408</v>
      </c>
      <c r="AH13" s="14">
        <v>0.297093645152605</v>
      </c>
      <c r="AI13" s="14">
        <v>0.19933610882469299</v>
      </c>
      <c r="AJ13" s="14">
        <v>0.23969850139554599</v>
      </c>
      <c r="AK13" s="14"/>
      <c r="AL13" s="14">
        <v>0.26479667249677502</v>
      </c>
      <c r="AM13" s="14">
        <v>0.22843630225356601</v>
      </c>
      <c r="AN13" s="14">
        <v>0.20131523053775199</v>
      </c>
    </row>
    <row r="14" spans="2:40" ht="29" x14ac:dyDescent="0.35">
      <c r="B14" s="15" t="s">
        <v>291</v>
      </c>
      <c r="C14" s="14">
        <v>0.22540005839529001</v>
      </c>
      <c r="D14" s="14">
        <v>0.25852058760867502</v>
      </c>
      <c r="E14" s="14">
        <v>0.19242196023615901</v>
      </c>
      <c r="F14" s="14"/>
      <c r="G14" s="14">
        <v>0.29470750393006701</v>
      </c>
      <c r="H14" s="14">
        <v>0.30182122581973198</v>
      </c>
      <c r="I14" s="14">
        <v>0.265467075713264</v>
      </c>
      <c r="J14" s="14">
        <v>0.18892803656166199</v>
      </c>
      <c r="K14" s="14">
        <v>0.15748384098535001</v>
      </c>
      <c r="L14" s="14">
        <v>0.16006422433162601</v>
      </c>
      <c r="M14" s="14"/>
      <c r="N14" s="14">
        <v>0.28606256201392699</v>
      </c>
      <c r="O14" s="14">
        <v>0.271790809685656</v>
      </c>
      <c r="P14" s="14">
        <v>0.19486504226416601</v>
      </c>
      <c r="Q14" s="14">
        <v>0.19184652817023501</v>
      </c>
      <c r="R14" s="14">
        <v>0.216628385363651</v>
      </c>
      <c r="S14" s="14">
        <v>0.16669723123063099</v>
      </c>
      <c r="T14" s="14">
        <v>0.262065963203092</v>
      </c>
      <c r="U14" s="14">
        <v>0.20735854278263999</v>
      </c>
      <c r="V14" s="14">
        <v>0.247626386968573</v>
      </c>
      <c r="W14" s="14">
        <v>0.17528185969634399</v>
      </c>
      <c r="X14" s="14">
        <v>0.18018328345748799</v>
      </c>
      <c r="Y14" s="14">
        <v>0.189116927317489</v>
      </c>
      <c r="Z14" s="14"/>
      <c r="AA14" s="14">
        <v>0.284422613877301</v>
      </c>
      <c r="AB14" s="14">
        <v>0.28153198568249299</v>
      </c>
      <c r="AC14" s="14">
        <v>0.19754557671619599</v>
      </c>
      <c r="AD14" s="14">
        <v>0.12769404040002399</v>
      </c>
      <c r="AE14" s="14"/>
      <c r="AF14" s="14">
        <v>0.247599847024014</v>
      </c>
      <c r="AG14" s="14">
        <v>0.211958799920104</v>
      </c>
      <c r="AH14" s="14">
        <v>0.24426058592100899</v>
      </c>
      <c r="AI14" s="14">
        <v>0.27586336505175202</v>
      </c>
      <c r="AJ14" s="14">
        <v>0.21948760413646501</v>
      </c>
      <c r="AK14" s="14"/>
      <c r="AL14" s="14">
        <v>0.25159741356753501</v>
      </c>
      <c r="AM14" s="14">
        <v>0.22554948555402199</v>
      </c>
      <c r="AN14" s="14">
        <v>0.26621748897299302</v>
      </c>
    </row>
    <row r="15" spans="2:40" ht="43.5" x14ac:dyDescent="0.35">
      <c r="B15" s="15" t="s">
        <v>292</v>
      </c>
      <c r="C15" s="14">
        <v>0.106516065188296</v>
      </c>
      <c r="D15" s="14">
        <v>0.12325272503092401</v>
      </c>
      <c r="E15" s="14">
        <v>8.9802301291774994E-2</v>
      </c>
      <c r="F15" s="14"/>
      <c r="G15" s="14">
        <v>0.12903947670010901</v>
      </c>
      <c r="H15" s="14">
        <v>0.147347199815034</v>
      </c>
      <c r="I15" s="14">
        <v>0.184416174356962</v>
      </c>
      <c r="J15" s="14">
        <v>9.6514884586640495E-2</v>
      </c>
      <c r="K15" s="14">
        <v>6.6242684434000096E-2</v>
      </c>
      <c r="L15" s="14">
        <v>3.0218568689765399E-2</v>
      </c>
      <c r="M15" s="14"/>
      <c r="N15" s="14">
        <v>0.16499610241941301</v>
      </c>
      <c r="O15" s="14">
        <v>7.22386043088276E-2</v>
      </c>
      <c r="P15" s="14">
        <v>8.3847918594236001E-2</v>
      </c>
      <c r="Q15" s="14">
        <v>8.7770859721803096E-2</v>
      </c>
      <c r="R15" s="14">
        <v>0.12533021632542199</v>
      </c>
      <c r="S15" s="14">
        <v>0.145707874712318</v>
      </c>
      <c r="T15" s="14">
        <v>0.112558456571557</v>
      </c>
      <c r="U15" s="14">
        <v>7.0120626027598804E-2</v>
      </c>
      <c r="V15" s="14">
        <v>0.115897962632977</v>
      </c>
      <c r="W15" s="14">
        <v>5.2799662606875797E-2</v>
      </c>
      <c r="X15" s="14">
        <v>8.91693034673329E-2</v>
      </c>
      <c r="Y15" s="14">
        <v>0.12574321318520801</v>
      </c>
      <c r="Z15" s="14"/>
      <c r="AA15" s="14">
        <v>0.13565642239724299</v>
      </c>
      <c r="AB15" s="14">
        <v>0.142283752745371</v>
      </c>
      <c r="AC15" s="14">
        <v>8.2070856336503406E-2</v>
      </c>
      <c r="AD15" s="14">
        <v>6.0209996654358201E-2</v>
      </c>
      <c r="AE15" s="14"/>
      <c r="AF15" s="14">
        <v>9.8959949718049306E-2</v>
      </c>
      <c r="AG15" s="14">
        <v>0.13287492876107901</v>
      </c>
      <c r="AH15" s="14">
        <v>0.100804049022947</v>
      </c>
      <c r="AI15" s="14">
        <v>3.9525535519590399E-2</v>
      </c>
      <c r="AJ15" s="14">
        <v>9.7712717015139894E-2</v>
      </c>
      <c r="AK15" s="14"/>
      <c r="AL15" s="14">
        <v>0.13242928968467299</v>
      </c>
      <c r="AM15" s="14">
        <v>0.12419950944829899</v>
      </c>
      <c r="AN15" s="14">
        <v>0.124001149178549</v>
      </c>
    </row>
    <row r="16" spans="2:40" ht="58" x14ac:dyDescent="0.35">
      <c r="B16" s="15" t="s">
        <v>293</v>
      </c>
      <c r="C16" s="14">
        <v>0.106515742290339</v>
      </c>
      <c r="D16" s="14">
        <v>0.115322007103268</v>
      </c>
      <c r="E16" s="14">
        <v>9.5563207598389405E-2</v>
      </c>
      <c r="F16" s="14"/>
      <c r="G16" s="14">
        <v>0.14631894730251299</v>
      </c>
      <c r="H16" s="14">
        <v>0.132409212496816</v>
      </c>
      <c r="I16" s="14">
        <v>0.133536680335827</v>
      </c>
      <c r="J16" s="14">
        <v>9.8783287852472298E-2</v>
      </c>
      <c r="K16" s="14">
        <v>8.0436798590512795E-2</v>
      </c>
      <c r="L16" s="14">
        <v>6.08924117102808E-2</v>
      </c>
      <c r="M16" s="14"/>
      <c r="N16" s="14">
        <v>0.15795035273183999</v>
      </c>
      <c r="O16" s="14">
        <v>0.107615945285225</v>
      </c>
      <c r="P16" s="14">
        <v>7.6034930024582503E-2</v>
      </c>
      <c r="Q16" s="14">
        <v>0.10467522261269301</v>
      </c>
      <c r="R16" s="14">
        <v>0.139250003521185</v>
      </c>
      <c r="S16" s="14">
        <v>0.10869401186644199</v>
      </c>
      <c r="T16" s="14">
        <v>6.9689004456932699E-2</v>
      </c>
      <c r="U16" s="14">
        <v>9.0919391035342204E-2</v>
      </c>
      <c r="V16" s="14">
        <v>8.1296212960623906E-2</v>
      </c>
      <c r="W16" s="14">
        <v>7.6828577611485302E-2</v>
      </c>
      <c r="X16" s="14">
        <v>0.11652218640433901</v>
      </c>
      <c r="Y16" s="14">
        <v>0.14946176639317499</v>
      </c>
      <c r="Z16" s="14"/>
      <c r="AA16" s="14">
        <v>0.14060378605520199</v>
      </c>
      <c r="AB16" s="14">
        <v>9.6475975429272304E-2</v>
      </c>
      <c r="AC16" s="14">
        <v>0.10272314543835</v>
      </c>
      <c r="AD16" s="14">
        <v>8.2172194372051602E-2</v>
      </c>
      <c r="AE16" s="14"/>
      <c r="AF16" s="14">
        <v>0.124086833295093</v>
      </c>
      <c r="AG16" s="14">
        <v>9.7113420488570606E-2</v>
      </c>
      <c r="AH16" s="14">
        <v>9.5313853156623496E-2</v>
      </c>
      <c r="AI16" s="14">
        <v>0.118979108068025</v>
      </c>
      <c r="AJ16" s="14">
        <v>0.108659561657103</v>
      </c>
      <c r="AK16" s="14"/>
      <c r="AL16" s="14">
        <v>0.120604893624289</v>
      </c>
      <c r="AM16" s="14">
        <v>0.103067206651448</v>
      </c>
      <c r="AN16" s="14">
        <v>0.14410931539257499</v>
      </c>
    </row>
    <row r="17" spans="2:40" ht="58" x14ac:dyDescent="0.35">
      <c r="B17" s="15" t="s">
        <v>294</v>
      </c>
      <c r="C17" s="14">
        <v>6.9756609085132495E-2</v>
      </c>
      <c r="D17" s="14">
        <v>8.1784910678149497E-2</v>
      </c>
      <c r="E17" s="14">
        <v>5.7448607981771802E-2</v>
      </c>
      <c r="F17" s="14"/>
      <c r="G17" s="14">
        <v>3.3254681980513297E-2</v>
      </c>
      <c r="H17" s="14">
        <v>3.7031307643807597E-2</v>
      </c>
      <c r="I17" s="14">
        <v>3.6371470365593198E-2</v>
      </c>
      <c r="J17" s="14">
        <v>6.9345626181613607E-2</v>
      </c>
      <c r="K17" s="14">
        <v>0.108504471074287</v>
      </c>
      <c r="L17" s="14">
        <v>0.12200827494250301</v>
      </c>
      <c r="M17" s="14"/>
      <c r="N17" s="14">
        <v>5.3880778038488002E-2</v>
      </c>
      <c r="O17" s="14">
        <v>5.1022641779223298E-2</v>
      </c>
      <c r="P17" s="14">
        <v>6.15396356650285E-2</v>
      </c>
      <c r="Q17" s="14">
        <v>0.111173623546051</v>
      </c>
      <c r="R17" s="14">
        <v>4.1411984561685898E-2</v>
      </c>
      <c r="S17" s="14">
        <v>8.8180483432048706E-2</v>
      </c>
      <c r="T17" s="14">
        <v>6.6105428291288196E-2</v>
      </c>
      <c r="U17" s="14">
        <v>7.1129479942408799E-2</v>
      </c>
      <c r="V17" s="14">
        <v>6.9900898283300303E-2</v>
      </c>
      <c r="W17" s="14">
        <v>8.2634635218786806E-2</v>
      </c>
      <c r="X17" s="14">
        <v>8.2834916181409701E-2</v>
      </c>
      <c r="Y17" s="14">
        <v>8.0854495502573398E-2</v>
      </c>
      <c r="Z17" s="14"/>
      <c r="AA17" s="14">
        <v>3.6619705319692997E-2</v>
      </c>
      <c r="AB17" s="14">
        <v>5.8929204111236498E-2</v>
      </c>
      <c r="AC17" s="14">
        <v>7.1790864313454203E-2</v>
      </c>
      <c r="AD17" s="14">
        <v>0.11557287459641701</v>
      </c>
      <c r="AE17" s="14"/>
      <c r="AF17" s="14">
        <v>5.7053272882928802E-2</v>
      </c>
      <c r="AG17" s="14">
        <v>7.9843695125926498E-2</v>
      </c>
      <c r="AH17" s="14">
        <v>9.58657466582023E-2</v>
      </c>
      <c r="AI17" s="14">
        <v>0</v>
      </c>
      <c r="AJ17" s="14">
        <v>7.4252578855973903E-2</v>
      </c>
      <c r="AK17" s="14"/>
      <c r="AL17" s="14">
        <v>4.9125500896384101E-2</v>
      </c>
      <c r="AM17" s="14">
        <v>6.1261066502923303E-2</v>
      </c>
      <c r="AN17" s="14">
        <v>8.3272564256115997E-2</v>
      </c>
    </row>
    <row r="18" spans="2:40" x14ac:dyDescent="0.35">
      <c r="B18" s="15" t="s">
        <v>105</v>
      </c>
      <c r="C18" s="14">
        <v>3.9935715442723702E-2</v>
      </c>
      <c r="D18" s="14">
        <v>3.8364480483996398E-2</v>
      </c>
      <c r="E18" s="14">
        <v>4.1707001731856402E-2</v>
      </c>
      <c r="F18" s="14"/>
      <c r="G18" s="14">
        <v>3.4726451525839197E-2</v>
      </c>
      <c r="H18" s="14">
        <v>2.4974913837783101E-2</v>
      </c>
      <c r="I18" s="14">
        <v>5.0877626587301598E-2</v>
      </c>
      <c r="J18" s="14">
        <v>3.6331765938865702E-2</v>
      </c>
      <c r="K18" s="14">
        <v>5.2861498758178201E-2</v>
      </c>
      <c r="L18" s="14">
        <v>4.08491344818031E-2</v>
      </c>
      <c r="M18" s="14"/>
      <c r="N18" s="14">
        <v>3.0426280548502601E-2</v>
      </c>
      <c r="O18" s="14">
        <v>5.1579692586930501E-2</v>
      </c>
      <c r="P18" s="14">
        <v>1.8301708315290498E-2</v>
      </c>
      <c r="Q18" s="14">
        <v>3.7668343418105703E-2</v>
      </c>
      <c r="R18" s="14">
        <v>1.9970821678136502E-2</v>
      </c>
      <c r="S18" s="14">
        <v>5.3062586008700799E-2</v>
      </c>
      <c r="T18" s="14">
        <v>3.5537678789684703E-2</v>
      </c>
      <c r="U18" s="14">
        <v>8.3719334777472301E-2</v>
      </c>
      <c r="V18" s="14">
        <v>3.5820903647411403E-2</v>
      </c>
      <c r="W18" s="14">
        <v>3.3026234321329499E-2</v>
      </c>
      <c r="X18" s="14">
        <v>1.99091043598973E-2</v>
      </c>
      <c r="Y18" s="14">
        <v>0.12824670415787501</v>
      </c>
      <c r="Z18" s="14"/>
      <c r="AA18" s="14">
        <v>2.4997511717983398E-2</v>
      </c>
      <c r="AB18" s="14">
        <v>3.8349051832689503E-2</v>
      </c>
      <c r="AC18" s="14">
        <v>3.8232373251948303E-2</v>
      </c>
      <c r="AD18" s="14">
        <v>5.75955440473239E-2</v>
      </c>
      <c r="AE18" s="14"/>
      <c r="AF18" s="14">
        <v>3.3218312367594899E-2</v>
      </c>
      <c r="AG18" s="14">
        <v>3.6143961510643197E-2</v>
      </c>
      <c r="AH18" s="14">
        <v>2.3436500379145301E-2</v>
      </c>
      <c r="AI18" s="14">
        <v>3.9948386013761598E-2</v>
      </c>
      <c r="AJ18" s="14">
        <v>6.0222141302705902E-2</v>
      </c>
      <c r="AK18" s="14"/>
      <c r="AL18" s="14">
        <v>2.1452128995900401E-2</v>
      </c>
      <c r="AM18" s="14">
        <v>3.57281438687789E-2</v>
      </c>
      <c r="AN18" s="14">
        <v>3.3460175096830802E-2</v>
      </c>
    </row>
    <row r="19" spans="2:40" x14ac:dyDescent="0.35">
      <c r="B19" s="15" t="s">
        <v>118</v>
      </c>
      <c r="C19" s="23">
        <v>7.1379861682542099E-3</v>
      </c>
      <c r="D19" s="23">
        <v>6.0261656473241604E-3</v>
      </c>
      <c r="E19" s="23">
        <v>8.26599013437802E-3</v>
      </c>
      <c r="F19" s="23"/>
      <c r="G19" s="23">
        <v>3.2287306709367701E-3</v>
      </c>
      <c r="H19" s="23">
        <v>3.2938240929604999E-3</v>
      </c>
      <c r="I19" s="23">
        <v>8.7970941752413493E-3</v>
      </c>
      <c r="J19" s="23">
        <v>1.0291539056450199E-2</v>
      </c>
      <c r="K19" s="23">
        <v>6.3070934364329798E-3</v>
      </c>
      <c r="L19" s="23">
        <v>9.4935855769276607E-3</v>
      </c>
      <c r="M19" s="23"/>
      <c r="N19" s="23">
        <v>0</v>
      </c>
      <c r="O19" s="23">
        <v>3.4516211526911499E-3</v>
      </c>
      <c r="P19" s="23">
        <v>1.2434467044546999E-2</v>
      </c>
      <c r="Q19" s="23">
        <v>2.0561300550409101E-2</v>
      </c>
      <c r="R19" s="23">
        <v>6.8192810958906296E-3</v>
      </c>
      <c r="S19" s="23">
        <v>0</v>
      </c>
      <c r="T19" s="23">
        <v>6.3982642821858596E-3</v>
      </c>
      <c r="U19" s="23">
        <v>0</v>
      </c>
      <c r="V19" s="23">
        <v>5.1995387232783002E-3</v>
      </c>
      <c r="W19" s="23">
        <v>1.23796523191017E-2</v>
      </c>
      <c r="X19" s="23">
        <v>8.8770687699723395E-3</v>
      </c>
      <c r="Y19" s="23">
        <v>2.4282851061579899E-2</v>
      </c>
      <c r="Z19" s="23"/>
      <c r="AA19" s="23">
        <v>5.9546390110091297E-3</v>
      </c>
      <c r="AB19" s="23">
        <v>4.1238582307788702E-3</v>
      </c>
      <c r="AC19" s="23">
        <v>9.6551151319500695E-3</v>
      </c>
      <c r="AD19" s="23">
        <v>9.3927245543468998E-3</v>
      </c>
      <c r="AE19" s="23"/>
      <c r="AF19" s="23">
        <v>6.1896230405453596E-3</v>
      </c>
      <c r="AG19" s="23">
        <v>7.1200428377878296E-3</v>
      </c>
      <c r="AH19" s="23">
        <v>1.5052217775179001E-2</v>
      </c>
      <c r="AI19" s="23">
        <v>0</v>
      </c>
      <c r="AJ19" s="23">
        <v>1.09139333231067E-2</v>
      </c>
      <c r="AK19" s="23"/>
      <c r="AL19" s="23">
        <v>3.6750943828202502E-3</v>
      </c>
      <c r="AM19" s="23">
        <v>2.4725969040900199E-3</v>
      </c>
      <c r="AN19" s="23">
        <v>2.7503483264462E-2</v>
      </c>
    </row>
    <row r="20" spans="2:40" x14ac:dyDescent="0.35">
      <c r="B20" s="16"/>
    </row>
    <row r="21" spans="2:40" x14ac:dyDescent="0.35">
      <c r="B21" t="s">
        <v>69</v>
      </c>
    </row>
    <row r="22" spans="2:40" x14ac:dyDescent="0.35">
      <c r="B22" t="s">
        <v>70</v>
      </c>
    </row>
    <row r="24" spans="2:40" x14ac:dyDescent="0.35">
      <c r="B24"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N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340</v>
      </c>
      <c r="D7" s="10">
        <v>174</v>
      </c>
      <c r="E7" s="10">
        <v>165</v>
      </c>
      <c r="F7" s="10"/>
      <c r="G7" s="10">
        <v>43</v>
      </c>
      <c r="H7" s="10">
        <v>49</v>
      </c>
      <c r="I7" s="10">
        <v>50</v>
      </c>
      <c r="J7" s="10">
        <v>53</v>
      </c>
      <c r="K7" s="10">
        <v>57</v>
      </c>
      <c r="L7" s="10">
        <v>88</v>
      </c>
      <c r="M7" s="10"/>
      <c r="N7" s="10">
        <v>44</v>
      </c>
      <c r="O7" s="10">
        <v>39</v>
      </c>
      <c r="P7" s="10">
        <v>21</v>
      </c>
      <c r="Q7" s="10">
        <v>34</v>
      </c>
      <c r="R7" s="10">
        <v>17</v>
      </c>
      <c r="S7" s="10">
        <v>41</v>
      </c>
      <c r="T7" s="10">
        <v>30</v>
      </c>
      <c r="U7" s="10">
        <v>18</v>
      </c>
      <c r="V7" s="10">
        <v>38</v>
      </c>
      <c r="W7" s="10">
        <v>30</v>
      </c>
      <c r="X7" s="10">
        <v>22</v>
      </c>
      <c r="Y7" s="10">
        <v>6</v>
      </c>
      <c r="Z7" s="10"/>
      <c r="AA7" s="10">
        <v>54</v>
      </c>
      <c r="AB7" s="10">
        <v>85</v>
      </c>
      <c r="AC7" s="10">
        <v>82</v>
      </c>
      <c r="AD7" s="10">
        <v>119</v>
      </c>
      <c r="AE7" s="10"/>
      <c r="AF7" s="10">
        <v>97</v>
      </c>
      <c r="AG7" s="10">
        <v>113</v>
      </c>
      <c r="AH7" s="10">
        <v>26</v>
      </c>
      <c r="AI7" s="10">
        <v>3</v>
      </c>
      <c r="AJ7" s="10">
        <v>47</v>
      </c>
      <c r="AK7" s="10"/>
      <c r="AL7" s="10">
        <v>49</v>
      </c>
      <c r="AM7" s="10">
        <v>136</v>
      </c>
      <c r="AN7" s="10">
        <v>19</v>
      </c>
    </row>
    <row r="8" spans="2:40" ht="30" customHeight="1" x14ac:dyDescent="0.35">
      <c r="B8" s="11" t="s">
        <v>20</v>
      </c>
      <c r="C8" s="11">
        <v>339</v>
      </c>
      <c r="D8" s="11">
        <v>174</v>
      </c>
      <c r="E8" s="11">
        <v>163</v>
      </c>
      <c r="F8" s="11"/>
      <c r="G8" s="11">
        <v>40</v>
      </c>
      <c r="H8" s="11">
        <v>47</v>
      </c>
      <c r="I8" s="11">
        <v>52</v>
      </c>
      <c r="J8" s="11">
        <v>57</v>
      </c>
      <c r="K8" s="11">
        <v>53</v>
      </c>
      <c r="L8" s="11">
        <v>89</v>
      </c>
      <c r="M8" s="11"/>
      <c r="N8" s="11">
        <v>45</v>
      </c>
      <c r="O8" s="11">
        <v>37</v>
      </c>
      <c r="P8" s="11">
        <v>20</v>
      </c>
      <c r="Q8" s="11">
        <v>32</v>
      </c>
      <c r="R8" s="11">
        <v>16</v>
      </c>
      <c r="S8" s="11">
        <v>40</v>
      </c>
      <c r="T8" s="11">
        <v>28</v>
      </c>
      <c r="U8" s="11">
        <v>17</v>
      </c>
      <c r="V8" s="11">
        <v>38</v>
      </c>
      <c r="W8" s="11">
        <v>35</v>
      </c>
      <c r="X8" s="11">
        <v>21</v>
      </c>
      <c r="Y8" s="11">
        <v>9</v>
      </c>
      <c r="Z8" s="11"/>
      <c r="AA8" s="11">
        <v>56</v>
      </c>
      <c r="AB8" s="11">
        <v>86</v>
      </c>
      <c r="AC8" s="11">
        <v>81</v>
      </c>
      <c r="AD8" s="11">
        <v>116</v>
      </c>
      <c r="AE8" s="11"/>
      <c r="AF8" s="11">
        <v>96</v>
      </c>
      <c r="AG8" s="11">
        <v>111</v>
      </c>
      <c r="AH8" s="11">
        <v>27</v>
      </c>
      <c r="AI8" s="11">
        <v>3</v>
      </c>
      <c r="AJ8" s="11">
        <v>47</v>
      </c>
      <c r="AK8" s="11"/>
      <c r="AL8" s="11">
        <v>49</v>
      </c>
      <c r="AM8" s="11">
        <v>134</v>
      </c>
      <c r="AN8" s="11">
        <v>20</v>
      </c>
    </row>
    <row r="9" spans="2:40" x14ac:dyDescent="0.35">
      <c r="B9" s="15" t="s">
        <v>296</v>
      </c>
      <c r="C9" s="14">
        <v>0.64095670161562801</v>
      </c>
      <c r="D9" s="14">
        <v>0.61175920094311598</v>
      </c>
      <c r="E9" s="14">
        <v>0.66993730316351396</v>
      </c>
      <c r="F9" s="14"/>
      <c r="G9" s="14">
        <v>0.50664151859888695</v>
      </c>
      <c r="H9" s="14">
        <v>0.58425364780679401</v>
      </c>
      <c r="I9" s="14">
        <v>0.62764768335059895</v>
      </c>
      <c r="J9" s="14">
        <v>0.68881159593585894</v>
      </c>
      <c r="K9" s="14">
        <v>0.718319929073993</v>
      </c>
      <c r="L9" s="14">
        <v>0.66150518910232803</v>
      </c>
      <c r="M9" s="14"/>
      <c r="N9" s="14">
        <v>0.484750148731945</v>
      </c>
      <c r="O9" s="14">
        <v>0.58009833106739195</v>
      </c>
      <c r="P9" s="14">
        <v>0.71671217553811395</v>
      </c>
      <c r="Q9" s="14">
        <v>0.579423900593665</v>
      </c>
      <c r="R9" s="14">
        <v>0.70551807242313802</v>
      </c>
      <c r="S9" s="14">
        <v>0.61798104350226901</v>
      </c>
      <c r="T9" s="14">
        <v>0.69469647352019503</v>
      </c>
      <c r="U9" s="14">
        <v>0.602400479843336</v>
      </c>
      <c r="V9" s="14">
        <v>0.76832522938808501</v>
      </c>
      <c r="W9" s="14">
        <v>0.70437192634331203</v>
      </c>
      <c r="X9" s="14">
        <v>0.63100310066798904</v>
      </c>
      <c r="Y9" s="14">
        <v>0.84481860420002197</v>
      </c>
      <c r="Z9" s="14"/>
      <c r="AA9" s="14">
        <v>0.54393250635982004</v>
      </c>
      <c r="AB9" s="14">
        <v>0.635707244197798</v>
      </c>
      <c r="AC9" s="14">
        <v>0.61738555379854498</v>
      </c>
      <c r="AD9" s="14">
        <v>0.70818264307476797</v>
      </c>
      <c r="AE9" s="14"/>
      <c r="AF9" s="14">
        <v>0.68168842290820197</v>
      </c>
      <c r="AG9" s="14">
        <v>0.54218152026924704</v>
      </c>
      <c r="AH9" s="14">
        <v>0.666655271863687</v>
      </c>
      <c r="AI9" s="14">
        <v>1</v>
      </c>
      <c r="AJ9" s="14">
        <v>0.75016961095732704</v>
      </c>
      <c r="AK9" s="14"/>
      <c r="AL9" s="14">
        <v>0.69756294226236404</v>
      </c>
      <c r="AM9" s="14">
        <v>0.59393444474120605</v>
      </c>
      <c r="AN9" s="14">
        <v>0.54537566223788803</v>
      </c>
    </row>
    <row r="10" spans="2:40" ht="43.5" x14ac:dyDescent="0.35">
      <c r="B10" s="15" t="s">
        <v>297</v>
      </c>
      <c r="C10" s="14">
        <v>0.26727127013635199</v>
      </c>
      <c r="D10" s="14">
        <v>0.289071412810395</v>
      </c>
      <c r="E10" s="14">
        <v>0.24562819892518001</v>
      </c>
      <c r="F10" s="14"/>
      <c r="G10" s="14">
        <v>0.16444787319506199</v>
      </c>
      <c r="H10" s="14">
        <v>0.149120005289687</v>
      </c>
      <c r="I10" s="14">
        <v>0.20083895854515799</v>
      </c>
      <c r="J10" s="14">
        <v>0.226891237458372</v>
      </c>
      <c r="K10" s="14">
        <v>0.33494049717454399</v>
      </c>
      <c r="L10" s="14">
        <v>0.399188717449658</v>
      </c>
      <c r="M10" s="14"/>
      <c r="N10" s="14">
        <v>0.325583871556409</v>
      </c>
      <c r="O10" s="14">
        <v>0.28485500196599001</v>
      </c>
      <c r="P10" s="14">
        <v>0.201644235486304</v>
      </c>
      <c r="Q10" s="14">
        <v>0.20275598750443</v>
      </c>
      <c r="R10" s="14">
        <v>0.29341953783788799</v>
      </c>
      <c r="S10" s="14">
        <v>0.19678597110608401</v>
      </c>
      <c r="T10" s="14">
        <v>0.30258246111258302</v>
      </c>
      <c r="U10" s="14">
        <v>0.27823916423714501</v>
      </c>
      <c r="V10" s="14">
        <v>0.15679584809452601</v>
      </c>
      <c r="W10" s="14">
        <v>0.36706178715543902</v>
      </c>
      <c r="X10" s="14">
        <v>0.181960278498283</v>
      </c>
      <c r="Y10" s="14">
        <v>0.66249176330545501</v>
      </c>
      <c r="Z10" s="14"/>
      <c r="AA10" s="14">
        <v>0.34849500254379401</v>
      </c>
      <c r="AB10" s="14">
        <v>0.32682157770683801</v>
      </c>
      <c r="AC10" s="14">
        <v>0.226617144175457</v>
      </c>
      <c r="AD10" s="14">
        <v>0.21224877589747801</v>
      </c>
      <c r="AE10" s="14"/>
      <c r="AF10" s="14">
        <v>0.29043461633616802</v>
      </c>
      <c r="AG10" s="14">
        <v>0.238183393361417</v>
      </c>
      <c r="AH10" s="14">
        <v>0.36485321117022901</v>
      </c>
      <c r="AI10" s="14">
        <v>0</v>
      </c>
      <c r="AJ10" s="14">
        <v>0.21319094453081</v>
      </c>
      <c r="AK10" s="14"/>
      <c r="AL10" s="14">
        <v>0.35933899873590702</v>
      </c>
      <c r="AM10" s="14">
        <v>0.22812126463542701</v>
      </c>
      <c r="AN10" s="14">
        <v>0.33103956596445699</v>
      </c>
    </row>
    <row r="11" spans="2:40" ht="29" x14ac:dyDescent="0.35">
      <c r="B11" s="15" t="s">
        <v>298</v>
      </c>
      <c r="C11" s="14">
        <v>0.23478912090454701</v>
      </c>
      <c r="D11" s="14">
        <v>0.28496250017288</v>
      </c>
      <c r="E11" s="14">
        <v>0.18267766744019401</v>
      </c>
      <c r="F11" s="14"/>
      <c r="G11" s="14">
        <v>0.18806305980938001</v>
      </c>
      <c r="H11" s="14">
        <v>0.17593705171121499</v>
      </c>
      <c r="I11" s="14">
        <v>0.201367021935351</v>
      </c>
      <c r="J11" s="14">
        <v>0.156248006957286</v>
      </c>
      <c r="K11" s="14">
        <v>0.272431382951347</v>
      </c>
      <c r="L11" s="14">
        <v>0.33386928370583402</v>
      </c>
      <c r="M11" s="14"/>
      <c r="N11" s="14">
        <v>0.20729580947651899</v>
      </c>
      <c r="O11" s="14">
        <v>0.180105790257995</v>
      </c>
      <c r="P11" s="14">
        <v>0.18758041642561299</v>
      </c>
      <c r="Q11" s="14">
        <v>0.299791633009378</v>
      </c>
      <c r="R11" s="14">
        <v>0.35506286983117902</v>
      </c>
      <c r="S11" s="14">
        <v>0.166243854963145</v>
      </c>
      <c r="T11" s="14">
        <v>0.197963729938053</v>
      </c>
      <c r="U11" s="14">
        <v>5.3884161804720998E-2</v>
      </c>
      <c r="V11" s="14">
        <v>0.15459513924436699</v>
      </c>
      <c r="W11" s="14">
        <v>0.39255877463299099</v>
      </c>
      <c r="X11" s="14">
        <v>0.33203115467991501</v>
      </c>
      <c r="Y11" s="14">
        <v>0.48660606432659997</v>
      </c>
      <c r="Z11" s="14"/>
      <c r="AA11" s="14">
        <v>0.44935907063504799</v>
      </c>
      <c r="AB11" s="14">
        <v>0.21311537314278201</v>
      </c>
      <c r="AC11" s="14">
        <v>0.23555652231492699</v>
      </c>
      <c r="AD11" s="14">
        <v>0.14648982319180201</v>
      </c>
      <c r="AE11" s="14"/>
      <c r="AF11" s="14">
        <v>0.16212389806070401</v>
      </c>
      <c r="AG11" s="14">
        <v>0.32504343200974201</v>
      </c>
      <c r="AH11" s="14">
        <v>0.26945935627369999</v>
      </c>
      <c r="AI11" s="14">
        <v>0</v>
      </c>
      <c r="AJ11" s="14">
        <v>0.10484561789621399</v>
      </c>
      <c r="AK11" s="14"/>
      <c r="AL11" s="14">
        <v>8.3112735183050498E-2</v>
      </c>
      <c r="AM11" s="14">
        <v>0.244334585570882</v>
      </c>
      <c r="AN11" s="14">
        <v>0.30244246177554901</v>
      </c>
    </row>
    <row r="12" spans="2:40" ht="29" x14ac:dyDescent="0.35">
      <c r="B12" s="15" t="s">
        <v>299</v>
      </c>
      <c r="C12" s="14">
        <v>0.12972680445686199</v>
      </c>
      <c r="D12" s="14">
        <v>0.13208214208466701</v>
      </c>
      <c r="E12" s="14">
        <v>0.12799818837705901</v>
      </c>
      <c r="F12" s="14"/>
      <c r="G12" s="14">
        <v>0.207250781228148</v>
      </c>
      <c r="H12" s="14">
        <v>6.18332593260136E-2</v>
      </c>
      <c r="I12" s="14">
        <v>9.6535959813489197E-2</v>
      </c>
      <c r="J12" s="14">
        <v>5.9116410974238899E-2</v>
      </c>
      <c r="K12" s="14">
        <v>0.19208946002459201</v>
      </c>
      <c r="L12" s="14">
        <v>0.15802850833134399</v>
      </c>
      <c r="M12" s="14"/>
      <c r="N12" s="14">
        <v>0.10681775875251</v>
      </c>
      <c r="O12" s="14">
        <v>0.26141839623577501</v>
      </c>
      <c r="P12" s="14">
        <v>9.9244390213626202E-2</v>
      </c>
      <c r="Q12" s="14">
        <v>8.4401216231368995E-2</v>
      </c>
      <c r="R12" s="14">
        <v>5.9825731318236201E-2</v>
      </c>
      <c r="S12" s="14">
        <v>0.19487329180978699</v>
      </c>
      <c r="T12" s="14">
        <v>0.13573410019235399</v>
      </c>
      <c r="U12" s="14">
        <v>0.107910773012168</v>
      </c>
      <c r="V12" s="14">
        <v>5.4450273865057103E-2</v>
      </c>
      <c r="W12" s="14">
        <v>0.13430682914554801</v>
      </c>
      <c r="X12" s="14">
        <v>0.17098498422699601</v>
      </c>
      <c r="Y12" s="14">
        <v>0</v>
      </c>
      <c r="Z12" s="14"/>
      <c r="AA12" s="14">
        <v>7.0728765878747504E-2</v>
      </c>
      <c r="AB12" s="14">
        <v>0.166336959424676</v>
      </c>
      <c r="AC12" s="14">
        <v>9.5126286121224202E-2</v>
      </c>
      <c r="AD12" s="14">
        <v>0.15528247261411601</v>
      </c>
      <c r="AE12" s="14"/>
      <c r="AF12" s="14">
        <v>7.2353447877331306E-2</v>
      </c>
      <c r="AG12" s="14">
        <v>0.145900875413465</v>
      </c>
      <c r="AH12" s="14">
        <v>0.16572779339808799</v>
      </c>
      <c r="AI12" s="14">
        <v>0</v>
      </c>
      <c r="AJ12" s="14">
        <v>0.12505971448957601</v>
      </c>
      <c r="AK12" s="14"/>
      <c r="AL12" s="14">
        <v>4.4144153428967499E-2</v>
      </c>
      <c r="AM12" s="14">
        <v>0.14348145708589799</v>
      </c>
      <c r="AN12" s="14">
        <v>0.117240772206972</v>
      </c>
    </row>
    <row r="13" spans="2:40" ht="29" x14ac:dyDescent="0.35">
      <c r="B13" s="15" t="s">
        <v>300</v>
      </c>
      <c r="C13" s="14">
        <v>0.11757561757841201</v>
      </c>
      <c r="D13" s="14">
        <v>0.13364929195991099</v>
      </c>
      <c r="E13" s="14">
        <v>0.10113715751706</v>
      </c>
      <c r="F13" s="14"/>
      <c r="G13" s="14">
        <v>0.18580155590347799</v>
      </c>
      <c r="H13" s="14">
        <v>8.4944095460988203E-2</v>
      </c>
      <c r="I13" s="14">
        <v>9.4688764807660405E-2</v>
      </c>
      <c r="J13" s="14">
        <v>0.115144455349121</v>
      </c>
      <c r="K13" s="14">
        <v>8.5469551779962794E-2</v>
      </c>
      <c r="L13" s="14">
        <v>0.13814952457709201</v>
      </c>
      <c r="M13" s="14"/>
      <c r="N13" s="14">
        <v>0.19649892321474499</v>
      </c>
      <c r="O13" s="14">
        <v>0.101820184829072</v>
      </c>
      <c r="P13" s="14">
        <v>4.3861481786005303E-2</v>
      </c>
      <c r="Q13" s="14">
        <v>2.9289722001290999E-2</v>
      </c>
      <c r="R13" s="14">
        <v>0.17032906084256499</v>
      </c>
      <c r="S13" s="14">
        <v>0.23233395071923199</v>
      </c>
      <c r="T13" s="14">
        <v>3.1888266992206697E-2</v>
      </c>
      <c r="U13" s="14">
        <v>0.272134078892877</v>
      </c>
      <c r="V13" s="14">
        <v>5.2767850941437898E-2</v>
      </c>
      <c r="W13" s="14">
        <v>6.31048211751504E-2</v>
      </c>
      <c r="X13" s="14">
        <v>9.3759039464619498E-2</v>
      </c>
      <c r="Y13" s="14">
        <v>0.18585190502285601</v>
      </c>
      <c r="Z13" s="14"/>
      <c r="AA13" s="14">
        <v>0.15817962405091399</v>
      </c>
      <c r="AB13" s="14">
        <v>0.13148618163550899</v>
      </c>
      <c r="AC13" s="14">
        <v>9.7425697801942504E-2</v>
      </c>
      <c r="AD13" s="14">
        <v>0.101676675305395</v>
      </c>
      <c r="AE13" s="14"/>
      <c r="AF13" s="14">
        <v>5.9088815419867401E-2</v>
      </c>
      <c r="AG13" s="14">
        <v>0.12905607939914901</v>
      </c>
      <c r="AH13" s="14">
        <v>0.13743991332555799</v>
      </c>
      <c r="AI13" s="14">
        <v>0</v>
      </c>
      <c r="AJ13" s="14">
        <v>0.14485933814643101</v>
      </c>
      <c r="AK13" s="14"/>
      <c r="AL13" s="14">
        <v>7.9643996312467602E-2</v>
      </c>
      <c r="AM13" s="14">
        <v>0.128260604542247</v>
      </c>
      <c r="AN13" s="14">
        <v>9.5881661562334103E-2</v>
      </c>
    </row>
    <row r="14" spans="2:40" ht="43.5" x14ac:dyDescent="0.35">
      <c r="B14" s="15" t="s">
        <v>301</v>
      </c>
      <c r="C14" s="14">
        <v>0.10572690013688001</v>
      </c>
      <c r="D14" s="14">
        <v>8.3053782699809994E-2</v>
      </c>
      <c r="E14" s="14">
        <v>0.13055655328400301</v>
      </c>
      <c r="F14" s="14"/>
      <c r="G14" s="14">
        <v>0.18247701169062</v>
      </c>
      <c r="H14" s="14">
        <v>0.119710530240772</v>
      </c>
      <c r="I14" s="14">
        <v>9.9009636360530895E-2</v>
      </c>
      <c r="J14" s="14">
        <v>1.8803930318266798E-2</v>
      </c>
      <c r="K14" s="14">
        <v>0.103729262541339</v>
      </c>
      <c r="L14" s="14">
        <v>0.125029622556912</v>
      </c>
      <c r="M14" s="14"/>
      <c r="N14" s="14">
        <v>7.1678031731758601E-2</v>
      </c>
      <c r="O14" s="14">
        <v>0.180239066702054</v>
      </c>
      <c r="P14" s="14">
        <v>9.6817413660376994E-2</v>
      </c>
      <c r="Q14" s="14">
        <v>6.09618074875551E-2</v>
      </c>
      <c r="R14" s="14">
        <v>5.5018430705156197E-2</v>
      </c>
      <c r="S14" s="14">
        <v>9.6101558543979199E-2</v>
      </c>
      <c r="T14" s="14">
        <v>0.13751294819783899</v>
      </c>
      <c r="U14" s="14">
        <v>0.16978511438480701</v>
      </c>
      <c r="V14" s="14">
        <v>0.15729330874356601</v>
      </c>
      <c r="W14" s="14">
        <v>0</v>
      </c>
      <c r="X14" s="14">
        <v>0.22277494621878399</v>
      </c>
      <c r="Y14" s="14">
        <v>0</v>
      </c>
      <c r="Z14" s="14"/>
      <c r="AA14" s="14">
        <v>0.106895644370248</v>
      </c>
      <c r="AB14" s="14">
        <v>8.1442050887807399E-2</v>
      </c>
      <c r="AC14" s="14">
        <v>0.107850684467901</v>
      </c>
      <c r="AD14" s="14">
        <v>0.121641503974524</v>
      </c>
      <c r="AE14" s="14"/>
      <c r="AF14" s="14">
        <v>0.14033254913836701</v>
      </c>
      <c r="AG14" s="14">
        <v>9.2692452094352298E-2</v>
      </c>
      <c r="AH14" s="14">
        <v>0.157829299113702</v>
      </c>
      <c r="AI14" s="14">
        <v>0</v>
      </c>
      <c r="AJ14" s="14">
        <v>6.6025903060556099E-2</v>
      </c>
      <c r="AK14" s="14"/>
      <c r="AL14" s="14">
        <v>0.159504326756985</v>
      </c>
      <c r="AM14" s="14">
        <v>9.2507509394517407E-2</v>
      </c>
      <c r="AN14" s="14">
        <v>0.249735382325836</v>
      </c>
    </row>
    <row r="15" spans="2:40" ht="29" x14ac:dyDescent="0.35">
      <c r="B15" s="15" t="s">
        <v>302</v>
      </c>
      <c r="C15" s="14">
        <v>6.7372683606515299E-2</v>
      </c>
      <c r="D15" s="14">
        <v>7.1687803988587401E-2</v>
      </c>
      <c r="E15" s="14">
        <v>6.3176135124818303E-2</v>
      </c>
      <c r="F15" s="14"/>
      <c r="G15" s="14">
        <v>0.13665507199527699</v>
      </c>
      <c r="H15" s="14">
        <v>9.7478452726116202E-2</v>
      </c>
      <c r="I15" s="14">
        <v>9.3555965445535599E-2</v>
      </c>
      <c r="J15" s="14">
        <v>2.2922538584773999E-2</v>
      </c>
      <c r="K15" s="14">
        <v>3.3952526474441698E-2</v>
      </c>
      <c r="L15" s="14">
        <v>5.3946664179330701E-2</v>
      </c>
      <c r="M15" s="14"/>
      <c r="N15" s="14">
        <v>4.4334486234585503E-2</v>
      </c>
      <c r="O15" s="14">
        <v>0.152336809458162</v>
      </c>
      <c r="P15" s="14">
        <v>0</v>
      </c>
      <c r="Q15" s="14">
        <v>2.8860581755709502E-2</v>
      </c>
      <c r="R15" s="14">
        <v>0</v>
      </c>
      <c r="S15" s="14">
        <v>2.3014863238111201E-2</v>
      </c>
      <c r="T15" s="14">
        <v>0.16465989872862899</v>
      </c>
      <c r="U15" s="14">
        <v>0.10662007246449599</v>
      </c>
      <c r="V15" s="14">
        <v>7.7537223043432302E-2</v>
      </c>
      <c r="W15" s="14">
        <v>3.7176398208183803E-2</v>
      </c>
      <c r="X15" s="14">
        <v>0.128998991172038</v>
      </c>
      <c r="Y15" s="14">
        <v>0</v>
      </c>
      <c r="Z15" s="14"/>
      <c r="AA15" s="14">
        <v>1.7766085893799199E-2</v>
      </c>
      <c r="AB15" s="14">
        <v>5.7660356012636999E-2</v>
      </c>
      <c r="AC15" s="14">
        <v>6.9035402678096297E-2</v>
      </c>
      <c r="AD15" s="14">
        <v>9.7393210815881898E-2</v>
      </c>
      <c r="AE15" s="14"/>
      <c r="AF15" s="14">
        <v>4.9606912208398399E-2</v>
      </c>
      <c r="AG15" s="14">
        <v>7.5464466131022701E-2</v>
      </c>
      <c r="AH15" s="14">
        <v>3.3049438800029599E-2</v>
      </c>
      <c r="AI15" s="14">
        <v>0</v>
      </c>
      <c r="AJ15" s="14">
        <v>2.3711114891594099E-2</v>
      </c>
      <c r="AK15" s="14"/>
      <c r="AL15" s="14">
        <v>7.8578839637908196E-2</v>
      </c>
      <c r="AM15" s="14">
        <v>6.1253289337705401E-2</v>
      </c>
      <c r="AN15" s="14">
        <v>4.6115614706343899E-2</v>
      </c>
    </row>
    <row r="16" spans="2:40" x14ac:dyDescent="0.35">
      <c r="B16" s="15" t="s">
        <v>105</v>
      </c>
      <c r="C16" s="14">
        <v>5.2785396002294899E-2</v>
      </c>
      <c r="D16" s="14">
        <v>5.8617181619435299E-2</v>
      </c>
      <c r="E16" s="14">
        <v>4.6882489767692201E-2</v>
      </c>
      <c r="F16" s="14"/>
      <c r="G16" s="14">
        <v>0.118690554166885</v>
      </c>
      <c r="H16" s="14">
        <v>7.6929527892417707E-2</v>
      </c>
      <c r="I16" s="14">
        <v>5.7490444982153999E-2</v>
      </c>
      <c r="J16" s="14">
        <v>7.8994055156720602E-2</v>
      </c>
      <c r="K16" s="14">
        <v>0</v>
      </c>
      <c r="L16" s="14">
        <v>2.2609430921240702E-2</v>
      </c>
      <c r="M16" s="14"/>
      <c r="N16" s="14">
        <v>9.0634677887188694E-2</v>
      </c>
      <c r="O16" s="14">
        <v>5.4779864120813301E-2</v>
      </c>
      <c r="P16" s="14">
        <v>4.4496145041979102E-2</v>
      </c>
      <c r="Q16" s="14">
        <v>0.116845741634011</v>
      </c>
      <c r="R16" s="14">
        <v>5.8739504926029203E-2</v>
      </c>
      <c r="S16" s="14">
        <v>4.6173390209830502E-2</v>
      </c>
      <c r="T16" s="14">
        <v>0</v>
      </c>
      <c r="U16" s="14">
        <v>0</v>
      </c>
      <c r="V16" s="14">
        <v>7.9395422754905201E-2</v>
      </c>
      <c r="W16" s="14">
        <v>3.6259842345426098E-2</v>
      </c>
      <c r="X16" s="14">
        <v>0</v>
      </c>
      <c r="Y16" s="14">
        <v>0</v>
      </c>
      <c r="Z16" s="14"/>
      <c r="AA16" s="14">
        <v>0</v>
      </c>
      <c r="AB16" s="14">
        <v>5.9325438514286601E-2</v>
      </c>
      <c r="AC16" s="14">
        <v>4.6051386763301998E-2</v>
      </c>
      <c r="AD16" s="14">
        <v>7.8171066636457398E-2</v>
      </c>
      <c r="AE16" s="14"/>
      <c r="AF16" s="14">
        <v>5.0709082688948602E-2</v>
      </c>
      <c r="AG16" s="14">
        <v>4.3676951147326802E-2</v>
      </c>
      <c r="AH16" s="14">
        <v>4.6944242342457997E-2</v>
      </c>
      <c r="AI16" s="14">
        <v>0</v>
      </c>
      <c r="AJ16" s="14">
        <v>0.104670773444254</v>
      </c>
      <c r="AK16" s="14"/>
      <c r="AL16" s="14">
        <v>1.9867848020193001E-2</v>
      </c>
      <c r="AM16" s="14">
        <v>6.0613798020856403E-2</v>
      </c>
      <c r="AN16" s="14">
        <v>0.118425057978507</v>
      </c>
    </row>
    <row r="17" spans="2:40" ht="72.5" x14ac:dyDescent="0.35">
      <c r="B17" s="15" t="s">
        <v>303</v>
      </c>
      <c r="C17" s="14">
        <v>3.9078926604154303E-2</v>
      </c>
      <c r="D17" s="14">
        <v>4.7826521933293002E-2</v>
      </c>
      <c r="E17" s="14">
        <v>2.9982212021071201E-2</v>
      </c>
      <c r="F17" s="14"/>
      <c r="G17" s="14">
        <v>2.2133151395423999E-2</v>
      </c>
      <c r="H17" s="14">
        <v>5.7227690990039499E-2</v>
      </c>
      <c r="I17" s="14">
        <v>7.9379434265942503E-2</v>
      </c>
      <c r="J17" s="14">
        <v>6.5352194345421596E-2</v>
      </c>
      <c r="K17" s="14">
        <v>1.7337688367272799E-2</v>
      </c>
      <c r="L17" s="14">
        <v>9.8648327867946594E-3</v>
      </c>
      <c r="M17" s="14"/>
      <c r="N17" s="14">
        <v>4.7291869758069503E-2</v>
      </c>
      <c r="O17" s="14">
        <v>0</v>
      </c>
      <c r="P17" s="14">
        <v>0</v>
      </c>
      <c r="Q17" s="14">
        <v>8.7473360783509896E-2</v>
      </c>
      <c r="R17" s="14">
        <v>0</v>
      </c>
      <c r="S17" s="14">
        <v>2.35966199824043E-2</v>
      </c>
      <c r="T17" s="14">
        <v>3.1749937752516701E-2</v>
      </c>
      <c r="U17" s="14">
        <v>0</v>
      </c>
      <c r="V17" s="14">
        <v>2.44766272771916E-2</v>
      </c>
      <c r="W17" s="14">
        <v>0.105989971040023</v>
      </c>
      <c r="X17" s="14">
        <v>8.6791402838253998E-2</v>
      </c>
      <c r="Y17" s="14">
        <v>0</v>
      </c>
      <c r="Z17" s="14"/>
      <c r="AA17" s="14">
        <v>0</v>
      </c>
      <c r="AB17" s="14">
        <v>7.4077565817523006E-2</v>
      </c>
      <c r="AC17" s="14">
        <v>5.2119845238443797E-2</v>
      </c>
      <c r="AD17" s="14">
        <v>2.3021403726473901E-2</v>
      </c>
      <c r="AE17" s="14"/>
      <c r="AF17" s="14">
        <v>2.29326018010775E-2</v>
      </c>
      <c r="AG17" s="14">
        <v>6.9017132620934604E-2</v>
      </c>
      <c r="AH17" s="14">
        <v>0</v>
      </c>
      <c r="AI17" s="14">
        <v>0</v>
      </c>
      <c r="AJ17" s="14">
        <v>2.1439514426199499E-2</v>
      </c>
      <c r="AK17" s="14"/>
      <c r="AL17" s="14">
        <v>0</v>
      </c>
      <c r="AM17" s="14">
        <v>4.8505538394050002E-2</v>
      </c>
      <c r="AN17" s="14">
        <v>0</v>
      </c>
    </row>
    <row r="18" spans="2:40" ht="29" x14ac:dyDescent="0.35">
      <c r="B18" s="15" t="s">
        <v>304</v>
      </c>
      <c r="C18" s="14">
        <v>3.7434171875210802E-2</v>
      </c>
      <c r="D18" s="14">
        <v>5.6639702924289798E-2</v>
      </c>
      <c r="E18" s="14">
        <v>1.71697254816158E-2</v>
      </c>
      <c r="F18" s="14"/>
      <c r="G18" s="14">
        <v>4.9997833769523201E-2</v>
      </c>
      <c r="H18" s="14">
        <v>0.100223039068996</v>
      </c>
      <c r="I18" s="14">
        <v>6.2952281350147105E-2</v>
      </c>
      <c r="J18" s="14">
        <v>1.6331447872397101E-2</v>
      </c>
      <c r="K18" s="14">
        <v>1.6614838107168899E-2</v>
      </c>
      <c r="L18" s="14">
        <v>1.0124924001178801E-2</v>
      </c>
      <c r="M18" s="14"/>
      <c r="N18" s="14">
        <v>8.7700486594737198E-2</v>
      </c>
      <c r="O18" s="14">
        <v>8.3096934046125601E-2</v>
      </c>
      <c r="P18" s="14">
        <v>0</v>
      </c>
      <c r="Q18" s="14">
        <v>3.2664729672585803E-2</v>
      </c>
      <c r="R18" s="14">
        <v>5.8649960789743598E-2</v>
      </c>
      <c r="S18" s="14">
        <v>2.2938252904972201E-2</v>
      </c>
      <c r="T18" s="14">
        <v>3.1167339150551799E-2</v>
      </c>
      <c r="U18" s="14">
        <v>5.5962567748207001E-2</v>
      </c>
      <c r="V18" s="14">
        <v>0</v>
      </c>
      <c r="W18" s="14">
        <v>0</v>
      </c>
      <c r="X18" s="14">
        <v>4.3000829515809802E-2</v>
      </c>
      <c r="Y18" s="14">
        <v>0</v>
      </c>
      <c r="Z18" s="14"/>
      <c r="AA18" s="14">
        <v>5.30639236470263E-2</v>
      </c>
      <c r="AB18" s="14">
        <v>2.3403290974889801E-2</v>
      </c>
      <c r="AC18" s="14">
        <v>1.07464001558119E-2</v>
      </c>
      <c r="AD18" s="14">
        <v>5.8830401924450097E-2</v>
      </c>
      <c r="AE18" s="14"/>
      <c r="AF18" s="14">
        <v>3.9553624123169498E-2</v>
      </c>
      <c r="AG18" s="14">
        <v>3.6338409739867898E-2</v>
      </c>
      <c r="AH18" s="14">
        <v>0</v>
      </c>
      <c r="AI18" s="14">
        <v>0.31497232897425897</v>
      </c>
      <c r="AJ18" s="14">
        <v>4.3844785481397301E-2</v>
      </c>
      <c r="AK18" s="14"/>
      <c r="AL18" s="14">
        <v>5.9268668894330502E-2</v>
      </c>
      <c r="AM18" s="14">
        <v>3.6855362529469901E-2</v>
      </c>
      <c r="AN18" s="14">
        <v>0</v>
      </c>
    </row>
    <row r="19" spans="2:40" ht="29" x14ac:dyDescent="0.35">
      <c r="B19" s="15" t="s">
        <v>305</v>
      </c>
      <c r="C19" s="14">
        <v>3.0868139200395699E-2</v>
      </c>
      <c r="D19" s="14">
        <v>4.3033397253941598E-2</v>
      </c>
      <c r="E19" s="14">
        <v>1.8075406418610499E-2</v>
      </c>
      <c r="F19" s="14"/>
      <c r="G19" s="14">
        <v>9.3189805006163806E-2</v>
      </c>
      <c r="H19" s="14">
        <v>3.8409151303769901E-2</v>
      </c>
      <c r="I19" s="14">
        <v>5.7076822709410197E-2</v>
      </c>
      <c r="J19" s="14">
        <v>0</v>
      </c>
      <c r="K19" s="14">
        <v>0</v>
      </c>
      <c r="L19" s="14">
        <v>2.2102041745622698E-2</v>
      </c>
      <c r="M19" s="14"/>
      <c r="N19" s="14">
        <v>2.2188413516214901E-2</v>
      </c>
      <c r="O19" s="14">
        <v>7.2739114232134E-2</v>
      </c>
      <c r="P19" s="14">
        <v>0</v>
      </c>
      <c r="Q19" s="14">
        <v>0</v>
      </c>
      <c r="R19" s="14">
        <v>5.9746281043338199E-2</v>
      </c>
      <c r="S19" s="14">
        <v>0.100153673709008</v>
      </c>
      <c r="T19" s="14">
        <v>3.1749937752516701E-2</v>
      </c>
      <c r="U19" s="14">
        <v>0</v>
      </c>
      <c r="V19" s="14">
        <v>0</v>
      </c>
      <c r="W19" s="14">
        <v>0</v>
      </c>
      <c r="X19" s="14">
        <v>4.4018973309665199E-2</v>
      </c>
      <c r="Y19" s="14">
        <v>0</v>
      </c>
      <c r="Z19" s="14"/>
      <c r="AA19" s="14">
        <v>3.4417036618947898E-2</v>
      </c>
      <c r="AB19" s="14">
        <v>2.3854578584306601E-2</v>
      </c>
      <c r="AC19" s="14">
        <v>3.54821911706594E-2</v>
      </c>
      <c r="AD19" s="14">
        <v>3.1125511093687001E-2</v>
      </c>
      <c r="AE19" s="14"/>
      <c r="AF19" s="14">
        <v>1.9136911300465301E-2</v>
      </c>
      <c r="AG19" s="14">
        <v>5.1834303430042E-2</v>
      </c>
      <c r="AH19" s="14">
        <v>3.8324558037200099E-2</v>
      </c>
      <c r="AI19" s="14">
        <v>0</v>
      </c>
      <c r="AJ19" s="14">
        <v>0</v>
      </c>
      <c r="AK19" s="14"/>
      <c r="AL19" s="14">
        <v>1.9062047772697599E-2</v>
      </c>
      <c r="AM19" s="14">
        <v>5.6455165196850898E-2</v>
      </c>
      <c r="AN19" s="14">
        <v>5.1971296118319903E-2</v>
      </c>
    </row>
    <row r="20" spans="2:40" x14ac:dyDescent="0.35">
      <c r="B20" s="15" t="s">
        <v>118</v>
      </c>
      <c r="C20" s="23">
        <v>1.4344726372589199E-2</v>
      </c>
      <c r="D20" s="23">
        <v>2.2517667840135001E-2</v>
      </c>
      <c r="E20" s="23">
        <v>5.7115762130581001E-3</v>
      </c>
      <c r="F20" s="23"/>
      <c r="G20" s="23">
        <v>0</v>
      </c>
      <c r="H20" s="23">
        <v>2.39448698810567E-2</v>
      </c>
      <c r="I20" s="23">
        <v>0</v>
      </c>
      <c r="J20" s="23">
        <v>1.6252865885751401E-2</v>
      </c>
      <c r="K20" s="23">
        <v>1.6817072759048202E-2</v>
      </c>
      <c r="L20" s="23">
        <v>2.1352992017351299E-2</v>
      </c>
      <c r="M20" s="23"/>
      <c r="N20" s="23">
        <v>0</v>
      </c>
      <c r="O20" s="23">
        <v>7.3595711940138794E-2</v>
      </c>
      <c r="P20" s="23">
        <v>0</v>
      </c>
      <c r="Q20" s="23">
        <v>0</v>
      </c>
      <c r="R20" s="23">
        <v>5.9590047455998899E-2</v>
      </c>
      <c r="S20" s="23">
        <v>0</v>
      </c>
      <c r="T20" s="23">
        <v>0</v>
      </c>
      <c r="U20" s="23">
        <v>0</v>
      </c>
      <c r="V20" s="23">
        <v>0</v>
      </c>
      <c r="W20" s="23">
        <v>3.1641448601074602E-2</v>
      </c>
      <c r="X20" s="23">
        <v>0</v>
      </c>
      <c r="Y20" s="23">
        <v>0</v>
      </c>
      <c r="Z20" s="23"/>
      <c r="AA20" s="23">
        <v>3.74366733018488E-2</v>
      </c>
      <c r="AB20" s="23">
        <v>1.0815051659079001E-2</v>
      </c>
      <c r="AC20" s="23">
        <v>1.10999784100239E-2</v>
      </c>
      <c r="AD20" s="23">
        <v>8.0438788706239592E-3</v>
      </c>
      <c r="AE20" s="23"/>
      <c r="AF20" s="23">
        <v>2.8779525457759799E-2</v>
      </c>
      <c r="AG20" s="23">
        <v>1.00821853615231E-2</v>
      </c>
      <c r="AH20" s="23">
        <v>0</v>
      </c>
      <c r="AI20" s="23">
        <v>0</v>
      </c>
      <c r="AJ20" s="23">
        <v>2.10565122042927E-2</v>
      </c>
      <c r="AK20" s="23"/>
      <c r="AL20" s="23">
        <v>5.6675503357904201E-2</v>
      </c>
      <c r="AM20" s="23">
        <v>7.31116478920765E-3</v>
      </c>
      <c r="AN20" s="23">
        <v>0</v>
      </c>
    </row>
    <row r="21" spans="2:40" x14ac:dyDescent="0.35">
      <c r="B21" s="16" t="s">
        <v>307</v>
      </c>
    </row>
    <row r="22" spans="2:40" x14ac:dyDescent="0.35">
      <c r="B22" t="s">
        <v>69</v>
      </c>
    </row>
    <row r="23" spans="2:40" x14ac:dyDescent="0.35">
      <c r="B23" t="s">
        <v>70</v>
      </c>
    </row>
    <row r="25" spans="2:40" x14ac:dyDescent="0.35">
      <c r="B25"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217</v>
      </c>
      <c r="D7" s="10">
        <v>106</v>
      </c>
      <c r="E7" s="10">
        <v>110</v>
      </c>
      <c r="F7" s="10"/>
      <c r="G7" s="10">
        <v>22</v>
      </c>
      <c r="H7" s="10">
        <v>29</v>
      </c>
      <c r="I7" s="10">
        <v>31</v>
      </c>
      <c r="J7" s="10">
        <v>36</v>
      </c>
      <c r="K7" s="10">
        <v>41</v>
      </c>
      <c r="L7" s="10">
        <v>58</v>
      </c>
      <c r="M7" s="10"/>
      <c r="N7" s="10">
        <v>21</v>
      </c>
      <c r="O7" s="10">
        <v>23</v>
      </c>
      <c r="P7" s="10">
        <v>15</v>
      </c>
      <c r="Q7" s="10">
        <v>20</v>
      </c>
      <c r="R7" s="10">
        <v>12</v>
      </c>
      <c r="S7" s="10">
        <v>25</v>
      </c>
      <c r="T7" s="10">
        <v>21</v>
      </c>
      <c r="U7" s="10">
        <v>11</v>
      </c>
      <c r="V7" s="10">
        <v>29</v>
      </c>
      <c r="W7" s="10">
        <v>21</v>
      </c>
      <c r="X7" s="10">
        <v>14</v>
      </c>
      <c r="Y7" s="10">
        <v>5</v>
      </c>
      <c r="Z7" s="10"/>
      <c r="AA7" s="10">
        <v>29</v>
      </c>
      <c r="AB7" s="10">
        <v>54</v>
      </c>
      <c r="AC7" s="10">
        <v>50</v>
      </c>
      <c r="AD7" s="10">
        <v>84</v>
      </c>
      <c r="AE7" s="10"/>
      <c r="AF7" s="10">
        <v>66</v>
      </c>
      <c r="AG7" s="10">
        <v>61</v>
      </c>
      <c r="AH7" s="10">
        <v>17</v>
      </c>
      <c r="AI7" s="10">
        <v>3</v>
      </c>
      <c r="AJ7" s="10">
        <v>35</v>
      </c>
      <c r="AK7" s="10"/>
      <c r="AL7" s="10">
        <v>34</v>
      </c>
      <c r="AM7" s="10">
        <v>81</v>
      </c>
      <c r="AN7" s="10">
        <v>10</v>
      </c>
    </row>
    <row r="8" spans="2:40" ht="30" customHeight="1" x14ac:dyDescent="0.35">
      <c r="B8" s="11" t="s">
        <v>20</v>
      </c>
      <c r="C8" s="11">
        <v>217</v>
      </c>
      <c r="D8" s="11">
        <v>107</v>
      </c>
      <c r="E8" s="11">
        <v>109</v>
      </c>
      <c r="F8" s="11"/>
      <c r="G8" s="11">
        <v>20</v>
      </c>
      <c r="H8" s="11">
        <v>27</v>
      </c>
      <c r="I8" s="11">
        <v>33</v>
      </c>
      <c r="J8" s="11">
        <v>40</v>
      </c>
      <c r="K8" s="11">
        <v>38</v>
      </c>
      <c r="L8" s="11">
        <v>59</v>
      </c>
      <c r="M8" s="11"/>
      <c r="N8" s="11">
        <v>22</v>
      </c>
      <c r="O8" s="11">
        <v>22</v>
      </c>
      <c r="P8" s="11">
        <v>14</v>
      </c>
      <c r="Q8" s="11">
        <v>19</v>
      </c>
      <c r="R8" s="11">
        <v>12</v>
      </c>
      <c r="S8" s="11">
        <v>24</v>
      </c>
      <c r="T8" s="11">
        <v>19</v>
      </c>
      <c r="U8" s="11">
        <v>10</v>
      </c>
      <c r="V8" s="11">
        <v>29</v>
      </c>
      <c r="W8" s="11">
        <v>25</v>
      </c>
      <c r="X8" s="11">
        <v>13</v>
      </c>
      <c r="Y8" s="11">
        <v>8</v>
      </c>
      <c r="Z8" s="11"/>
      <c r="AA8" s="11">
        <v>31</v>
      </c>
      <c r="AB8" s="11">
        <v>55</v>
      </c>
      <c r="AC8" s="11">
        <v>50</v>
      </c>
      <c r="AD8" s="11">
        <v>82</v>
      </c>
      <c r="AE8" s="11"/>
      <c r="AF8" s="11">
        <v>65</v>
      </c>
      <c r="AG8" s="11">
        <v>60</v>
      </c>
      <c r="AH8" s="11">
        <v>18</v>
      </c>
      <c r="AI8" s="11">
        <v>3</v>
      </c>
      <c r="AJ8" s="11">
        <v>35</v>
      </c>
      <c r="AK8" s="11"/>
      <c r="AL8" s="11">
        <v>34</v>
      </c>
      <c r="AM8" s="11">
        <v>80</v>
      </c>
      <c r="AN8" s="11">
        <v>11</v>
      </c>
    </row>
    <row r="9" spans="2:40" ht="29" x14ac:dyDescent="0.35">
      <c r="B9" s="15" t="s">
        <v>308</v>
      </c>
      <c r="C9" s="14">
        <v>0.55103161734388695</v>
      </c>
      <c r="D9" s="14">
        <v>0.50252005171470804</v>
      </c>
      <c r="E9" s="14">
        <v>0.60326788381544505</v>
      </c>
      <c r="F9" s="14"/>
      <c r="G9" s="14">
        <v>0.71997992478509598</v>
      </c>
      <c r="H9" s="14">
        <v>0.65670093660877604</v>
      </c>
      <c r="I9" s="14">
        <v>0.55696140532858296</v>
      </c>
      <c r="J9" s="14">
        <v>0.50720429256930799</v>
      </c>
      <c r="K9" s="14">
        <v>0.53783351558110704</v>
      </c>
      <c r="L9" s="14">
        <v>0.47894635110978401</v>
      </c>
      <c r="M9" s="14"/>
      <c r="N9" s="14">
        <v>0.70778555170823898</v>
      </c>
      <c r="O9" s="14">
        <v>0.59503344303048</v>
      </c>
      <c r="P9" s="14">
        <v>0.634809759945128</v>
      </c>
      <c r="Q9" s="14">
        <v>0.50438633481600303</v>
      </c>
      <c r="R9" s="14">
        <v>0.84134508138703901</v>
      </c>
      <c r="S9" s="14">
        <v>0.57208882450538401</v>
      </c>
      <c r="T9" s="14">
        <v>0.65255682248701297</v>
      </c>
      <c r="U9" s="14">
        <v>0.464799235239091</v>
      </c>
      <c r="V9" s="14">
        <v>0.58278573950083901</v>
      </c>
      <c r="W9" s="14">
        <v>0.29128208562427599</v>
      </c>
      <c r="X9" s="14">
        <v>0.35167976472206902</v>
      </c>
      <c r="Y9" s="14">
        <v>0.356056525898786</v>
      </c>
      <c r="Z9" s="14"/>
      <c r="AA9" s="14">
        <v>0.62125959433865297</v>
      </c>
      <c r="AB9" s="14">
        <v>0.59904652436908501</v>
      </c>
      <c r="AC9" s="14">
        <v>0.52603594995360303</v>
      </c>
      <c r="AD9" s="14">
        <v>0.50823800310344702</v>
      </c>
      <c r="AE9" s="14"/>
      <c r="AF9" s="14">
        <v>0.58190492385860504</v>
      </c>
      <c r="AG9" s="14">
        <v>0.52622210627072696</v>
      </c>
      <c r="AH9" s="14">
        <v>0.69454848364107802</v>
      </c>
      <c r="AI9" s="14">
        <v>1</v>
      </c>
      <c r="AJ9" s="14">
        <v>0.40561337615114001</v>
      </c>
      <c r="AK9" s="14"/>
      <c r="AL9" s="14">
        <v>0.56101368373510296</v>
      </c>
      <c r="AM9" s="14">
        <v>0.54521364875756795</v>
      </c>
      <c r="AN9" s="14">
        <v>0.67174443806176798</v>
      </c>
    </row>
    <row r="10" spans="2:40" ht="43.5" x14ac:dyDescent="0.35">
      <c r="B10" s="15" t="s">
        <v>309</v>
      </c>
      <c r="C10" s="14">
        <v>0.31663528304837102</v>
      </c>
      <c r="D10" s="14">
        <v>0.366368421211688</v>
      </c>
      <c r="E10" s="14">
        <v>0.26201458633421998</v>
      </c>
      <c r="F10" s="14"/>
      <c r="G10" s="14">
        <v>0.178670648395621</v>
      </c>
      <c r="H10" s="14">
        <v>0.30945052597032202</v>
      </c>
      <c r="I10" s="14">
        <v>0.29092556564951799</v>
      </c>
      <c r="J10" s="14">
        <v>0.262869863385015</v>
      </c>
      <c r="K10" s="14">
        <v>0.31654934183997202</v>
      </c>
      <c r="L10" s="14">
        <v>0.41735863097034298</v>
      </c>
      <c r="M10" s="14"/>
      <c r="N10" s="14">
        <v>0.24433017064218299</v>
      </c>
      <c r="O10" s="14">
        <v>0.318670324994829</v>
      </c>
      <c r="P10" s="14">
        <v>0</v>
      </c>
      <c r="Q10" s="14">
        <v>0.30076417818706402</v>
      </c>
      <c r="R10" s="14">
        <v>0.15865491861295999</v>
      </c>
      <c r="S10" s="14">
        <v>0.271416065082073</v>
      </c>
      <c r="T10" s="14">
        <v>0.29551021572891301</v>
      </c>
      <c r="U10" s="14">
        <v>0.44230148990847001</v>
      </c>
      <c r="V10" s="14">
        <v>0.31628025266624699</v>
      </c>
      <c r="W10" s="14">
        <v>0.57060041724185795</v>
      </c>
      <c r="X10" s="14">
        <v>0.41534622609871003</v>
      </c>
      <c r="Y10" s="14">
        <v>0.42812573525393</v>
      </c>
      <c r="Z10" s="14"/>
      <c r="AA10" s="14">
        <v>0.204444627571468</v>
      </c>
      <c r="AB10" s="14">
        <v>0.27316796240959901</v>
      </c>
      <c r="AC10" s="14">
        <v>0.38086461406332001</v>
      </c>
      <c r="AD10" s="14">
        <v>0.34818707616257599</v>
      </c>
      <c r="AE10" s="14"/>
      <c r="AF10" s="14">
        <v>0.27192960696223101</v>
      </c>
      <c r="AG10" s="14">
        <v>0.38903212074427801</v>
      </c>
      <c r="AH10" s="14">
        <v>0.18308634129666801</v>
      </c>
      <c r="AI10" s="14">
        <v>0</v>
      </c>
      <c r="AJ10" s="14">
        <v>0.42496607145842402</v>
      </c>
      <c r="AK10" s="14"/>
      <c r="AL10" s="14">
        <v>0.29441198002147501</v>
      </c>
      <c r="AM10" s="14">
        <v>0.30487052840761403</v>
      </c>
      <c r="AN10" s="14">
        <v>0.22467728437517201</v>
      </c>
    </row>
    <row r="11" spans="2:40" x14ac:dyDescent="0.35">
      <c r="B11" s="15" t="s">
        <v>81</v>
      </c>
      <c r="C11" s="23">
        <v>0.13233309960774201</v>
      </c>
      <c r="D11" s="23">
        <v>0.13111152707360299</v>
      </c>
      <c r="E11" s="23">
        <v>0.134717529850335</v>
      </c>
      <c r="F11" s="23"/>
      <c r="G11" s="23">
        <v>0.10134942681928399</v>
      </c>
      <c r="H11" s="23">
        <v>3.38485374209022E-2</v>
      </c>
      <c r="I11" s="23">
        <v>0.15211302902189899</v>
      </c>
      <c r="J11" s="23">
        <v>0.22992584404567701</v>
      </c>
      <c r="K11" s="23">
        <v>0.145617142578921</v>
      </c>
      <c r="L11" s="23">
        <v>0.103695017919873</v>
      </c>
      <c r="M11" s="23"/>
      <c r="N11" s="23">
        <v>4.7884277649578103E-2</v>
      </c>
      <c r="O11" s="23">
        <v>8.6296231974690704E-2</v>
      </c>
      <c r="P11" s="23">
        <v>0.365190240054872</v>
      </c>
      <c r="Q11" s="23">
        <v>0.194849486996933</v>
      </c>
      <c r="R11" s="23">
        <v>0</v>
      </c>
      <c r="S11" s="23">
        <v>0.15649511041254199</v>
      </c>
      <c r="T11" s="23">
        <v>5.1932961784074499E-2</v>
      </c>
      <c r="U11" s="23">
        <v>9.2899274852438707E-2</v>
      </c>
      <c r="V11" s="23">
        <v>0.10093400783291299</v>
      </c>
      <c r="W11" s="23">
        <v>0.13811749713386601</v>
      </c>
      <c r="X11" s="23">
        <v>0.23297400917922101</v>
      </c>
      <c r="Y11" s="23">
        <v>0.215817738847284</v>
      </c>
      <c r="Z11" s="23"/>
      <c r="AA11" s="23">
        <v>0.17429577808987901</v>
      </c>
      <c r="AB11" s="23">
        <v>0.12778551322131601</v>
      </c>
      <c r="AC11" s="23">
        <v>9.30994359830771E-2</v>
      </c>
      <c r="AD11" s="23">
        <v>0.14357492073397701</v>
      </c>
      <c r="AE11" s="23"/>
      <c r="AF11" s="23">
        <v>0.14616546917916401</v>
      </c>
      <c r="AG11" s="23">
        <v>8.4745772984994805E-2</v>
      </c>
      <c r="AH11" s="23">
        <v>0.122365175062254</v>
      </c>
      <c r="AI11" s="23">
        <v>0</v>
      </c>
      <c r="AJ11" s="23">
        <v>0.16942055239043599</v>
      </c>
      <c r="AK11" s="23"/>
      <c r="AL11" s="23">
        <v>0.144574336243421</v>
      </c>
      <c r="AM11" s="23">
        <v>0.149915822834818</v>
      </c>
      <c r="AN11" s="23">
        <v>0.103578277563061</v>
      </c>
    </row>
    <row r="12" spans="2:40" x14ac:dyDescent="0.35">
      <c r="B12" s="16" t="s">
        <v>311</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N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312</v>
      </c>
      <c r="C9" s="14">
        <v>1.71892799281596E-2</v>
      </c>
      <c r="D9" s="14">
        <v>1.7319144489560699E-2</v>
      </c>
      <c r="E9" s="14">
        <v>1.7164510669715201E-2</v>
      </c>
      <c r="F9" s="14"/>
      <c r="G9" s="14">
        <v>3.0502584164147899E-2</v>
      </c>
      <c r="H9" s="14">
        <v>2.5645675280096002E-2</v>
      </c>
      <c r="I9" s="14">
        <v>2.6397123178840801E-2</v>
      </c>
      <c r="J9" s="14">
        <v>1.3121004129877E-2</v>
      </c>
      <c r="K9" s="14">
        <v>1.3173355868782601E-2</v>
      </c>
      <c r="L9" s="14">
        <v>0</v>
      </c>
      <c r="M9" s="14"/>
      <c r="N9" s="14">
        <v>3.5264900531089598E-2</v>
      </c>
      <c r="O9" s="14">
        <v>1.4933776953656001E-2</v>
      </c>
      <c r="P9" s="14">
        <v>1.1440649956900299E-2</v>
      </c>
      <c r="Q9" s="14">
        <v>5.1435847485004297E-3</v>
      </c>
      <c r="R9" s="14">
        <v>1.38862180980787E-2</v>
      </c>
      <c r="S9" s="14">
        <v>2.0606108028625301E-2</v>
      </c>
      <c r="T9" s="14">
        <v>5.6912601562336997E-3</v>
      </c>
      <c r="U9" s="14">
        <v>1.12140132005205E-2</v>
      </c>
      <c r="V9" s="14">
        <v>2.7160028386733499E-2</v>
      </c>
      <c r="W9" s="14">
        <v>1.34209330227165E-2</v>
      </c>
      <c r="X9" s="14">
        <v>1.9907553488224799E-2</v>
      </c>
      <c r="Y9" s="14">
        <v>0</v>
      </c>
      <c r="Z9" s="14"/>
      <c r="AA9" s="14">
        <v>9.4308734034695106E-3</v>
      </c>
      <c r="AB9" s="14">
        <v>1.5686441048792198E-2</v>
      </c>
      <c r="AC9" s="14">
        <v>1.9947531511571699E-2</v>
      </c>
      <c r="AD9" s="14">
        <v>2.4841564255389401E-2</v>
      </c>
      <c r="AE9" s="14"/>
      <c r="AF9" s="14">
        <v>1.15402080053769E-2</v>
      </c>
      <c r="AG9" s="14">
        <v>1.6828058931125999E-2</v>
      </c>
      <c r="AH9" s="14">
        <v>2.2046539757092601E-2</v>
      </c>
      <c r="AI9" s="14">
        <v>3.7983706591225998E-2</v>
      </c>
      <c r="AJ9" s="14">
        <v>2.82615563675352E-2</v>
      </c>
      <c r="AK9" s="14"/>
      <c r="AL9" s="14">
        <v>1.9655641128429199E-2</v>
      </c>
      <c r="AM9" s="14">
        <v>1.55799520238006E-2</v>
      </c>
      <c r="AN9" s="14">
        <v>5.3041665501147098E-2</v>
      </c>
    </row>
    <row r="10" spans="2:40" x14ac:dyDescent="0.35">
      <c r="B10" s="15" t="s">
        <v>313</v>
      </c>
      <c r="C10" s="14">
        <v>6.9148337799182197E-2</v>
      </c>
      <c r="D10" s="14">
        <v>6.7094085594677694E-2</v>
      </c>
      <c r="E10" s="14">
        <v>7.1564671895429505E-2</v>
      </c>
      <c r="F10" s="14"/>
      <c r="G10" s="14">
        <v>0.114043723270754</v>
      </c>
      <c r="H10" s="14">
        <v>0.12456748937300501</v>
      </c>
      <c r="I10" s="14">
        <v>6.1467220587467099E-2</v>
      </c>
      <c r="J10" s="14">
        <v>7.9005875118855901E-2</v>
      </c>
      <c r="K10" s="14">
        <v>3.2928147605536799E-2</v>
      </c>
      <c r="L10" s="14">
        <v>1.7018433609753698E-2</v>
      </c>
      <c r="M10" s="14"/>
      <c r="N10" s="14">
        <v>5.3992740166722099E-2</v>
      </c>
      <c r="O10" s="14">
        <v>7.0748064396065694E-2</v>
      </c>
      <c r="P10" s="14">
        <v>7.9349134380067896E-2</v>
      </c>
      <c r="Q10" s="14">
        <v>5.9915562986553102E-2</v>
      </c>
      <c r="R10" s="14">
        <v>8.3070241644736198E-2</v>
      </c>
      <c r="S10" s="14">
        <v>6.1722208681865801E-2</v>
      </c>
      <c r="T10" s="14">
        <v>9.2715423586636606E-2</v>
      </c>
      <c r="U10" s="14">
        <v>7.9003604691184698E-2</v>
      </c>
      <c r="V10" s="14">
        <v>7.9686365841454498E-2</v>
      </c>
      <c r="W10" s="14">
        <v>5.6673603912749997E-2</v>
      </c>
      <c r="X10" s="14">
        <v>4.7755742045855303E-2</v>
      </c>
      <c r="Y10" s="14">
        <v>8.1964489757186704E-2</v>
      </c>
      <c r="Z10" s="14"/>
      <c r="AA10" s="14">
        <v>8.2243060999755299E-2</v>
      </c>
      <c r="AB10" s="14">
        <v>5.2233957294838797E-2</v>
      </c>
      <c r="AC10" s="14">
        <v>7.5401042637001106E-2</v>
      </c>
      <c r="AD10" s="14">
        <v>6.7647798912192997E-2</v>
      </c>
      <c r="AE10" s="14"/>
      <c r="AF10" s="14">
        <v>5.3573950409680403E-2</v>
      </c>
      <c r="AG10" s="14">
        <v>7.7472881969178398E-2</v>
      </c>
      <c r="AH10" s="14">
        <v>6.5450448590132895E-2</v>
      </c>
      <c r="AI10" s="14">
        <v>7.6561280513815097E-2</v>
      </c>
      <c r="AJ10" s="14">
        <v>6.5179053984660298E-2</v>
      </c>
      <c r="AK10" s="14"/>
      <c r="AL10" s="14">
        <v>5.6831796270858999E-2</v>
      </c>
      <c r="AM10" s="14">
        <v>7.3096706928462707E-2</v>
      </c>
      <c r="AN10" s="14">
        <v>4.8504199192890902E-2</v>
      </c>
    </row>
    <row r="11" spans="2:40" x14ac:dyDescent="0.35">
      <c r="B11" s="15" t="s">
        <v>314</v>
      </c>
      <c r="C11" s="14">
        <v>0.13789659721116301</v>
      </c>
      <c r="D11" s="14">
        <v>0.13470305217999801</v>
      </c>
      <c r="E11" s="14">
        <v>0.137876253216975</v>
      </c>
      <c r="F11" s="14"/>
      <c r="G11" s="14">
        <v>0.19062258085020101</v>
      </c>
      <c r="H11" s="14">
        <v>0.16100456614754599</v>
      </c>
      <c r="I11" s="14">
        <v>0.15352922576761399</v>
      </c>
      <c r="J11" s="14">
        <v>0.16115460091626799</v>
      </c>
      <c r="K11" s="14">
        <v>0.11048469238375699</v>
      </c>
      <c r="L11" s="14">
        <v>7.0948782714313402E-2</v>
      </c>
      <c r="M11" s="14"/>
      <c r="N11" s="14">
        <v>0.17517969442633499</v>
      </c>
      <c r="O11" s="14">
        <v>0.129064228453523</v>
      </c>
      <c r="P11" s="14">
        <v>0.15021697829707401</v>
      </c>
      <c r="Q11" s="14">
        <v>0.15854884839896499</v>
      </c>
      <c r="R11" s="14">
        <v>0.118461171071208</v>
      </c>
      <c r="S11" s="14">
        <v>0.106393022882722</v>
      </c>
      <c r="T11" s="14">
        <v>0.104941954315627</v>
      </c>
      <c r="U11" s="14">
        <v>0.109196626587948</v>
      </c>
      <c r="V11" s="14">
        <v>0.19463732895223201</v>
      </c>
      <c r="W11" s="14">
        <v>0.117421097693819</v>
      </c>
      <c r="X11" s="14">
        <v>6.5270602140180697E-2</v>
      </c>
      <c r="Y11" s="14">
        <v>0.1466545645441</v>
      </c>
      <c r="Z11" s="14"/>
      <c r="AA11" s="14">
        <v>0.121049088120989</v>
      </c>
      <c r="AB11" s="14">
        <v>0.150321874949121</v>
      </c>
      <c r="AC11" s="14">
        <v>0.146118143561391</v>
      </c>
      <c r="AD11" s="14">
        <v>0.135038845991134</v>
      </c>
      <c r="AE11" s="14"/>
      <c r="AF11" s="14">
        <v>0.13151678151778301</v>
      </c>
      <c r="AG11" s="14">
        <v>0.15125867539619001</v>
      </c>
      <c r="AH11" s="14">
        <v>0.123447244096485</v>
      </c>
      <c r="AI11" s="14">
        <v>0</v>
      </c>
      <c r="AJ11" s="14">
        <v>0.14872795280018899</v>
      </c>
      <c r="AK11" s="14"/>
      <c r="AL11" s="14">
        <v>0.144327352347567</v>
      </c>
      <c r="AM11" s="14">
        <v>0.14718503520489901</v>
      </c>
      <c r="AN11" s="14">
        <v>0.17451327056280899</v>
      </c>
    </row>
    <row r="12" spans="2:40" x14ac:dyDescent="0.35">
      <c r="B12" s="15" t="s">
        <v>315</v>
      </c>
      <c r="C12" s="14">
        <v>0.109935740028154</v>
      </c>
      <c r="D12" s="14">
        <v>0.105779333432598</v>
      </c>
      <c r="E12" s="14">
        <v>0.114646830136482</v>
      </c>
      <c r="F12" s="14"/>
      <c r="G12" s="14">
        <v>0.15307400023025999</v>
      </c>
      <c r="H12" s="14">
        <v>0.143734149301255</v>
      </c>
      <c r="I12" s="14">
        <v>9.3326590505954002E-2</v>
      </c>
      <c r="J12" s="14">
        <v>0.101833650548316</v>
      </c>
      <c r="K12" s="14">
        <v>9.2585563297485393E-2</v>
      </c>
      <c r="L12" s="14">
        <v>8.5663800155756503E-2</v>
      </c>
      <c r="M12" s="14"/>
      <c r="N12" s="14">
        <v>6.9154071795696895E-2</v>
      </c>
      <c r="O12" s="14">
        <v>0.109650399479106</v>
      </c>
      <c r="P12" s="14">
        <v>0.13573643377880201</v>
      </c>
      <c r="Q12" s="14">
        <v>9.2502965888463004E-2</v>
      </c>
      <c r="R12" s="14">
        <v>9.6336232452262999E-2</v>
      </c>
      <c r="S12" s="14">
        <v>0.143445564154524</v>
      </c>
      <c r="T12" s="14">
        <v>0.11653720430097</v>
      </c>
      <c r="U12" s="14">
        <v>0.16173930417903801</v>
      </c>
      <c r="V12" s="14">
        <v>0.13677960738071401</v>
      </c>
      <c r="W12" s="14">
        <v>0.103388335723366</v>
      </c>
      <c r="X12" s="14">
        <v>9.7312648551770103E-2</v>
      </c>
      <c r="Y12" s="14">
        <v>7.2151832932411106E-2</v>
      </c>
      <c r="Z12" s="14"/>
      <c r="AA12" s="14">
        <v>0.11883393386638499</v>
      </c>
      <c r="AB12" s="14">
        <v>0.11092276264343701</v>
      </c>
      <c r="AC12" s="14">
        <v>0.118631132166482</v>
      </c>
      <c r="AD12" s="14">
        <v>9.2526728001467606E-2</v>
      </c>
      <c r="AE12" s="14"/>
      <c r="AF12" s="14">
        <v>0.100220383111054</v>
      </c>
      <c r="AG12" s="14">
        <v>0.127158152298634</v>
      </c>
      <c r="AH12" s="14">
        <v>8.6071604432898394E-2</v>
      </c>
      <c r="AI12" s="14">
        <v>0.187264033791086</v>
      </c>
      <c r="AJ12" s="14">
        <v>9.1421162956484295E-2</v>
      </c>
      <c r="AK12" s="14"/>
      <c r="AL12" s="14">
        <v>8.3759843235790901E-2</v>
      </c>
      <c r="AM12" s="14">
        <v>0.121820203532296</v>
      </c>
      <c r="AN12" s="14">
        <v>0.102333792373728</v>
      </c>
    </row>
    <row r="13" spans="2:40" x14ac:dyDescent="0.35">
      <c r="B13" s="15" t="s">
        <v>316</v>
      </c>
      <c r="C13" s="14">
        <v>0.18196351026796201</v>
      </c>
      <c r="D13" s="14">
        <v>0.17665716805614301</v>
      </c>
      <c r="E13" s="14">
        <v>0.18722410612767701</v>
      </c>
      <c r="F13" s="14"/>
      <c r="G13" s="14">
        <v>0.128142657747158</v>
      </c>
      <c r="H13" s="14">
        <v>0.14664374762143501</v>
      </c>
      <c r="I13" s="14">
        <v>0.183489046413777</v>
      </c>
      <c r="J13" s="14">
        <v>0.177121452928657</v>
      </c>
      <c r="K13" s="14">
        <v>0.20539421493844101</v>
      </c>
      <c r="L13" s="14">
        <v>0.23327413781714201</v>
      </c>
      <c r="M13" s="14"/>
      <c r="N13" s="14">
        <v>0.205036671815509</v>
      </c>
      <c r="O13" s="14">
        <v>0.20256019208797299</v>
      </c>
      <c r="P13" s="14">
        <v>0.15872914506503399</v>
      </c>
      <c r="Q13" s="14">
        <v>0.16662323299029499</v>
      </c>
      <c r="R13" s="14">
        <v>0.16880063338424001</v>
      </c>
      <c r="S13" s="14">
        <v>0.189364063731429</v>
      </c>
      <c r="T13" s="14">
        <v>0.13142743185622999</v>
      </c>
      <c r="U13" s="14">
        <v>0.17517464449700901</v>
      </c>
      <c r="V13" s="14">
        <v>0.189559021661134</v>
      </c>
      <c r="W13" s="14">
        <v>0.17104714047512201</v>
      </c>
      <c r="X13" s="14">
        <v>0.18763775252318099</v>
      </c>
      <c r="Y13" s="14">
        <v>0.24008816680921999</v>
      </c>
      <c r="Z13" s="14"/>
      <c r="AA13" s="14">
        <v>0.20009878150687399</v>
      </c>
      <c r="AB13" s="14">
        <v>0.17296456452269501</v>
      </c>
      <c r="AC13" s="14">
        <v>0.17006109801758101</v>
      </c>
      <c r="AD13" s="14">
        <v>0.18150672241167301</v>
      </c>
      <c r="AE13" s="14"/>
      <c r="AF13" s="14">
        <v>0.18311296211442901</v>
      </c>
      <c r="AG13" s="14">
        <v>0.17108737160451301</v>
      </c>
      <c r="AH13" s="14">
        <v>0.240678888581741</v>
      </c>
      <c r="AI13" s="14">
        <v>0.162513310501922</v>
      </c>
      <c r="AJ13" s="14">
        <v>0.17127778861491999</v>
      </c>
      <c r="AK13" s="14"/>
      <c r="AL13" s="14">
        <v>0.185286738213051</v>
      </c>
      <c r="AM13" s="14">
        <v>0.18621009338003</v>
      </c>
      <c r="AN13" s="14">
        <v>0.210458741820192</v>
      </c>
    </row>
    <row r="14" spans="2:40" x14ac:dyDescent="0.35">
      <c r="B14" s="15" t="s">
        <v>317</v>
      </c>
      <c r="C14" s="14">
        <v>0.15499050086024599</v>
      </c>
      <c r="D14" s="14">
        <v>0.149383833154211</v>
      </c>
      <c r="E14" s="14">
        <v>0.16040722192376999</v>
      </c>
      <c r="F14" s="14"/>
      <c r="G14" s="14">
        <v>0.150348246137821</v>
      </c>
      <c r="H14" s="14">
        <v>0.14669207406745099</v>
      </c>
      <c r="I14" s="14">
        <v>0.17248570719568801</v>
      </c>
      <c r="J14" s="14">
        <v>0.147890022970804</v>
      </c>
      <c r="K14" s="14">
        <v>0.13921435990870201</v>
      </c>
      <c r="L14" s="14">
        <v>0.16690312287266501</v>
      </c>
      <c r="M14" s="14"/>
      <c r="N14" s="14">
        <v>0.154921583622216</v>
      </c>
      <c r="O14" s="14">
        <v>0.15543217372606599</v>
      </c>
      <c r="P14" s="14">
        <v>0.149948374214427</v>
      </c>
      <c r="Q14" s="14">
        <v>0.17073674534971001</v>
      </c>
      <c r="R14" s="14">
        <v>0.19236394031769799</v>
      </c>
      <c r="S14" s="14">
        <v>0.11173333512056401</v>
      </c>
      <c r="T14" s="14">
        <v>0.1898987427347</v>
      </c>
      <c r="U14" s="14">
        <v>9.0555345449115296E-2</v>
      </c>
      <c r="V14" s="14">
        <v>0.12406403475896199</v>
      </c>
      <c r="W14" s="14">
        <v>0.16341776495396901</v>
      </c>
      <c r="X14" s="14">
        <v>0.25848222377130298</v>
      </c>
      <c r="Y14" s="14">
        <v>7.1033461079813495E-2</v>
      </c>
      <c r="Z14" s="14"/>
      <c r="AA14" s="14">
        <v>0.167269501728325</v>
      </c>
      <c r="AB14" s="14">
        <v>0.159567833649357</v>
      </c>
      <c r="AC14" s="14">
        <v>0.15984634826091301</v>
      </c>
      <c r="AD14" s="14">
        <v>0.13393553211634099</v>
      </c>
      <c r="AE14" s="14"/>
      <c r="AF14" s="14">
        <v>0.161921883394363</v>
      </c>
      <c r="AG14" s="14">
        <v>0.16737889732390099</v>
      </c>
      <c r="AH14" s="14">
        <v>0.12157034791265001</v>
      </c>
      <c r="AI14" s="14">
        <v>0.225589034004025</v>
      </c>
      <c r="AJ14" s="14">
        <v>0.133397230096548</v>
      </c>
      <c r="AK14" s="14"/>
      <c r="AL14" s="14">
        <v>0.15724474916210401</v>
      </c>
      <c r="AM14" s="14">
        <v>0.153791889447353</v>
      </c>
      <c r="AN14" s="14">
        <v>0.13747655285197299</v>
      </c>
    </row>
    <row r="15" spans="2:40" x14ac:dyDescent="0.35">
      <c r="B15" s="15" t="s">
        <v>318</v>
      </c>
      <c r="C15" s="14">
        <v>7.1727325543054193E-2</v>
      </c>
      <c r="D15" s="14">
        <v>7.8793682848268806E-2</v>
      </c>
      <c r="E15" s="14">
        <v>6.5253187511103705E-2</v>
      </c>
      <c r="F15" s="14"/>
      <c r="G15" s="14">
        <v>4.7624651936719199E-2</v>
      </c>
      <c r="H15" s="14">
        <v>6.2028974460906799E-2</v>
      </c>
      <c r="I15" s="14">
        <v>5.1840932376893398E-2</v>
      </c>
      <c r="J15" s="14">
        <v>8.8770106872212803E-2</v>
      </c>
      <c r="K15" s="14">
        <v>8.8056369697860903E-2</v>
      </c>
      <c r="L15" s="14">
        <v>8.6984194555856001E-2</v>
      </c>
      <c r="M15" s="14"/>
      <c r="N15" s="14">
        <v>7.1530052806866098E-2</v>
      </c>
      <c r="O15" s="14">
        <v>8.2010522941202701E-2</v>
      </c>
      <c r="P15" s="14">
        <v>6.4866472527723304E-2</v>
      </c>
      <c r="Q15" s="14">
        <v>7.2252838020382695E-2</v>
      </c>
      <c r="R15" s="14">
        <v>7.6468370251926807E-2</v>
      </c>
      <c r="S15" s="14">
        <v>6.8583507283331693E-2</v>
      </c>
      <c r="T15" s="14">
        <v>7.9713589577478206E-2</v>
      </c>
      <c r="U15" s="14">
        <v>7.2287455408734796E-2</v>
      </c>
      <c r="V15" s="14">
        <v>6.5300650588332704E-2</v>
      </c>
      <c r="W15" s="14">
        <v>7.6747697246529106E-2</v>
      </c>
      <c r="X15" s="14">
        <v>5.8397693486141398E-2</v>
      </c>
      <c r="Y15" s="14">
        <v>5.1707218565258201E-2</v>
      </c>
      <c r="Z15" s="14"/>
      <c r="AA15" s="14">
        <v>6.4683465345268795E-2</v>
      </c>
      <c r="AB15" s="14">
        <v>7.9220130654450702E-2</v>
      </c>
      <c r="AC15" s="14">
        <v>8.0454895180064295E-2</v>
      </c>
      <c r="AD15" s="14">
        <v>6.4435734564585803E-2</v>
      </c>
      <c r="AE15" s="14"/>
      <c r="AF15" s="14">
        <v>9.2891750423027594E-2</v>
      </c>
      <c r="AG15" s="14">
        <v>6.3040434145366503E-2</v>
      </c>
      <c r="AH15" s="14">
        <v>7.15427996913688E-2</v>
      </c>
      <c r="AI15" s="14">
        <v>0.15087439333438901</v>
      </c>
      <c r="AJ15" s="14">
        <v>5.92975300164863E-2</v>
      </c>
      <c r="AK15" s="14"/>
      <c r="AL15" s="14">
        <v>9.0697411529524402E-2</v>
      </c>
      <c r="AM15" s="14">
        <v>6.3887862277183904E-2</v>
      </c>
      <c r="AN15" s="14">
        <v>6.9626295893793502E-2</v>
      </c>
    </row>
    <row r="16" spans="2:40" x14ac:dyDescent="0.35">
      <c r="B16" s="15" t="s">
        <v>319</v>
      </c>
      <c r="C16" s="14">
        <v>3.66697398174873E-2</v>
      </c>
      <c r="D16" s="14">
        <v>3.7816423356169297E-2</v>
      </c>
      <c r="E16" s="14">
        <v>3.5767738921167802E-2</v>
      </c>
      <c r="F16" s="14"/>
      <c r="G16" s="14">
        <v>2.7000627193954099E-2</v>
      </c>
      <c r="H16" s="14">
        <v>2.76595468690383E-2</v>
      </c>
      <c r="I16" s="14">
        <v>3.2101795608536397E-2</v>
      </c>
      <c r="J16" s="14">
        <v>4.6507421247956503E-2</v>
      </c>
      <c r="K16" s="14">
        <v>5.3522269425592101E-2</v>
      </c>
      <c r="L16" s="14">
        <v>3.4806879417036599E-2</v>
      </c>
      <c r="M16" s="14"/>
      <c r="N16" s="14">
        <v>3.60042503104284E-2</v>
      </c>
      <c r="O16" s="14">
        <v>3.2738061302575602E-2</v>
      </c>
      <c r="P16" s="14">
        <v>5.4465183569851701E-2</v>
      </c>
      <c r="Q16" s="14">
        <v>2.63420509678065E-2</v>
      </c>
      <c r="R16" s="14">
        <v>4.3257384550992997E-2</v>
      </c>
      <c r="S16" s="14">
        <v>2.5809541491004499E-2</v>
      </c>
      <c r="T16" s="14">
        <v>4.2647683523025899E-2</v>
      </c>
      <c r="U16" s="14">
        <v>4.7403879883671098E-2</v>
      </c>
      <c r="V16" s="14">
        <v>1.7687744946641399E-2</v>
      </c>
      <c r="W16" s="14">
        <v>3.6748795745341199E-2</v>
      </c>
      <c r="X16" s="14">
        <v>4.4963559637734699E-2</v>
      </c>
      <c r="Y16" s="14">
        <v>8.3227031799890605E-2</v>
      </c>
      <c r="Z16" s="14"/>
      <c r="AA16" s="14">
        <v>4.8478885142906797E-2</v>
      </c>
      <c r="AB16" s="14">
        <v>3.4589914398850501E-2</v>
      </c>
      <c r="AC16" s="14">
        <v>1.90854117680616E-2</v>
      </c>
      <c r="AD16" s="14">
        <v>4.1846447903451198E-2</v>
      </c>
      <c r="AE16" s="14"/>
      <c r="AF16" s="14">
        <v>4.2503893583478301E-2</v>
      </c>
      <c r="AG16" s="14">
        <v>3.0434290634248701E-2</v>
      </c>
      <c r="AH16" s="14">
        <v>4.0705845789667197E-2</v>
      </c>
      <c r="AI16" s="14">
        <v>0</v>
      </c>
      <c r="AJ16" s="14">
        <v>4.7758251640060201E-2</v>
      </c>
      <c r="AK16" s="14"/>
      <c r="AL16" s="14">
        <v>3.96013847845023E-2</v>
      </c>
      <c r="AM16" s="14">
        <v>3.202383769817E-2</v>
      </c>
      <c r="AN16" s="14">
        <v>3.4726965860734503E-2</v>
      </c>
    </row>
    <row r="17" spans="2:40" x14ac:dyDescent="0.35">
      <c r="B17" s="15" t="s">
        <v>320</v>
      </c>
      <c r="C17" s="14">
        <v>1.76323773039096E-2</v>
      </c>
      <c r="D17" s="14">
        <v>1.9471616696102999E-2</v>
      </c>
      <c r="E17" s="14">
        <v>1.59411263671034E-2</v>
      </c>
      <c r="F17" s="14"/>
      <c r="G17" s="14">
        <v>1.3165371111068899E-2</v>
      </c>
      <c r="H17" s="14">
        <v>2.8381203274138699E-3</v>
      </c>
      <c r="I17" s="14">
        <v>9.5422786895700204E-3</v>
      </c>
      <c r="J17" s="14">
        <v>1.2345413556253199E-2</v>
      </c>
      <c r="K17" s="14">
        <v>2.6636502483371599E-2</v>
      </c>
      <c r="L17" s="14">
        <v>3.7414118525170799E-2</v>
      </c>
      <c r="M17" s="14"/>
      <c r="N17" s="14">
        <v>1.17096961351148E-2</v>
      </c>
      <c r="O17" s="14">
        <v>1.08108523093416E-2</v>
      </c>
      <c r="P17" s="14">
        <v>0</v>
      </c>
      <c r="Q17" s="14">
        <v>2.7844130445970099E-2</v>
      </c>
      <c r="R17" s="14">
        <v>2.8931145852982901E-2</v>
      </c>
      <c r="S17" s="14">
        <v>2.2906604498937999E-2</v>
      </c>
      <c r="T17" s="14">
        <v>2.4014278658574199E-2</v>
      </c>
      <c r="U17" s="14">
        <v>3.3372719596142901E-2</v>
      </c>
      <c r="V17" s="14">
        <v>1.7422486231864698E-2</v>
      </c>
      <c r="W17" s="14">
        <v>1.8460019809920899E-2</v>
      </c>
      <c r="X17" s="14">
        <v>9.2072290467243405E-3</v>
      </c>
      <c r="Y17" s="14">
        <v>2.3557283278218301E-2</v>
      </c>
      <c r="Z17" s="14"/>
      <c r="AA17" s="14">
        <v>9.4484470538718102E-3</v>
      </c>
      <c r="AB17" s="14">
        <v>1.6644741261517899E-2</v>
      </c>
      <c r="AC17" s="14">
        <v>2.38173423374477E-2</v>
      </c>
      <c r="AD17" s="14">
        <v>2.21964532469556E-2</v>
      </c>
      <c r="AE17" s="14"/>
      <c r="AF17" s="14">
        <v>2.3221547664351999E-2</v>
      </c>
      <c r="AG17" s="14">
        <v>2.2921940715894599E-2</v>
      </c>
      <c r="AH17" s="14">
        <v>1.42220668640324E-2</v>
      </c>
      <c r="AI17" s="14">
        <v>0</v>
      </c>
      <c r="AJ17" s="14">
        <v>8.0155933814221002E-3</v>
      </c>
      <c r="AK17" s="14"/>
      <c r="AL17" s="14">
        <v>1.9094705400941301E-2</v>
      </c>
      <c r="AM17" s="14">
        <v>2.54876037771039E-2</v>
      </c>
      <c r="AN17" s="14">
        <v>1.7242441106957999E-2</v>
      </c>
    </row>
    <row r="18" spans="2:40" x14ac:dyDescent="0.35">
      <c r="B18" s="15" t="s">
        <v>321</v>
      </c>
      <c r="C18" s="14">
        <v>1.0287332073936501E-2</v>
      </c>
      <c r="D18" s="14">
        <v>9.9345563779760504E-3</v>
      </c>
      <c r="E18" s="14">
        <v>1.0692864564677501E-2</v>
      </c>
      <c r="F18" s="14"/>
      <c r="G18" s="14">
        <v>6.93327648185819E-3</v>
      </c>
      <c r="H18" s="14">
        <v>1.1873499544412301E-2</v>
      </c>
      <c r="I18" s="14">
        <v>1.3390173759052E-2</v>
      </c>
      <c r="J18" s="14">
        <v>2.7159039749045499E-3</v>
      </c>
      <c r="K18" s="14">
        <v>1.28759659268185E-2</v>
      </c>
      <c r="L18" s="14">
        <v>1.3114637964935699E-2</v>
      </c>
      <c r="M18" s="14"/>
      <c r="N18" s="14">
        <v>7.1138999000228903E-3</v>
      </c>
      <c r="O18" s="14">
        <v>1.0492501050109499E-2</v>
      </c>
      <c r="P18" s="14">
        <v>1.1447560184126401E-2</v>
      </c>
      <c r="Q18" s="14">
        <v>0</v>
      </c>
      <c r="R18" s="14">
        <v>6.7844044449440599E-3</v>
      </c>
      <c r="S18" s="14">
        <v>1.0249216616658801E-2</v>
      </c>
      <c r="T18" s="14">
        <v>1.7701601663694E-2</v>
      </c>
      <c r="U18" s="14">
        <v>0</v>
      </c>
      <c r="V18" s="14">
        <v>0</v>
      </c>
      <c r="W18" s="14">
        <v>1.96064555665399E-2</v>
      </c>
      <c r="X18" s="14">
        <v>1.99966490884779E-2</v>
      </c>
      <c r="Y18" s="14">
        <v>4.7860197366844097E-2</v>
      </c>
      <c r="Z18" s="14"/>
      <c r="AA18" s="14">
        <v>9.1580154335708704E-3</v>
      </c>
      <c r="AB18" s="14">
        <v>1.47722967719989E-2</v>
      </c>
      <c r="AC18" s="14">
        <v>1.17667645096367E-2</v>
      </c>
      <c r="AD18" s="14">
        <v>3.7234308319516402E-3</v>
      </c>
      <c r="AE18" s="14"/>
      <c r="AF18" s="14">
        <v>1.00817014958324E-2</v>
      </c>
      <c r="AG18" s="14">
        <v>1.35988767189168E-2</v>
      </c>
      <c r="AH18" s="14">
        <v>0</v>
      </c>
      <c r="AI18" s="14">
        <v>0</v>
      </c>
      <c r="AJ18" s="14">
        <v>0</v>
      </c>
      <c r="AK18" s="14"/>
      <c r="AL18" s="14">
        <v>6.86683099521237E-3</v>
      </c>
      <c r="AM18" s="14">
        <v>1.13853277365596E-2</v>
      </c>
      <c r="AN18" s="14">
        <v>0</v>
      </c>
    </row>
    <row r="19" spans="2:40" x14ac:dyDescent="0.35">
      <c r="B19" s="15" t="s">
        <v>322</v>
      </c>
      <c r="C19" s="14">
        <v>5.98518669200984E-3</v>
      </c>
      <c r="D19" s="14">
        <v>5.0586636621127098E-3</v>
      </c>
      <c r="E19" s="14">
        <v>6.9254146184367397E-3</v>
      </c>
      <c r="F19" s="14"/>
      <c r="G19" s="14">
        <v>7.4206975919904198E-3</v>
      </c>
      <c r="H19" s="14">
        <v>5.4644126113102699E-3</v>
      </c>
      <c r="I19" s="14">
        <v>1.18039240989798E-2</v>
      </c>
      <c r="J19" s="14">
        <v>2.9241912653218201E-3</v>
      </c>
      <c r="K19" s="14">
        <v>7.1466591598569901E-3</v>
      </c>
      <c r="L19" s="14">
        <v>2.4209728403807099E-3</v>
      </c>
      <c r="M19" s="14"/>
      <c r="N19" s="14">
        <v>1.4240010395443399E-2</v>
      </c>
      <c r="O19" s="14">
        <v>0</v>
      </c>
      <c r="P19" s="14">
        <v>1.2262141647142E-2</v>
      </c>
      <c r="Q19" s="14">
        <v>4.9421013817694398E-3</v>
      </c>
      <c r="R19" s="14">
        <v>6.7420544355279999E-3</v>
      </c>
      <c r="S19" s="14">
        <v>0</v>
      </c>
      <c r="T19" s="14">
        <v>0</v>
      </c>
      <c r="U19" s="14">
        <v>0</v>
      </c>
      <c r="V19" s="14">
        <v>4.38280024462672E-3</v>
      </c>
      <c r="W19" s="14">
        <v>1.1892245008204599E-2</v>
      </c>
      <c r="X19" s="14">
        <v>1.07564472321537E-2</v>
      </c>
      <c r="Y19" s="14">
        <v>0</v>
      </c>
      <c r="Z19" s="14"/>
      <c r="AA19" s="14">
        <v>3.7851456864859698E-3</v>
      </c>
      <c r="AB19" s="14">
        <v>3.6309080173570801E-3</v>
      </c>
      <c r="AC19" s="14">
        <v>6.8699057325642496E-3</v>
      </c>
      <c r="AD19" s="14">
        <v>1.0079009537462699E-2</v>
      </c>
      <c r="AE19" s="14"/>
      <c r="AF19" s="14">
        <v>8.5733010578053995E-3</v>
      </c>
      <c r="AG19" s="14">
        <v>7.18159841705908E-3</v>
      </c>
      <c r="AH19" s="14">
        <v>0</v>
      </c>
      <c r="AI19" s="14">
        <v>0</v>
      </c>
      <c r="AJ19" s="14">
        <v>3.6701194506544299E-3</v>
      </c>
      <c r="AK19" s="14"/>
      <c r="AL19" s="14">
        <v>1.5150792643396201E-2</v>
      </c>
      <c r="AM19" s="14">
        <v>6.7510062959406803E-3</v>
      </c>
      <c r="AN19" s="14">
        <v>0</v>
      </c>
    </row>
    <row r="20" spans="2:40" x14ac:dyDescent="0.35">
      <c r="B20" s="15" t="s">
        <v>323</v>
      </c>
      <c r="C20" s="14">
        <v>3.4342442073464902E-3</v>
      </c>
      <c r="D20" s="14">
        <v>2.9738463946214402E-3</v>
      </c>
      <c r="E20" s="14">
        <v>3.90418358272641E-3</v>
      </c>
      <c r="F20" s="14"/>
      <c r="G20" s="14">
        <v>3.2288982785405201E-3</v>
      </c>
      <c r="H20" s="14">
        <v>5.4796394563851897E-3</v>
      </c>
      <c r="I20" s="14">
        <v>3.3030056960928001E-3</v>
      </c>
      <c r="J20" s="14">
        <v>0</v>
      </c>
      <c r="K20" s="14">
        <v>6.7164314779332296E-3</v>
      </c>
      <c r="L20" s="14">
        <v>2.6066413609750001E-3</v>
      </c>
      <c r="M20" s="14"/>
      <c r="N20" s="14">
        <v>7.91466977143899E-3</v>
      </c>
      <c r="O20" s="14">
        <v>0</v>
      </c>
      <c r="P20" s="14">
        <v>5.6301523567890898E-3</v>
      </c>
      <c r="Q20" s="14">
        <v>0</v>
      </c>
      <c r="R20" s="14">
        <v>2.03788988084838E-2</v>
      </c>
      <c r="S20" s="14">
        <v>0</v>
      </c>
      <c r="T20" s="14">
        <v>5.6509769463838604E-3</v>
      </c>
      <c r="U20" s="14">
        <v>0</v>
      </c>
      <c r="V20" s="14">
        <v>0</v>
      </c>
      <c r="W20" s="14">
        <v>0</v>
      </c>
      <c r="X20" s="14">
        <v>0</v>
      </c>
      <c r="Y20" s="14">
        <v>0</v>
      </c>
      <c r="Z20" s="14"/>
      <c r="AA20" s="14">
        <v>1.8307477838716401E-3</v>
      </c>
      <c r="AB20" s="14">
        <v>5.6431802901446499E-3</v>
      </c>
      <c r="AC20" s="14">
        <v>4.2372480853087703E-3</v>
      </c>
      <c r="AD20" s="14">
        <v>2.1895573596412E-3</v>
      </c>
      <c r="AE20" s="14"/>
      <c r="AF20" s="14">
        <v>6.9375236866357302E-3</v>
      </c>
      <c r="AG20" s="14">
        <v>1.6049102502181699E-3</v>
      </c>
      <c r="AH20" s="14">
        <v>0</v>
      </c>
      <c r="AI20" s="14">
        <v>0</v>
      </c>
      <c r="AJ20" s="14">
        <v>4.19308607749977E-3</v>
      </c>
      <c r="AK20" s="14"/>
      <c r="AL20" s="14">
        <v>1.2229813301221601E-2</v>
      </c>
      <c r="AM20" s="14">
        <v>1.2229238276691E-3</v>
      </c>
      <c r="AN20" s="14">
        <v>0</v>
      </c>
    </row>
    <row r="21" spans="2:40" x14ac:dyDescent="0.35">
      <c r="B21" s="15" t="s">
        <v>324</v>
      </c>
      <c r="C21" s="14">
        <v>3.5927664886988499E-3</v>
      </c>
      <c r="D21" s="14">
        <v>4.2294760819275804E-3</v>
      </c>
      <c r="E21" s="14">
        <v>2.9923809077614999E-3</v>
      </c>
      <c r="F21" s="14"/>
      <c r="G21" s="14">
        <v>3.2455735111818801E-3</v>
      </c>
      <c r="H21" s="14">
        <v>5.8921054357196304E-3</v>
      </c>
      <c r="I21" s="14">
        <v>8.5175120575341802E-3</v>
      </c>
      <c r="J21" s="14">
        <v>4.0403642818070901E-3</v>
      </c>
      <c r="K21" s="14">
        <v>0</v>
      </c>
      <c r="L21" s="14">
        <v>0</v>
      </c>
      <c r="M21" s="14"/>
      <c r="N21" s="14">
        <v>0</v>
      </c>
      <c r="O21" s="14">
        <v>3.6672995382783999E-3</v>
      </c>
      <c r="P21" s="14">
        <v>6.3951205563285299E-3</v>
      </c>
      <c r="Q21" s="14">
        <v>5.1802509932524802E-3</v>
      </c>
      <c r="R21" s="14">
        <v>0</v>
      </c>
      <c r="S21" s="14">
        <v>5.0309619632193997E-3</v>
      </c>
      <c r="T21" s="14">
        <v>5.4275341759360404E-3</v>
      </c>
      <c r="U21" s="14">
        <v>0</v>
      </c>
      <c r="V21" s="14">
        <v>0</v>
      </c>
      <c r="W21" s="14">
        <v>1.38838934651416E-2</v>
      </c>
      <c r="X21" s="14">
        <v>0</v>
      </c>
      <c r="Y21" s="14">
        <v>0</v>
      </c>
      <c r="Z21" s="14"/>
      <c r="AA21" s="14">
        <v>2.5515823407344699E-3</v>
      </c>
      <c r="AB21" s="14">
        <v>3.4110971140570998E-3</v>
      </c>
      <c r="AC21" s="14">
        <v>4.2946095842830798E-3</v>
      </c>
      <c r="AD21" s="14">
        <v>4.3173017259232503E-3</v>
      </c>
      <c r="AE21" s="14"/>
      <c r="AF21" s="14">
        <v>2.7064213794991301E-3</v>
      </c>
      <c r="AG21" s="14">
        <v>3.7149032416716799E-3</v>
      </c>
      <c r="AH21" s="14">
        <v>0</v>
      </c>
      <c r="AI21" s="14">
        <v>0</v>
      </c>
      <c r="AJ21" s="14">
        <v>0</v>
      </c>
      <c r="AK21" s="14"/>
      <c r="AL21" s="14">
        <v>2.5810038355095302E-3</v>
      </c>
      <c r="AM21" s="14">
        <v>4.0052838472243602E-3</v>
      </c>
      <c r="AN21" s="14">
        <v>0</v>
      </c>
    </row>
    <row r="22" spans="2:40" x14ac:dyDescent="0.35">
      <c r="B22" s="15" t="s">
        <v>325</v>
      </c>
      <c r="C22" s="14">
        <v>4.9251620817822696E-3</v>
      </c>
      <c r="D22" s="14">
        <v>5.03809254175994E-3</v>
      </c>
      <c r="E22" s="14">
        <v>4.8441276207701299E-3</v>
      </c>
      <c r="F22" s="14"/>
      <c r="G22" s="14">
        <v>1.0415995859677099E-2</v>
      </c>
      <c r="H22" s="14">
        <v>8.9105871818430191E-3</v>
      </c>
      <c r="I22" s="14">
        <v>8.4388193364870398E-3</v>
      </c>
      <c r="J22" s="14">
        <v>0</v>
      </c>
      <c r="K22" s="14">
        <v>0</v>
      </c>
      <c r="L22" s="14">
        <v>2.4949876714394602E-3</v>
      </c>
      <c r="M22" s="14"/>
      <c r="N22" s="14">
        <v>1.4135717729595E-2</v>
      </c>
      <c r="O22" s="14">
        <v>7.1431937799188699E-3</v>
      </c>
      <c r="P22" s="14">
        <v>0</v>
      </c>
      <c r="Q22" s="14">
        <v>1.0360501986505E-2</v>
      </c>
      <c r="R22" s="14">
        <v>0</v>
      </c>
      <c r="S22" s="14">
        <v>5.8219368515564198E-3</v>
      </c>
      <c r="T22" s="14">
        <v>0</v>
      </c>
      <c r="U22" s="14">
        <v>0</v>
      </c>
      <c r="V22" s="14">
        <v>0</v>
      </c>
      <c r="W22" s="14">
        <v>6.1876606178915203E-3</v>
      </c>
      <c r="X22" s="14">
        <v>0</v>
      </c>
      <c r="Y22" s="14">
        <v>0</v>
      </c>
      <c r="Z22" s="14"/>
      <c r="AA22" s="14">
        <v>9.4090834004571505E-3</v>
      </c>
      <c r="AB22" s="14">
        <v>5.6232267992686897E-3</v>
      </c>
      <c r="AC22" s="14">
        <v>4.2387314546024797E-3</v>
      </c>
      <c r="AD22" s="14">
        <v>0</v>
      </c>
      <c r="AE22" s="14"/>
      <c r="AF22" s="14">
        <v>2.7328738570223899E-3</v>
      </c>
      <c r="AG22" s="14">
        <v>7.2717176810675101E-3</v>
      </c>
      <c r="AH22" s="14">
        <v>7.5273451566408604E-3</v>
      </c>
      <c r="AI22" s="14">
        <v>0</v>
      </c>
      <c r="AJ22" s="14">
        <v>0</v>
      </c>
      <c r="AK22" s="14"/>
      <c r="AL22" s="14">
        <v>4.8176465489490799E-3</v>
      </c>
      <c r="AM22" s="14">
        <v>5.5409682996611798E-3</v>
      </c>
      <c r="AN22" s="14">
        <v>9.1259453914792309E-3</v>
      </c>
    </row>
    <row r="23" spans="2:40" x14ac:dyDescent="0.35">
      <c r="B23" s="15" t="s">
        <v>105</v>
      </c>
      <c r="C23" s="23">
        <v>0.174621899696908</v>
      </c>
      <c r="D23" s="23">
        <v>0.18574702513387201</v>
      </c>
      <c r="E23" s="23">
        <v>0.16479538193620499</v>
      </c>
      <c r="F23" s="23"/>
      <c r="G23" s="23">
        <v>0.11423111563466801</v>
      </c>
      <c r="H23" s="23">
        <v>0.121565412322183</v>
      </c>
      <c r="I23" s="23">
        <v>0.17036664472751401</v>
      </c>
      <c r="J23" s="23">
        <v>0.162569992188767</v>
      </c>
      <c r="K23" s="23">
        <v>0.211265467825862</v>
      </c>
      <c r="L23" s="23">
        <v>0.24634929049457499</v>
      </c>
      <c r="M23" s="23"/>
      <c r="N23" s="23">
        <v>0.143802040593521</v>
      </c>
      <c r="O23" s="23">
        <v>0.17074873398218299</v>
      </c>
      <c r="P23" s="23">
        <v>0.15951265346573501</v>
      </c>
      <c r="Q23" s="23">
        <v>0.19960718584182799</v>
      </c>
      <c r="R23" s="23">
        <v>0.14451930468691801</v>
      </c>
      <c r="S23" s="23">
        <v>0.22833392869556199</v>
      </c>
      <c r="T23" s="23">
        <v>0.18363231850451101</v>
      </c>
      <c r="U23" s="23">
        <v>0.22005240650663499</v>
      </c>
      <c r="V23" s="23">
        <v>0.143319931007304</v>
      </c>
      <c r="W23" s="23">
        <v>0.191104356758689</v>
      </c>
      <c r="X23" s="23">
        <v>0.18031189898825301</v>
      </c>
      <c r="Y23" s="23">
        <v>0.181755753867058</v>
      </c>
      <c r="Z23" s="23"/>
      <c r="AA23" s="23">
        <v>0.15172938818703499</v>
      </c>
      <c r="AB23" s="23">
        <v>0.174767070584114</v>
      </c>
      <c r="AC23" s="23">
        <v>0.15522979519309099</v>
      </c>
      <c r="AD23" s="23">
        <v>0.21571487314183099</v>
      </c>
      <c r="AE23" s="23"/>
      <c r="AF23" s="23">
        <v>0.16846481829966001</v>
      </c>
      <c r="AG23" s="23">
        <v>0.13904729067201499</v>
      </c>
      <c r="AH23" s="23">
        <v>0.206736869127291</v>
      </c>
      <c r="AI23" s="23">
        <v>0.159214241263537</v>
      </c>
      <c r="AJ23" s="23">
        <v>0.23880067461354099</v>
      </c>
      <c r="AK23" s="23"/>
      <c r="AL23" s="23">
        <v>0.16185429060294201</v>
      </c>
      <c r="AM23" s="23">
        <v>0.15201130572364499</v>
      </c>
      <c r="AN23" s="23">
        <v>0.142950129444295</v>
      </c>
    </row>
    <row r="24" spans="2:40" x14ac:dyDescent="0.35">
      <c r="B24" s="16"/>
    </row>
    <row r="25" spans="2:40" x14ac:dyDescent="0.35">
      <c r="B25" t="s">
        <v>69</v>
      </c>
    </row>
    <row r="26" spans="2:40" x14ac:dyDescent="0.35">
      <c r="B26" t="s">
        <v>70</v>
      </c>
    </row>
    <row r="28" spans="2:40" x14ac:dyDescent="0.35">
      <c r="B2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N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327</v>
      </c>
      <c r="C9" s="14">
        <v>2.3354971775876102E-2</v>
      </c>
      <c r="D9" s="14">
        <v>2.2638362542826501E-2</v>
      </c>
      <c r="E9" s="14">
        <v>2.4193338189531899E-2</v>
      </c>
      <c r="F9" s="14"/>
      <c r="G9" s="14">
        <v>4.4430229417634103E-2</v>
      </c>
      <c r="H9" s="14">
        <v>4.3716961742285697E-2</v>
      </c>
      <c r="I9" s="14">
        <v>2.9129922604834602E-2</v>
      </c>
      <c r="J9" s="14">
        <v>1.05859346963067E-2</v>
      </c>
      <c r="K9" s="14">
        <v>1.3343186215003701E-2</v>
      </c>
      <c r="L9" s="14">
        <v>5.2549176552194998E-3</v>
      </c>
      <c r="M9" s="14"/>
      <c r="N9" s="14">
        <v>2.1395436298375901E-2</v>
      </c>
      <c r="O9" s="14">
        <v>3.3440454355729003E-2</v>
      </c>
      <c r="P9" s="14">
        <v>2.9992182120053001E-2</v>
      </c>
      <c r="Q9" s="14">
        <v>5.1435847485004297E-3</v>
      </c>
      <c r="R9" s="14">
        <v>3.4793993421283101E-2</v>
      </c>
      <c r="S9" s="14">
        <v>2.0552973415592101E-2</v>
      </c>
      <c r="T9" s="14">
        <v>2.26717408149372E-2</v>
      </c>
      <c r="U9" s="14">
        <v>0</v>
      </c>
      <c r="V9" s="14">
        <v>2.7627831300287502E-2</v>
      </c>
      <c r="W9" s="14">
        <v>3.8504767976663898E-2</v>
      </c>
      <c r="X9" s="14">
        <v>1.0654802496964801E-2</v>
      </c>
      <c r="Y9" s="14">
        <v>0</v>
      </c>
      <c r="Z9" s="14"/>
      <c r="AA9" s="14">
        <v>2.1549952184300399E-2</v>
      </c>
      <c r="AB9" s="14">
        <v>2.44366706874674E-2</v>
      </c>
      <c r="AC9" s="14">
        <v>2.01234733555181E-2</v>
      </c>
      <c r="AD9" s="14">
        <v>2.7209984450844899E-2</v>
      </c>
      <c r="AE9" s="14"/>
      <c r="AF9" s="14">
        <v>2.08072585970147E-2</v>
      </c>
      <c r="AG9" s="14">
        <v>2.87486009876869E-2</v>
      </c>
      <c r="AH9" s="14">
        <v>2.3111497430425901E-2</v>
      </c>
      <c r="AI9" s="14">
        <v>7.56726650141651E-2</v>
      </c>
      <c r="AJ9" s="14">
        <v>2.1272631385502099E-2</v>
      </c>
      <c r="AK9" s="14"/>
      <c r="AL9" s="14">
        <v>3.2113930258479903E-2</v>
      </c>
      <c r="AM9" s="14">
        <v>2.17278337061729E-2</v>
      </c>
      <c r="AN9" s="14">
        <v>4.4395759823953801E-2</v>
      </c>
    </row>
    <row r="10" spans="2:40" x14ac:dyDescent="0.35">
      <c r="B10" s="15" t="s">
        <v>317</v>
      </c>
      <c r="C10" s="14">
        <v>5.5146526608053498E-2</v>
      </c>
      <c r="D10" s="14">
        <v>6.21076676981622E-2</v>
      </c>
      <c r="E10" s="14">
        <v>4.8676702034085598E-2</v>
      </c>
      <c r="F10" s="14"/>
      <c r="G10" s="14">
        <v>9.8937394835949793E-2</v>
      </c>
      <c r="H10" s="14">
        <v>8.6411808078664096E-2</v>
      </c>
      <c r="I10" s="14">
        <v>6.5298757661514606E-2</v>
      </c>
      <c r="J10" s="14">
        <v>4.3141467675653598E-2</v>
      </c>
      <c r="K10" s="14">
        <v>3.2251252630901998E-2</v>
      </c>
      <c r="L10" s="14">
        <v>1.75925528882434E-2</v>
      </c>
      <c r="M10" s="14"/>
      <c r="N10" s="14">
        <v>8.0547400153653997E-2</v>
      </c>
      <c r="O10" s="14">
        <v>5.5336176225382699E-2</v>
      </c>
      <c r="P10" s="14">
        <v>4.1452981355236201E-2</v>
      </c>
      <c r="Q10" s="14">
        <v>3.6658980948366802E-2</v>
      </c>
      <c r="R10" s="14">
        <v>6.9455871017648399E-2</v>
      </c>
      <c r="S10" s="14">
        <v>4.7853996142355297E-2</v>
      </c>
      <c r="T10" s="14">
        <v>4.6528466422767097E-2</v>
      </c>
      <c r="U10" s="14">
        <v>2.3212826017895601E-2</v>
      </c>
      <c r="V10" s="14">
        <v>0.104955206986047</v>
      </c>
      <c r="W10" s="14">
        <v>1.3287673858892001E-2</v>
      </c>
      <c r="X10" s="14">
        <v>3.8365222907293398E-2</v>
      </c>
      <c r="Y10" s="14">
        <v>5.2170594798917398E-2</v>
      </c>
      <c r="Z10" s="14"/>
      <c r="AA10" s="14">
        <v>5.3038983298531399E-2</v>
      </c>
      <c r="AB10" s="14">
        <v>5.24187406935799E-2</v>
      </c>
      <c r="AC10" s="14">
        <v>6.7809770225222707E-2</v>
      </c>
      <c r="AD10" s="14">
        <v>4.9557088563145398E-2</v>
      </c>
      <c r="AE10" s="14"/>
      <c r="AF10" s="14">
        <v>3.6155846062536197E-2</v>
      </c>
      <c r="AG10" s="14">
        <v>5.8360695405356301E-2</v>
      </c>
      <c r="AH10" s="14">
        <v>5.8313376283276597E-2</v>
      </c>
      <c r="AI10" s="14">
        <v>8.1305100876029601E-2</v>
      </c>
      <c r="AJ10" s="14">
        <v>6.9061568730679201E-2</v>
      </c>
      <c r="AK10" s="14"/>
      <c r="AL10" s="14">
        <v>4.24406815226826E-2</v>
      </c>
      <c r="AM10" s="14">
        <v>6.30701949419607E-2</v>
      </c>
      <c r="AN10" s="14">
        <v>6.3847182784918702E-2</v>
      </c>
    </row>
    <row r="11" spans="2:40" x14ac:dyDescent="0.35">
      <c r="B11" s="15" t="s">
        <v>318</v>
      </c>
      <c r="C11" s="14">
        <v>7.88794609896937E-2</v>
      </c>
      <c r="D11" s="14">
        <v>9.0249611005685904E-2</v>
      </c>
      <c r="E11" s="14">
        <v>6.6263810766116496E-2</v>
      </c>
      <c r="F11" s="14"/>
      <c r="G11" s="14">
        <v>9.4940253759137505E-2</v>
      </c>
      <c r="H11" s="14">
        <v>9.99506045283821E-2</v>
      </c>
      <c r="I11" s="14">
        <v>8.9139491741022106E-2</v>
      </c>
      <c r="J11" s="14">
        <v>8.8859910802533207E-2</v>
      </c>
      <c r="K11" s="14">
        <v>5.3742437434219303E-2</v>
      </c>
      <c r="L11" s="14">
        <v>5.1565815744577803E-2</v>
      </c>
      <c r="M11" s="14"/>
      <c r="N11" s="14">
        <v>0.13700710366959401</v>
      </c>
      <c r="O11" s="14">
        <v>5.5658426546966698E-2</v>
      </c>
      <c r="P11" s="14">
        <v>6.1202021716917902E-2</v>
      </c>
      <c r="Q11" s="14">
        <v>7.9392937677876599E-2</v>
      </c>
      <c r="R11" s="14">
        <v>0.105348307549724</v>
      </c>
      <c r="S11" s="14">
        <v>0.10552567520837799</v>
      </c>
      <c r="T11" s="14">
        <v>4.4654929010018003E-2</v>
      </c>
      <c r="U11" s="14">
        <v>2.39010210399065E-2</v>
      </c>
      <c r="V11" s="14">
        <v>0.11923334994600999</v>
      </c>
      <c r="W11" s="14">
        <v>3.1049883653586099E-2</v>
      </c>
      <c r="X11" s="14">
        <v>1.7526585557811999E-2</v>
      </c>
      <c r="Y11" s="14">
        <v>7.39816026020583E-2</v>
      </c>
      <c r="Z11" s="14"/>
      <c r="AA11" s="14">
        <v>7.2426707740796306E-2</v>
      </c>
      <c r="AB11" s="14">
        <v>7.2777851085388007E-2</v>
      </c>
      <c r="AC11" s="14">
        <v>8.5592583460050803E-2</v>
      </c>
      <c r="AD11" s="14">
        <v>8.4918612533552401E-2</v>
      </c>
      <c r="AE11" s="14"/>
      <c r="AF11" s="14">
        <v>6.1142022418742302E-2</v>
      </c>
      <c r="AG11" s="14">
        <v>8.8703171751489299E-2</v>
      </c>
      <c r="AH11" s="14">
        <v>8.8313133447741998E-2</v>
      </c>
      <c r="AI11" s="14">
        <v>0</v>
      </c>
      <c r="AJ11" s="14">
        <v>0.11290641608424699</v>
      </c>
      <c r="AK11" s="14"/>
      <c r="AL11" s="14">
        <v>7.4790166303718195E-2</v>
      </c>
      <c r="AM11" s="14">
        <v>8.9253526818634799E-2</v>
      </c>
      <c r="AN11" s="14">
        <v>0.112325515534368</v>
      </c>
    </row>
    <row r="12" spans="2:40" x14ac:dyDescent="0.35">
      <c r="B12" s="15" t="s">
        <v>319</v>
      </c>
      <c r="C12" s="14">
        <v>9.2367295060479901E-2</v>
      </c>
      <c r="D12" s="14">
        <v>9.1913498559420201E-2</v>
      </c>
      <c r="E12" s="14">
        <v>9.3358699783731694E-2</v>
      </c>
      <c r="F12" s="14"/>
      <c r="G12" s="14">
        <v>0.14163627096690401</v>
      </c>
      <c r="H12" s="14">
        <v>0.13583594257297699</v>
      </c>
      <c r="I12" s="14">
        <v>8.0283759719121106E-2</v>
      </c>
      <c r="J12" s="14">
        <v>9.3773809138189598E-2</v>
      </c>
      <c r="K12" s="14">
        <v>5.4656820845107298E-2</v>
      </c>
      <c r="L12" s="14">
        <v>5.8454999792226903E-2</v>
      </c>
      <c r="M12" s="14"/>
      <c r="N12" s="14">
        <v>8.3978388302873394E-2</v>
      </c>
      <c r="O12" s="14">
        <v>8.8547958260668594E-2</v>
      </c>
      <c r="P12" s="14">
        <v>9.0037395984039995E-2</v>
      </c>
      <c r="Q12" s="14">
        <v>9.2045845331649598E-2</v>
      </c>
      <c r="R12" s="14">
        <v>7.7136600332896599E-2</v>
      </c>
      <c r="S12" s="14">
        <v>8.0032742021423506E-2</v>
      </c>
      <c r="T12" s="14">
        <v>0.12800425926382999</v>
      </c>
      <c r="U12" s="14">
        <v>7.8257659466932E-2</v>
      </c>
      <c r="V12" s="14">
        <v>0.109701794856436</v>
      </c>
      <c r="W12" s="14">
        <v>9.1639844884479293E-2</v>
      </c>
      <c r="X12" s="14">
        <v>8.8110618851953995E-2</v>
      </c>
      <c r="Y12" s="14">
        <v>9.7231770000735296E-2</v>
      </c>
      <c r="Z12" s="14"/>
      <c r="AA12" s="14">
        <v>0.10970529220190001</v>
      </c>
      <c r="AB12" s="14">
        <v>8.0478068098928907E-2</v>
      </c>
      <c r="AC12" s="14">
        <v>8.9268534227214397E-2</v>
      </c>
      <c r="AD12" s="14">
        <v>8.9472902081516398E-2</v>
      </c>
      <c r="AE12" s="14"/>
      <c r="AF12" s="14">
        <v>7.7933766950335007E-2</v>
      </c>
      <c r="AG12" s="14">
        <v>9.5011110496137696E-2</v>
      </c>
      <c r="AH12" s="14">
        <v>0.106603137630778</v>
      </c>
      <c r="AI12" s="14">
        <v>7.6064981548164698E-2</v>
      </c>
      <c r="AJ12" s="14">
        <v>9.5642567967562597E-2</v>
      </c>
      <c r="AK12" s="14"/>
      <c r="AL12" s="14">
        <v>0.11180052305053199</v>
      </c>
      <c r="AM12" s="14">
        <v>9.3193523108424201E-2</v>
      </c>
      <c r="AN12" s="14">
        <v>0.102878197306774</v>
      </c>
    </row>
    <row r="13" spans="2:40" x14ac:dyDescent="0.35">
      <c r="B13" s="15" t="s">
        <v>320</v>
      </c>
      <c r="C13" s="14">
        <v>9.9044165985730195E-2</v>
      </c>
      <c r="D13" s="14">
        <v>8.6356468990164803E-2</v>
      </c>
      <c r="E13" s="14">
        <v>0.112020946093948</v>
      </c>
      <c r="F13" s="14"/>
      <c r="G13" s="14">
        <v>0.11085133664928799</v>
      </c>
      <c r="H13" s="14">
        <v>9.6335306699681794E-2</v>
      </c>
      <c r="I13" s="14">
        <v>0.13014122879481699</v>
      </c>
      <c r="J13" s="14">
        <v>7.7523882105284797E-2</v>
      </c>
      <c r="K13" s="14">
        <v>9.2321367642006297E-2</v>
      </c>
      <c r="L13" s="14">
        <v>9.0059332419474503E-2</v>
      </c>
      <c r="M13" s="14"/>
      <c r="N13" s="14">
        <v>9.7166321878729103E-2</v>
      </c>
      <c r="O13" s="14">
        <v>9.8043319463569395E-2</v>
      </c>
      <c r="P13" s="14">
        <v>0.101036362504469</v>
      </c>
      <c r="Q13" s="14">
        <v>9.8172897981245705E-2</v>
      </c>
      <c r="R13" s="14">
        <v>8.2518604029696005E-2</v>
      </c>
      <c r="S13" s="14">
        <v>0.12385674053175599</v>
      </c>
      <c r="T13" s="14">
        <v>0.10870893926035401</v>
      </c>
      <c r="U13" s="14">
        <v>9.4803823570141499E-2</v>
      </c>
      <c r="V13" s="14">
        <v>0.119118811325618</v>
      </c>
      <c r="W13" s="14">
        <v>6.3781395844931699E-2</v>
      </c>
      <c r="X13" s="14">
        <v>0.104689993373765</v>
      </c>
      <c r="Y13" s="14">
        <v>7.6548425978509596E-2</v>
      </c>
      <c r="Z13" s="14"/>
      <c r="AA13" s="14">
        <v>7.9884277323602093E-2</v>
      </c>
      <c r="AB13" s="14">
        <v>0.116306819411303</v>
      </c>
      <c r="AC13" s="14">
        <v>8.2664900922284804E-2</v>
      </c>
      <c r="AD13" s="14">
        <v>0.116989792761951</v>
      </c>
      <c r="AE13" s="14"/>
      <c r="AF13" s="14">
        <v>9.9253759365305602E-2</v>
      </c>
      <c r="AG13" s="14">
        <v>0.114456981219071</v>
      </c>
      <c r="AH13" s="14">
        <v>7.2791175211960907E-2</v>
      </c>
      <c r="AI13" s="14">
        <v>0.191610752297867</v>
      </c>
      <c r="AJ13" s="14">
        <v>9.4469443771752301E-2</v>
      </c>
      <c r="AK13" s="14"/>
      <c r="AL13" s="14">
        <v>0.100577771764637</v>
      </c>
      <c r="AM13" s="14">
        <v>0.106040081492114</v>
      </c>
      <c r="AN13" s="14">
        <v>9.8436407184735994E-2</v>
      </c>
    </row>
    <row r="14" spans="2:40" x14ac:dyDescent="0.35">
      <c r="B14" s="15" t="s">
        <v>321</v>
      </c>
      <c r="C14" s="14">
        <v>8.6024959065395104E-2</v>
      </c>
      <c r="D14" s="14">
        <v>8.3701489848359706E-2</v>
      </c>
      <c r="E14" s="14">
        <v>8.8804349484385106E-2</v>
      </c>
      <c r="F14" s="14"/>
      <c r="G14" s="14">
        <v>8.6073164326246399E-2</v>
      </c>
      <c r="H14" s="14">
        <v>0.106173201264286</v>
      </c>
      <c r="I14" s="14">
        <v>7.7468571385489099E-2</v>
      </c>
      <c r="J14" s="14">
        <v>9.0328974749517205E-2</v>
      </c>
      <c r="K14" s="14">
        <v>4.7569024013951099E-2</v>
      </c>
      <c r="L14" s="14">
        <v>9.8967084204066205E-2</v>
      </c>
      <c r="M14" s="14"/>
      <c r="N14" s="14">
        <v>8.2603792837877305E-2</v>
      </c>
      <c r="O14" s="14">
        <v>0.119637569977803</v>
      </c>
      <c r="P14" s="14">
        <v>8.3997394663826497E-2</v>
      </c>
      <c r="Q14" s="14">
        <v>7.8993343605372399E-2</v>
      </c>
      <c r="R14" s="14">
        <v>9.2089454117025002E-2</v>
      </c>
      <c r="S14" s="14">
        <v>8.3391172910269901E-2</v>
      </c>
      <c r="T14" s="14">
        <v>8.2466705005218799E-2</v>
      </c>
      <c r="U14" s="14">
        <v>9.1577013514447803E-2</v>
      </c>
      <c r="V14" s="14">
        <v>6.6691366316950704E-2</v>
      </c>
      <c r="W14" s="14">
        <v>5.9895809756964902E-2</v>
      </c>
      <c r="X14" s="14">
        <v>7.3032459793212101E-2</v>
      </c>
      <c r="Y14" s="14">
        <v>0.149868807287243</v>
      </c>
      <c r="Z14" s="14"/>
      <c r="AA14" s="14">
        <v>6.0719688204728298E-2</v>
      </c>
      <c r="AB14" s="14">
        <v>0.110185951087337</v>
      </c>
      <c r="AC14" s="14">
        <v>9.3446671231546305E-2</v>
      </c>
      <c r="AD14" s="14">
        <v>8.0224883502587094E-2</v>
      </c>
      <c r="AE14" s="14"/>
      <c r="AF14" s="14">
        <v>8.8611319348297898E-2</v>
      </c>
      <c r="AG14" s="14">
        <v>9.1751602295479101E-2</v>
      </c>
      <c r="AH14" s="14">
        <v>0.105341657708286</v>
      </c>
      <c r="AI14" s="14">
        <v>7.6025623219795599E-2</v>
      </c>
      <c r="AJ14" s="14">
        <v>6.54878049676825E-2</v>
      </c>
      <c r="AK14" s="14"/>
      <c r="AL14" s="14">
        <v>7.6563794134500096E-2</v>
      </c>
      <c r="AM14" s="14">
        <v>9.5349908753658397E-2</v>
      </c>
      <c r="AN14" s="14">
        <v>0.10657538995136701</v>
      </c>
    </row>
    <row r="15" spans="2:40" x14ac:dyDescent="0.35">
      <c r="B15" s="15" t="s">
        <v>322</v>
      </c>
      <c r="C15" s="14">
        <v>9.5768855840499795E-2</v>
      </c>
      <c r="D15" s="14">
        <v>9.9301809022362394E-2</v>
      </c>
      <c r="E15" s="14">
        <v>9.1884000278828107E-2</v>
      </c>
      <c r="F15" s="14"/>
      <c r="G15" s="14">
        <v>9.1951747681852006E-2</v>
      </c>
      <c r="H15" s="14">
        <v>6.9590841971752304E-2</v>
      </c>
      <c r="I15" s="14">
        <v>9.38624955825101E-2</v>
      </c>
      <c r="J15" s="14">
        <v>0.109771160305423</v>
      </c>
      <c r="K15" s="14">
        <v>0.104903662013125</v>
      </c>
      <c r="L15" s="14">
        <v>0.103550699598651</v>
      </c>
      <c r="M15" s="14"/>
      <c r="N15" s="14">
        <v>9.7146233913030094E-2</v>
      </c>
      <c r="O15" s="14">
        <v>9.2311591103164198E-2</v>
      </c>
      <c r="P15" s="14">
        <v>0.13195682326453501</v>
      </c>
      <c r="Q15" s="14">
        <v>7.0242347133829597E-2</v>
      </c>
      <c r="R15" s="14">
        <v>9.4701974103691203E-2</v>
      </c>
      <c r="S15" s="14">
        <v>6.92445160316707E-2</v>
      </c>
      <c r="T15" s="14">
        <v>9.3220126730564304E-2</v>
      </c>
      <c r="U15" s="14">
        <v>0.12932305002913799</v>
      </c>
      <c r="V15" s="14">
        <v>9.0847261220139405E-2</v>
      </c>
      <c r="W15" s="14">
        <v>9.0731841449876005E-2</v>
      </c>
      <c r="X15" s="14">
        <v>0.11275026758918</v>
      </c>
      <c r="Y15" s="14">
        <v>0.13357328899998799</v>
      </c>
      <c r="Z15" s="14"/>
      <c r="AA15" s="14">
        <v>0.11844010570789799</v>
      </c>
      <c r="AB15" s="14">
        <v>9.8623573420593705E-2</v>
      </c>
      <c r="AC15" s="14">
        <v>9.7929262274173395E-2</v>
      </c>
      <c r="AD15" s="14">
        <v>6.7179992885503498E-2</v>
      </c>
      <c r="AE15" s="14"/>
      <c r="AF15" s="14">
        <v>0.115506854846507</v>
      </c>
      <c r="AG15" s="14">
        <v>8.3383892311150398E-2</v>
      </c>
      <c r="AH15" s="14">
        <v>8.4239855720338097E-2</v>
      </c>
      <c r="AI15" s="14">
        <v>0.19520216849852301</v>
      </c>
      <c r="AJ15" s="14">
        <v>7.8185509916427698E-2</v>
      </c>
      <c r="AK15" s="14"/>
      <c r="AL15" s="14">
        <v>0.120374875141394</v>
      </c>
      <c r="AM15" s="14">
        <v>7.8215222268384704E-2</v>
      </c>
      <c r="AN15" s="14">
        <v>6.2064398365877398E-2</v>
      </c>
    </row>
    <row r="16" spans="2:40" x14ac:dyDescent="0.35">
      <c r="B16" s="15" t="s">
        <v>323</v>
      </c>
      <c r="C16" s="14">
        <v>9.18414116869187E-2</v>
      </c>
      <c r="D16" s="14">
        <v>7.8985252370054798E-2</v>
      </c>
      <c r="E16" s="14">
        <v>0.102966950737198</v>
      </c>
      <c r="F16" s="14"/>
      <c r="G16" s="14">
        <v>7.4419447477028194E-2</v>
      </c>
      <c r="H16" s="14">
        <v>7.9759558243505599E-2</v>
      </c>
      <c r="I16" s="14">
        <v>8.1134860168714101E-2</v>
      </c>
      <c r="J16" s="14">
        <v>9.5158796561212497E-2</v>
      </c>
      <c r="K16" s="14">
        <v>0.11137218350183201</v>
      </c>
      <c r="L16" s="14">
        <v>0.106110589414131</v>
      </c>
      <c r="M16" s="14"/>
      <c r="N16" s="14">
        <v>6.7772913784611893E-2</v>
      </c>
      <c r="O16" s="14">
        <v>7.6313298006234098E-2</v>
      </c>
      <c r="P16" s="14">
        <v>0.13872959670327201</v>
      </c>
      <c r="Q16" s="14">
        <v>8.7038619349278701E-2</v>
      </c>
      <c r="R16" s="14">
        <v>8.8814146259189097E-2</v>
      </c>
      <c r="S16" s="14">
        <v>8.0972538117611806E-2</v>
      </c>
      <c r="T16" s="14">
        <v>9.8940038567245397E-2</v>
      </c>
      <c r="U16" s="14">
        <v>8.0970347727165895E-2</v>
      </c>
      <c r="V16" s="14">
        <v>7.4114199105259501E-2</v>
      </c>
      <c r="W16" s="14">
        <v>0.12869233998759999</v>
      </c>
      <c r="X16" s="14">
        <v>0.105671961895709</v>
      </c>
      <c r="Y16" s="14">
        <v>0.12779451326317401</v>
      </c>
      <c r="Z16" s="14"/>
      <c r="AA16" s="14">
        <v>0.10632128687220301</v>
      </c>
      <c r="AB16" s="14">
        <v>8.8704176212388797E-2</v>
      </c>
      <c r="AC16" s="14">
        <v>9.6349114463555596E-2</v>
      </c>
      <c r="AD16" s="14">
        <v>7.6233824230377098E-2</v>
      </c>
      <c r="AE16" s="14"/>
      <c r="AF16" s="14">
        <v>9.2051330275914195E-2</v>
      </c>
      <c r="AG16" s="14">
        <v>9.6240215375180904E-2</v>
      </c>
      <c r="AH16" s="14">
        <v>7.6437921607105302E-2</v>
      </c>
      <c r="AI16" s="14">
        <v>7.8354681803322196E-2</v>
      </c>
      <c r="AJ16" s="14">
        <v>7.4768917879073998E-2</v>
      </c>
      <c r="AK16" s="14"/>
      <c r="AL16" s="14">
        <v>7.6506015988458895E-2</v>
      </c>
      <c r="AM16" s="14">
        <v>9.60560838630731E-2</v>
      </c>
      <c r="AN16" s="14">
        <v>6.56213281823987E-2</v>
      </c>
    </row>
    <row r="17" spans="2:40" x14ac:dyDescent="0.35">
      <c r="B17" s="15" t="s">
        <v>324</v>
      </c>
      <c r="C17" s="14">
        <v>6.3505912820821006E-2</v>
      </c>
      <c r="D17" s="14">
        <v>5.8398842870475497E-2</v>
      </c>
      <c r="E17" s="14">
        <v>6.8869664352583196E-2</v>
      </c>
      <c r="F17" s="14"/>
      <c r="G17" s="14">
        <v>5.06553649608791E-2</v>
      </c>
      <c r="H17" s="14">
        <v>2.8394649229695802E-2</v>
      </c>
      <c r="I17" s="14">
        <v>6.83475634365934E-2</v>
      </c>
      <c r="J17" s="14">
        <v>7.6054018042718996E-2</v>
      </c>
      <c r="K17" s="14">
        <v>7.2533067411619495E-2</v>
      </c>
      <c r="L17" s="14">
        <v>8.02798712514564E-2</v>
      </c>
      <c r="M17" s="14"/>
      <c r="N17" s="14">
        <v>6.4727565574509996E-2</v>
      </c>
      <c r="O17" s="14">
        <v>8.6166311551991601E-2</v>
      </c>
      <c r="P17" s="14">
        <v>6.1229382561207697E-2</v>
      </c>
      <c r="Q17" s="14">
        <v>4.9967767594981199E-2</v>
      </c>
      <c r="R17" s="14">
        <v>3.4802112570221602E-2</v>
      </c>
      <c r="S17" s="14">
        <v>3.6338639946782603E-2</v>
      </c>
      <c r="T17" s="14">
        <v>8.1314385553811999E-2</v>
      </c>
      <c r="U17" s="14">
        <v>0.13115141534752001</v>
      </c>
      <c r="V17" s="14">
        <v>4.4557276995494902E-2</v>
      </c>
      <c r="W17" s="14">
        <v>6.03266871885213E-2</v>
      </c>
      <c r="X17" s="14">
        <v>0.107029905468397</v>
      </c>
      <c r="Y17" s="14">
        <v>2.3557283278218301E-2</v>
      </c>
      <c r="Z17" s="14"/>
      <c r="AA17" s="14">
        <v>6.2561365071272607E-2</v>
      </c>
      <c r="AB17" s="14">
        <v>6.6905728097956696E-2</v>
      </c>
      <c r="AC17" s="14">
        <v>6.8781450656209303E-2</v>
      </c>
      <c r="AD17" s="14">
        <v>5.6855790509537103E-2</v>
      </c>
      <c r="AE17" s="14"/>
      <c r="AF17" s="14">
        <v>7.5261438154391194E-2</v>
      </c>
      <c r="AG17" s="14">
        <v>6.3822996254148306E-2</v>
      </c>
      <c r="AH17" s="14">
        <v>7.8058167999483702E-2</v>
      </c>
      <c r="AI17" s="14">
        <v>0</v>
      </c>
      <c r="AJ17" s="14">
        <v>3.9497705584297702E-2</v>
      </c>
      <c r="AK17" s="14"/>
      <c r="AL17" s="14">
        <v>7.1556252992055994E-2</v>
      </c>
      <c r="AM17" s="14">
        <v>6.7163650562655594E-2</v>
      </c>
      <c r="AN17" s="14">
        <v>8.7051104348136496E-2</v>
      </c>
    </row>
    <row r="18" spans="2:40" x14ac:dyDescent="0.35">
      <c r="B18" s="15" t="s">
        <v>328</v>
      </c>
      <c r="C18" s="14">
        <v>5.9169993309004097E-2</v>
      </c>
      <c r="D18" s="14">
        <v>5.1963263471747199E-2</v>
      </c>
      <c r="E18" s="14">
        <v>6.6558210742359403E-2</v>
      </c>
      <c r="F18" s="14"/>
      <c r="G18" s="14">
        <v>4.0683651976998997E-2</v>
      </c>
      <c r="H18" s="14">
        <v>5.2279778341028503E-2</v>
      </c>
      <c r="I18" s="14">
        <v>4.8636194489230303E-2</v>
      </c>
      <c r="J18" s="14">
        <v>5.4867811675450302E-2</v>
      </c>
      <c r="K18" s="14">
        <v>9.9154564956202701E-2</v>
      </c>
      <c r="L18" s="14">
        <v>6.2258567522952099E-2</v>
      </c>
      <c r="M18" s="14"/>
      <c r="N18" s="14">
        <v>2.5877790799734301E-2</v>
      </c>
      <c r="O18" s="14">
        <v>3.6236950494108501E-2</v>
      </c>
      <c r="P18" s="14">
        <v>3.5975909381282097E-2</v>
      </c>
      <c r="Q18" s="14">
        <v>8.9782025281980593E-2</v>
      </c>
      <c r="R18" s="14">
        <v>6.9463360108476604E-2</v>
      </c>
      <c r="S18" s="14">
        <v>6.9644696188009003E-2</v>
      </c>
      <c r="T18" s="14">
        <v>5.66560316354651E-2</v>
      </c>
      <c r="U18" s="14">
        <v>6.9838746072182198E-2</v>
      </c>
      <c r="V18" s="14">
        <v>5.79247990806636E-2</v>
      </c>
      <c r="W18" s="14">
        <v>9.5617036040985107E-2</v>
      </c>
      <c r="X18" s="14">
        <v>0.111661304660632</v>
      </c>
      <c r="Y18" s="14">
        <v>2.9073002003672199E-2</v>
      </c>
      <c r="Z18" s="14"/>
      <c r="AA18" s="14">
        <v>7.3387765773922906E-2</v>
      </c>
      <c r="AB18" s="14">
        <v>5.3325291953720502E-2</v>
      </c>
      <c r="AC18" s="14">
        <v>5.54399335143499E-2</v>
      </c>
      <c r="AD18" s="14">
        <v>5.3649101022154498E-2</v>
      </c>
      <c r="AE18" s="14"/>
      <c r="AF18" s="14">
        <v>6.2474626054998497E-2</v>
      </c>
      <c r="AG18" s="14">
        <v>5.1909827120961503E-2</v>
      </c>
      <c r="AH18" s="14">
        <v>7.4971371571312506E-2</v>
      </c>
      <c r="AI18" s="14">
        <v>3.9525535519590399E-2</v>
      </c>
      <c r="AJ18" s="14">
        <v>6.1611650888947003E-2</v>
      </c>
      <c r="AK18" s="14"/>
      <c r="AL18" s="14">
        <v>5.1829141952479597E-2</v>
      </c>
      <c r="AM18" s="14">
        <v>5.17052932350884E-2</v>
      </c>
      <c r="AN18" s="14">
        <v>5.1335705034441501E-2</v>
      </c>
    </row>
    <row r="19" spans="2:40" x14ac:dyDescent="0.35">
      <c r="B19" s="15" t="s">
        <v>329</v>
      </c>
      <c r="C19" s="14">
        <v>2.56771019452086E-2</v>
      </c>
      <c r="D19" s="14">
        <v>2.8994033342000802E-2</v>
      </c>
      <c r="E19" s="14">
        <v>2.16128008695551E-2</v>
      </c>
      <c r="F19" s="14"/>
      <c r="G19" s="14">
        <v>2.0689581245493499E-2</v>
      </c>
      <c r="H19" s="14">
        <v>2.3258411633273E-2</v>
      </c>
      <c r="I19" s="14">
        <v>1.5554344541759E-2</v>
      </c>
      <c r="J19" s="14">
        <v>3.07441995728664E-2</v>
      </c>
      <c r="K19" s="14">
        <v>1.9413563402196399E-2</v>
      </c>
      <c r="L19" s="14">
        <v>3.9281549232241697E-2</v>
      </c>
      <c r="M19" s="14"/>
      <c r="N19" s="14">
        <v>1.11108141923104E-2</v>
      </c>
      <c r="O19" s="14">
        <v>2.5288286560113799E-2</v>
      </c>
      <c r="P19" s="14">
        <v>4.73429537024583E-2</v>
      </c>
      <c r="Q19" s="14">
        <v>2.09443197818668E-2</v>
      </c>
      <c r="R19" s="14">
        <v>5.1367419967276E-2</v>
      </c>
      <c r="S19" s="14">
        <v>1.07850544593701E-2</v>
      </c>
      <c r="T19" s="14">
        <v>5.6671117002190397E-3</v>
      </c>
      <c r="U19" s="14">
        <v>3.613249903903E-2</v>
      </c>
      <c r="V19" s="14">
        <v>1.29439868709357E-2</v>
      </c>
      <c r="W19" s="14">
        <v>5.25574188606193E-2</v>
      </c>
      <c r="X19" s="14">
        <v>1.8799470724996499E-2</v>
      </c>
      <c r="Y19" s="14">
        <v>5.3419138402982597E-2</v>
      </c>
      <c r="Z19" s="14"/>
      <c r="AA19" s="14">
        <v>2.6821922027156098E-2</v>
      </c>
      <c r="AB19" s="14">
        <v>2.7291336924127399E-2</v>
      </c>
      <c r="AC19" s="14">
        <v>2.6262691154858599E-2</v>
      </c>
      <c r="AD19" s="14">
        <v>2.2451990189699501E-2</v>
      </c>
      <c r="AE19" s="14"/>
      <c r="AF19" s="14">
        <v>3.0180966449356899E-2</v>
      </c>
      <c r="AG19" s="14">
        <v>2.6962430095887498E-2</v>
      </c>
      <c r="AH19" s="14">
        <v>9.6361781212403498E-3</v>
      </c>
      <c r="AI19" s="14">
        <v>0</v>
      </c>
      <c r="AJ19" s="14">
        <v>1.8209494389235699E-2</v>
      </c>
      <c r="AK19" s="14"/>
      <c r="AL19" s="14">
        <v>1.11612047137335E-2</v>
      </c>
      <c r="AM19" s="14">
        <v>3.4854889580148402E-2</v>
      </c>
      <c r="AN19" s="14">
        <v>2.9152830985532199E-2</v>
      </c>
    </row>
    <row r="20" spans="2:40" x14ac:dyDescent="0.35">
      <c r="B20" s="15" t="s">
        <v>330</v>
      </c>
      <c r="C20" s="14">
        <v>1.55758250557805E-2</v>
      </c>
      <c r="D20" s="14">
        <v>1.9797690430683999E-2</v>
      </c>
      <c r="E20" s="14">
        <v>1.15458611111469E-2</v>
      </c>
      <c r="F20" s="14"/>
      <c r="G20" s="14">
        <v>3.3984077853679399E-3</v>
      </c>
      <c r="H20" s="14">
        <v>1.7180043686122401E-2</v>
      </c>
      <c r="I20" s="14">
        <v>8.7968800244006707E-3</v>
      </c>
      <c r="J20" s="14">
        <v>2.3179910305741801E-2</v>
      </c>
      <c r="K20" s="14">
        <v>3.3009258953077401E-2</v>
      </c>
      <c r="L20" s="14">
        <v>1.0009129968667801E-2</v>
      </c>
      <c r="M20" s="14"/>
      <c r="N20" s="14">
        <v>1.46561693920879E-2</v>
      </c>
      <c r="O20" s="14">
        <v>1.51628738739255E-2</v>
      </c>
      <c r="P20" s="14">
        <v>1.14478739745623E-2</v>
      </c>
      <c r="Q20" s="14">
        <v>1.52784177477152E-2</v>
      </c>
      <c r="R20" s="14">
        <v>2.0414216886101601E-2</v>
      </c>
      <c r="S20" s="14">
        <v>1.0988122832251E-2</v>
      </c>
      <c r="T20" s="14">
        <v>2.3142303941635901E-2</v>
      </c>
      <c r="U20" s="14">
        <v>1.0773885016565499E-2</v>
      </c>
      <c r="V20" s="14">
        <v>4.1860880729328804E-3</v>
      </c>
      <c r="W20" s="14">
        <v>3.9328339244636003E-2</v>
      </c>
      <c r="X20" s="14">
        <v>1.1118342925399E-2</v>
      </c>
      <c r="Y20" s="14">
        <v>0</v>
      </c>
      <c r="Z20" s="14"/>
      <c r="AA20" s="14">
        <v>1.1636925590266601E-2</v>
      </c>
      <c r="AB20" s="14">
        <v>1.15616783624614E-2</v>
      </c>
      <c r="AC20" s="14">
        <v>1.53046307678692E-2</v>
      </c>
      <c r="AD20" s="14">
        <v>2.2468208572625398E-2</v>
      </c>
      <c r="AE20" s="14"/>
      <c r="AF20" s="14">
        <v>1.5939406811344099E-2</v>
      </c>
      <c r="AG20" s="14">
        <v>1.6379445396619299E-2</v>
      </c>
      <c r="AH20" s="14">
        <v>3.0616707884856799E-2</v>
      </c>
      <c r="AI20" s="14">
        <v>3.4878720538204899E-2</v>
      </c>
      <c r="AJ20" s="14">
        <v>1.37655271938856E-2</v>
      </c>
      <c r="AK20" s="14"/>
      <c r="AL20" s="14">
        <v>7.8484081951257605E-3</v>
      </c>
      <c r="AM20" s="14">
        <v>1.8681805777357102E-2</v>
      </c>
      <c r="AN20" s="14">
        <v>1.97642432338909E-2</v>
      </c>
    </row>
    <row r="21" spans="2:40" x14ac:dyDescent="0.35">
      <c r="B21" s="15" t="s">
        <v>331</v>
      </c>
      <c r="C21" s="14">
        <v>1.45262064682253E-2</v>
      </c>
      <c r="D21" s="14">
        <v>9.1512506400937502E-3</v>
      </c>
      <c r="E21" s="14">
        <v>1.9860787988515202E-2</v>
      </c>
      <c r="F21" s="14"/>
      <c r="G21" s="14">
        <v>6.7513276690736E-3</v>
      </c>
      <c r="H21" s="14">
        <v>1.47896408282984E-2</v>
      </c>
      <c r="I21" s="14">
        <v>1.24979389250302E-2</v>
      </c>
      <c r="J21" s="14">
        <v>2.0736781657408301E-2</v>
      </c>
      <c r="K21" s="14">
        <v>2.03087723709394E-2</v>
      </c>
      <c r="L21" s="14">
        <v>1.22047409532814E-2</v>
      </c>
      <c r="M21" s="14"/>
      <c r="N21" s="14">
        <v>1.93705540833835E-2</v>
      </c>
      <c r="O21" s="14">
        <v>0</v>
      </c>
      <c r="P21" s="14">
        <v>5.6591743371555902E-3</v>
      </c>
      <c r="Q21" s="14">
        <v>2.6330359714337701E-2</v>
      </c>
      <c r="R21" s="14">
        <v>6.6864522357584803E-3</v>
      </c>
      <c r="S21" s="14">
        <v>1.61748122360767E-2</v>
      </c>
      <c r="T21" s="14">
        <v>6.6766227189043702E-3</v>
      </c>
      <c r="U21" s="14">
        <v>0</v>
      </c>
      <c r="V21" s="14">
        <v>2.2021888907040901E-2</v>
      </c>
      <c r="W21" s="14">
        <v>2.5205120038492901E-2</v>
      </c>
      <c r="X21" s="14">
        <v>1.9655929402960601E-2</v>
      </c>
      <c r="Y21" s="14">
        <v>2.8521572646775298E-2</v>
      </c>
      <c r="Z21" s="14"/>
      <c r="AA21" s="14">
        <v>1.4193476340059401E-2</v>
      </c>
      <c r="AB21" s="14">
        <v>1.89781712766867E-2</v>
      </c>
      <c r="AC21" s="14">
        <v>1.3275169806526099E-2</v>
      </c>
      <c r="AD21" s="14">
        <v>1.14726335198857E-2</v>
      </c>
      <c r="AE21" s="14"/>
      <c r="AF21" s="14">
        <v>1.85550450701179E-2</v>
      </c>
      <c r="AG21" s="14">
        <v>1.4157808272795501E-2</v>
      </c>
      <c r="AH21" s="14">
        <v>7.5273451566408604E-3</v>
      </c>
      <c r="AI21" s="14">
        <v>0</v>
      </c>
      <c r="AJ21" s="14">
        <v>3.5239518521027499E-3</v>
      </c>
      <c r="AK21" s="14"/>
      <c r="AL21" s="14">
        <v>1.24513390905912E-2</v>
      </c>
      <c r="AM21" s="14">
        <v>1.1828702424749499E-2</v>
      </c>
      <c r="AN21" s="14">
        <v>9.1259453914792309E-3</v>
      </c>
    </row>
    <row r="22" spans="2:40" x14ac:dyDescent="0.35">
      <c r="B22" s="15" t="s">
        <v>332</v>
      </c>
      <c r="C22" s="14">
        <v>8.4630872569690704E-3</v>
      </c>
      <c r="D22" s="14">
        <v>1.1063372773148899E-2</v>
      </c>
      <c r="E22" s="14">
        <v>5.9742866271061098E-3</v>
      </c>
      <c r="F22" s="14"/>
      <c r="G22" s="14">
        <v>6.6547179787213202E-3</v>
      </c>
      <c r="H22" s="14">
        <v>1.16623874466334E-2</v>
      </c>
      <c r="I22" s="14">
        <v>1.51686075517935E-2</v>
      </c>
      <c r="J22" s="14">
        <v>6.0589431441079398E-3</v>
      </c>
      <c r="K22" s="14">
        <v>6.6827879549342601E-3</v>
      </c>
      <c r="L22" s="14">
        <v>4.7611142386156102E-3</v>
      </c>
      <c r="M22" s="14"/>
      <c r="N22" s="14">
        <v>1.9342678816094701E-2</v>
      </c>
      <c r="O22" s="14">
        <v>1.7941909012282299E-2</v>
      </c>
      <c r="P22" s="14">
        <v>0</v>
      </c>
      <c r="Q22" s="14">
        <v>1.53026033682744E-2</v>
      </c>
      <c r="R22" s="14">
        <v>6.4644748044081499E-3</v>
      </c>
      <c r="S22" s="14">
        <v>5.0309619632193997E-3</v>
      </c>
      <c r="T22" s="14">
        <v>0</v>
      </c>
      <c r="U22" s="14">
        <v>0</v>
      </c>
      <c r="V22" s="14">
        <v>5.0225148635028903E-3</v>
      </c>
      <c r="W22" s="14">
        <v>6.4423965598930403E-3</v>
      </c>
      <c r="X22" s="14">
        <v>0</v>
      </c>
      <c r="Y22" s="14">
        <v>0</v>
      </c>
      <c r="Z22" s="14"/>
      <c r="AA22" s="14">
        <v>1.19605735719856E-2</v>
      </c>
      <c r="AB22" s="14">
        <v>5.2082209668006503E-3</v>
      </c>
      <c r="AC22" s="14">
        <v>1.0644263646803201E-2</v>
      </c>
      <c r="AD22" s="14">
        <v>6.2191324535280897E-3</v>
      </c>
      <c r="AE22" s="14"/>
      <c r="AF22" s="14">
        <v>1.02732969440628E-2</v>
      </c>
      <c r="AG22" s="14">
        <v>6.9874064366243901E-3</v>
      </c>
      <c r="AH22" s="14">
        <v>6.8695822749873696E-3</v>
      </c>
      <c r="AI22" s="14">
        <v>0</v>
      </c>
      <c r="AJ22" s="14">
        <v>0</v>
      </c>
      <c r="AK22" s="14"/>
      <c r="AL22" s="14">
        <v>1.8110281029516201E-2</v>
      </c>
      <c r="AM22" s="14">
        <v>5.3243262816689103E-3</v>
      </c>
      <c r="AN22" s="14">
        <v>8.3284918386531109E-3</v>
      </c>
    </row>
    <row r="23" spans="2:40" x14ac:dyDescent="0.35">
      <c r="B23" s="15" t="s">
        <v>105</v>
      </c>
      <c r="C23" s="23">
        <v>0.190654226131344</v>
      </c>
      <c r="D23" s="23">
        <v>0.20537738643481299</v>
      </c>
      <c r="E23" s="23">
        <v>0.177409590940909</v>
      </c>
      <c r="F23" s="23"/>
      <c r="G23" s="23">
        <v>0.127927103269425</v>
      </c>
      <c r="H23" s="23">
        <v>0.13466086373341299</v>
      </c>
      <c r="I23" s="23">
        <v>0.18453938337317</v>
      </c>
      <c r="J23" s="23">
        <v>0.179214399567586</v>
      </c>
      <c r="K23" s="23">
        <v>0.23873805065488399</v>
      </c>
      <c r="L23" s="23">
        <v>0.25964903511619403</v>
      </c>
      <c r="M23" s="23"/>
      <c r="N23" s="23">
        <v>0.177296836303134</v>
      </c>
      <c r="O23" s="23">
        <v>0.19991487456806101</v>
      </c>
      <c r="P23" s="23">
        <v>0.15993994773098399</v>
      </c>
      <c r="Q23" s="23">
        <v>0.234705949734724</v>
      </c>
      <c r="R23" s="23">
        <v>0.16594301259660399</v>
      </c>
      <c r="S23" s="23">
        <v>0.239607357995233</v>
      </c>
      <c r="T23" s="23">
        <v>0.201348339375029</v>
      </c>
      <c r="U23" s="23">
        <v>0.230057713159075</v>
      </c>
      <c r="V23" s="23">
        <v>0.141053624152681</v>
      </c>
      <c r="W23" s="23">
        <v>0.20293944465385799</v>
      </c>
      <c r="X23" s="23">
        <v>0.18093313435172401</v>
      </c>
      <c r="Y23" s="23">
        <v>0.154260000737726</v>
      </c>
      <c r="Z23" s="23"/>
      <c r="AA23" s="23">
        <v>0.177351678091377</v>
      </c>
      <c r="AB23" s="23">
        <v>0.17279772172126001</v>
      </c>
      <c r="AC23" s="23">
        <v>0.177107550293818</v>
      </c>
      <c r="AD23" s="23">
        <v>0.235096062723092</v>
      </c>
      <c r="AE23" s="23"/>
      <c r="AF23" s="23">
        <v>0.19585306265107599</v>
      </c>
      <c r="AG23" s="23">
        <v>0.16312381658141201</v>
      </c>
      <c r="AH23" s="23">
        <v>0.17716889195156499</v>
      </c>
      <c r="AI23" s="23">
        <v>0.15135977068433701</v>
      </c>
      <c r="AJ23" s="23">
        <v>0.25159680938860401</v>
      </c>
      <c r="AK23" s="23"/>
      <c r="AL23" s="23">
        <v>0.19187561386209501</v>
      </c>
      <c r="AM23" s="23">
        <v>0.16753495718590999</v>
      </c>
      <c r="AN23" s="23">
        <v>0.13909750003347299</v>
      </c>
    </row>
    <row r="24" spans="2:40" x14ac:dyDescent="0.35">
      <c r="B24" s="16"/>
    </row>
    <row r="25" spans="2:40" x14ac:dyDescent="0.35">
      <c r="B25" t="s">
        <v>69</v>
      </c>
    </row>
    <row r="26" spans="2:40" x14ac:dyDescent="0.35">
      <c r="B26" t="s">
        <v>70</v>
      </c>
    </row>
    <row r="28" spans="2:40" x14ac:dyDescent="0.35">
      <c r="B2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J18"/>
  <sheetViews>
    <sheetView showGridLines="0" workbookViewId="0">
      <pane xSplit="2" topLeftCell="C1" activePane="topRight" state="frozen"/>
      <selection pane="topRight" activeCell="G15" sqref="G15"/>
    </sheetView>
  </sheetViews>
  <sheetFormatPr defaultColWidth="10.90625" defaultRowHeight="14.5" x14ac:dyDescent="0.35"/>
  <cols>
    <col min="2" max="2" width="25.7265625" customWidth="1"/>
    <col min="3" max="10" width="20.7265625" customWidth="1"/>
  </cols>
  <sheetData>
    <row r="2" spans="2:10" ht="40" customHeight="1" x14ac:dyDescent="0.35">
      <c r="D2" s="29" t="s">
        <v>343</v>
      </c>
      <c r="E2" s="26"/>
      <c r="F2" s="26"/>
      <c r="G2" s="26"/>
      <c r="H2" s="26"/>
      <c r="I2" s="26"/>
      <c r="J2" s="26"/>
    </row>
    <row r="6" spans="2:10" ht="50" customHeight="1" x14ac:dyDescent="0.35">
      <c r="B6" s="17" t="s">
        <v>15</v>
      </c>
      <c r="C6" s="17" t="s">
        <v>334</v>
      </c>
      <c r="D6" s="32" t="s">
        <v>608</v>
      </c>
      <c r="E6" s="32" t="s">
        <v>609</v>
      </c>
      <c r="F6" s="32" t="s">
        <v>610</v>
      </c>
      <c r="G6" s="17" t="s">
        <v>335</v>
      </c>
      <c r="H6" s="17" t="s">
        <v>336</v>
      </c>
      <c r="I6" s="17" t="s">
        <v>337</v>
      </c>
    </row>
    <row r="7" spans="2:10" x14ac:dyDescent="0.35">
      <c r="B7" s="15" t="s">
        <v>338</v>
      </c>
      <c r="C7" s="14">
        <v>9.6106099163159694E-2</v>
      </c>
      <c r="D7" s="14">
        <v>5.1138724643844197E-2</v>
      </c>
      <c r="E7" s="14">
        <v>3.8544655920147997E-2</v>
      </c>
      <c r="F7" s="14">
        <v>4.8137423295903203E-2</v>
      </c>
      <c r="G7" s="14">
        <v>9.4738580853412496E-2</v>
      </c>
      <c r="H7" s="14">
        <v>1.2387108388804699E-2</v>
      </c>
      <c r="I7" s="14">
        <v>2.1084836828234602E-2</v>
      </c>
    </row>
    <row r="8" spans="2:10" x14ac:dyDescent="0.35">
      <c r="B8" s="15" t="s">
        <v>339</v>
      </c>
      <c r="C8" s="14">
        <v>0.162016003610747</v>
      </c>
      <c r="D8" s="14">
        <v>0.10057509600761901</v>
      </c>
      <c r="E8" s="14">
        <v>6.9702825780531094E-2</v>
      </c>
      <c r="F8" s="14">
        <v>0.127613397556394</v>
      </c>
      <c r="G8" s="14">
        <v>0.13376716812077699</v>
      </c>
      <c r="H8" s="14">
        <v>2.1538471296162799E-2</v>
      </c>
      <c r="I8" s="14">
        <v>6.2258643189736E-2</v>
      </c>
    </row>
    <row r="9" spans="2:10" ht="29" x14ac:dyDescent="0.35">
      <c r="B9" s="15" t="s">
        <v>340</v>
      </c>
      <c r="C9" s="14">
        <v>0.17542505950836401</v>
      </c>
      <c r="D9" s="14">
        <v>0.13883319696323701</v>
      </c>
      <c r="E9" s="14">
        <v>0.15236047131663499</v>
      </c>
      <c r="F9" s="14">
        <v>0.169050335363927</v>
      </c>
      <c r="G9" s="14">
        <v>0.144376650281348</v>
      </c>
      <c r="H9" s="14">
        <v>3.9944841869326002E-2</v>
      </c>
      <c r="I9" s="14">
        <v>9.6192281008653902E-2</v>
      </c>
    </row>
    <row r="10" spans="2:10" x14ac:dyDescent="0.35">
      <c r="B10" s="15" t="s">
        <v>341</v>
      </c>
      <c r="C10" s="14">
        <v>0.17316518510861101</v>
      </c>
      <c r="D10" s="14">
        <v>0.170744930453058</v>
      </c>
      <c r="E10" s="14">
        <v>0.141119270308459</v>
      </c>
      <c r="F10" s="14">
        <v>0.15093644460879299</v>
      </c>
      <c r="G10" s="14">
        <v>0.14536744461838</v>
      </c>
      <c r="H10" s="14">
        <v>0.112638819743551</v>
      </c>
      <c r="I10" s="14">
        <v>0.13214058997768699</v>
      </c>
    </row>
    <row r="11" spans="2:10" x14ac:dyDescent="0.35">
      <c r="B11" s="15" t="s">
        <v>342</v>
      </c>
      <c r="C11" s="14">
        <v>0.39328765260911802</v>
      </c>
      <c r="D11" s="14">
        <v>0.53870805193224203</v>
      </c>
      <c r="E11" s="14">
        <v>0.59827277667422696</v>
      </c>
      <c r="F11" s="14">
        <v>0.50426239917498294</v>
      </c>
      <c r="G11" s="14">
        <v>0.48175015612608302</v>
      </c>
      <c r="H11" s="14">
        <v>0.81349075870215604</v>
      </c>
      <c r="I11" s="14">
        <v>0.68832364899568799</v>
      </c>
    </row>
    <row r="12" spans="2:10" x14ac:dyDescent="0.35">
      <c r="B12" s="16" t="s">
        <v>311</v>
      </c>
      <c r="C12" s="16"/>
      <c r="D12" s="16"/>
      <c r="E12" s="16"/>
      <c r="F12" s="16"/>
      <c r="G12" s="16"/>
      <c r="H12" s="16"/>
      <c r="I12" s="16"/>
    </row>
    <row r="13" spans="2:10" x14ac:dyDescent="0.35">
      <c r="B13" t="s">
        <v>69</v>
      </c>
    </row>
    <row r="14" spans="2:10" x14ac:dyDescent="0.35">
      <c r="B14" t="s">
        <v>70</v>
      </c>
    </row>
    <row r="18" spans="2:2" x14ac:dyDescent="0.35">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N18"/>
  <sheetViews>
    <sheetView showGridLines="0"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217</v>
      </c>
      <c r="D7" s="10">
        <v>106</v>
      </c>
      <c r="E7" s="10">
        <v>110</v>
      </c>
      <c r="F7" s="10"/>
      <c r="G7" s="10">
        <v>22</v>
      </c>
      <c r="H7" s="10">
        <v>29</v>
      </c>
      <c r="I7" s="10">
        <v>31</v>
      </c>
      <c r="J7" s="10">
        <v>36</v>
      </c>
      <c r="K7" s="10">
        <v>41</v>
      </c>
      <c r="L7" s="10">
        <v>58</v>
      </c>
      <c r="M7" s="10"/>
      <c r="N7" s="10">
        <v>21</v>
      </c>
      <c r="O7" s="10">
        <v>23</v>
      </c>
      <c r="P7" s="10">
        <v>15</v>
      </c>
      <c r="Q7" s="10">
        <v>20</v>
      </c>
      <c r="R7" s="10">
        <v>12</v>
      </c>
      <c r="S7" s="10">
        <v>25</v>
      </c>
      <c r="T7" s="10">
        <v>21</v>
      </c>
      <c r="U7" s="10">
        <v>11</v>
      </c>
      <c r="V7" s="10">
        <v>29</v>
      </c>
      <c r="W7" s="10">
        <v>21</v>
      </c>
      <c r="X7" s="10">
        <v>14</v>
      </c>
      <c r="Y7" s="10">
        <v>5</v>
      </c>
      <c r="Z7" s="10"/>
      <c r="AA7" s="10">
        <v>29</v>
      </c>
      <c r="AB7" s="10">
        <v>54</v>
      </c>
      <c r="AC7" s="10">
        <v>50</v>
      </c>
      <c r="AD7" s="10">
        <v>84</v>
      </c>
      <c r="AE7" s="10"/>
      <c r="AF7" s="10">
        <v>66</v>
      </c>
      <c r="AG7" s="10">
        <v>61</v>
      </c>
      <c r="AH7" s="10">
        <v>17</v>
      </c>
      <c r="AI7" s="10">
        <v>3</v>
      </c>
      <c r="AJ7" s="10">
        <v>35</v>
      </c>
      <c r="AK7" s="10"/>
      <c r="AL7" s="10">
        <v>34</v>
      </c>
      <c r="AM7" s="10">
        <v>81</v>
      </c>
      <c r="AN7" s="10">
        <v>10</v>
      </c>
    </row>
    <row r="8" spans="2:40" ht="30" customHeight="1" x14ac:dyDescent="0.35">
      <c r="B8" s="11" t="s">
        <v>20</v>
      </c>
      <c r="C8" s="11">
        <v>217</v>
      </c>
      <c r="D8" s="11">
        <v>107</v>
      </c>
      <c r="E8" s="11">
        <v>109</v>
      </c>
      <c r="F8" s="11"/>
      <c r="G8" s="11">
        <v>20</v>
      </c>
      <c r="H8" s="11">
        <v>27</v>
      </c>
      <c r="I8" s="11">
        <v>33</v>
      </c>
      <c r="J8" s="11">
        <v>40</v>
      </c>
      <c r="K8" s="11">
        <v>38</v>
      </c>
      <c r="L8" s="11">
        <v>59</v>
      </c>
      <c r="M8" s="11"/>
      <c r="N8" s="11">
        <v>22</v>
      </c>
      <c r="O8" s="11">
        <v>22</v>
      </c>
      <c r="P8" s="11">
        <v>14</v>
      </c>
      <c r="Q8" s="11">
        <v>19</v>
      </c>
      <c r="R8" s="11">
        <v>12</v>
      </c>
      <c r="S8" s="11">
        <v>24</v>
      </c>
      <c r="T8" s="11">
        <v>19</v>
      </c>
      <c r="U8" s="11">
        <v>10</v>
      </c>
      <c r="V8" s="11">
        <v>29</v>
      </c>
      <c r="W8" s="11">
        <v>25</v>
      </c>
      <c r="X8" s="11">
        <v>13</v>
      </c>
      <c r="Y8" s="11">
        <v>8</v>
      </c>
      <c r="Z8" s="11"/>
      <c r="AA8" s="11">
        <v>31</v>
      </c>
      <c r="AB8" s="11">
        <v>55</v>
      </c>
      <c r="AC8" s="11">
        <v>50</v>
      </c>
      <c r="AD8" s="11">
        <v>82</v>
      </c>
      <c r="AE8" s="11"/>
      <c r="AF8" s="11">
        <v>65</v>
      </c>
      <c r="AG8" s="11">
        <v>60</v>
      </c>
      <c r="AH8" s="11">
        <v>18</v>
      </c>
      <c r="AI8" s="11">
        <v>3</v>
      </c>
      <c r="AJ8" s="11">
        <v>35</v>
      </c>
      <c r="AK8" s="11"/>
      <c r="AL8" s="11">
        <v>34</v>
      </c>
      <c r="AM8" s="11">
        <v>80</v>
      </c>
      <c r="AN8" s="11">
        <v>11</v>
      </c>
    </row>
    <row r="9" spans="2:40" x14ac:dyDescent="0.35">
      <c r="B9" s="15" t="s">
        <v>338</v>
      </c>
      <c r="C9" s="14">
        <v>9.6106099163159694E-2</v>
      </c>
      <c r="D9" s="14">
        <v>0.129080540769655</v>
      </c>
      <c r="E9" s="14">
        <v>6.4847500497479699E-2</v>
      </c>
      <c r="F9" s="14"/>
      <c r="G9" s="14">
        <v>9.1265928646909106E-2</v>
      </c>
      <c r="H9" s="14">
        <v>0.102879299259341</v>
      </c>
      <c r="I9" s="14">
        <v>0</v>
      </c>
      <c r="J9" s="14">
        <v>2.32598992591114E-2</v>
      </c>
      <c r="K9" s="14">
        <v>8.3054665783812001E-2</v>
      </c>
      <c r="L9" s="14">
        <v>0.204713604504564</v>
      </c>
      <c r="M9" s="14"/>
      <c r="N9" s="14">
        <v>5.2453980006643003E-2</v>
      </c>
      <c r="O9" s="14">
        <v>4.2670237736360098E-2</v>
      </c>
      <c r="P9" s="14">
        <v>0</v>
      </c>
      <c r="Q9" s="14">
        <v>0.14482422637363099</v>
      </c>
      <c r="R9" s="14">
        <v>0.159846456774068</v>
      </c>
      <c r="S9" s="14">
        <v>7.5629646914516693E-2</v>
      </c>
      <c r="T9" s="14">
        <v>4.44770482185479E-2</v>
      </c>
      <c r="U9" s="14">
        <v>9.1137248785037803E-2</v>
      </c>
      <c r="V9" s="14">
        <v>9.9078459960936505E-2</v>
      </c>
      <c r="W9" s="14">
        <v>0.18337317472686701</v>
      </c>
      <c r="X9" s="14">
        <v>0.13720175224853101</v>
      </c>
      <c r="Y9" s="14">
        <v>0.172312450010037</v>
      </c>
      <c r="Z9" s="14"/>
      <c r="AA9" s="14">
        <v>6.9528438121823397E-2</v>
      </c>
      <c r="AB9" s="14">
        <v>0.164164275591832</v>
      </c>
      <c r="AC9" s="14">
        <v>9.8407486142288295E-2</v>
      </c>
      <c r="AD9" s="14">
        <v>5.94054735339654E-2</v>
      </c>
      <c r="AE9" s="14"/>
      <c r="AF9" s="14">
        <v>9.9985535466939696E-2</v>
      </c>
      <c r="AG9" s="14">
        <v>9.8188832612275595E-2</v>
      </c>
      <c r="AH9" s="14">
        <v>5.0462409424719801E-2</v>
      </c>
      <c r="AI9" s="14">
        <v>0.34236093760992897</v>
      </c>
      <c r="AJ9" s="14">
        <v>6.0854346224712003E-2</v>
      </c>
      <c r="AK9" s="14"/>
      <c r="AL9" s="14">
        <v>0.11361725257220801</v>
      </c>
      <c r="AM9" s="14">
        <v>0.110391687460941</v>
      </c>
      <c r="AN9" s="14">
        <v>0</v>
      </c>
    </row>
    <row r="10" spans="2:40" x14ac:dyDescent="0.35">
      <c r="B10" s="15" t="s">
        <v>339</v>
      </c>
      <c r="C10" s="14">
        <v>0.162016003610747</v>
      </c>
      <c r="D10" s="14">
        <v>0.19701926882852799</v>
      </c>
      <c r="E10" s="14">
        <v>0.12937561627576899</v>
      </c>
      <c r="F10" s="14"/>
      <c r="G10" s="14">
        <v>0.18373036147185801</v>
      </c>
      <c r="H10" s="14">
        <v>0.16481293669812999</v>
      </c>
      <c r="I10" s="14">
        <v>9.7201638511555305E-2</v>
      </c>
      <c r="J10" s="14">
        <v>6.2896993181965399E-2</v>
      </c>
      <c r="K10" s="14">
        <v>0.21700417346119999</v>
      </c>
      <c r="L10" s="14">
        <v>0.21965151060930599</v>
      </c>
      <c r="M10" s="14"/>
      <c r="N10" s="14">
        <v>0.194128902875356</v>
      </c>
      <c r="O10" s="14">
        <v>0.133204207373329</v>
      </c>
      <c r="P10" s="14">
        <v>6.3024878771632403E-2</v>
      </c>
      <c r="Q10" s="14">
        <v>0.24344945827874001</v>
      </c>
      <c r="R10" s="14">
        <v>0.405364386777749</v>
      </c>
      <c r="S10" s="14">
        <v>0.11745667439534301</v>
      </c>
      <c r="T10" s="14">
        <v>9.0465723867648895E-2</v>
      </c>
      <c r="U10" s="14">
        <v>0.35318095950189099</v>
      </c>
      <c r="V10" s="14">
        <v>0.24282168919407801</v>
      </c>
      <c r="W10" s="14">
        <v>0.10573534827431</v>
      </c>
      <c r="X10" s="14">
        <v>0</v>
      </c>
      <c r="Y10" s="14">
        <v>0</v>
      </c>
      <c r="Z10" s="14"/>
      <c r="AA10" s="14">
        <v>0.20905250617237001</v>
      </c>
      <c r="AB10" s="14">
        <v>0.230950505736714</v>
      </c>
      <c r="AC10" s="14">
        <v>0.112032073605337</v>
      </c>
      <c r="AD10" s="14">
        <v>0.12911906695286901</v>
      </c>
      <c r="AE10" s="14"/>
      <c r="AF10" s="14">
        <v>0.176952597479833</v>
      </c>
      <c r="AG10" s="14">
        <v>0.108301572123428</v>
      </c>
      <c r="AH10" s="14">
        <v>0.30742987279339901</v>
      </c>
      <c r="AI10" s="14">
        <v>0.342666733415811</v>
      </c>
      <c r="AJ10" s="14">
        <v>0.221779419267469</v>
      </c>
      <c r="AK10" s="14"/>
      <c r="AL10" s="14">
        <v>0.21867944175928999</v>
      </c>
      <c r="AM10" s="14">
        <v>0.13575983932911301</v>
      </c>
      <c r="AN10" s="14">
        <v>0.224171383605655</v>
      </c>
    </row>
    <row r="11" spans="2:40" ht="29" x14ac:dyDescent="0.35">
      <c r="B11" s="15" t="s">
        <v>340</v>
      </c>
      <c r="C11" s="14">
        <v>0.17542505950836401</v>
      </c>
      <c r="D11" s="14">
        <v>0.15074505250890599</v>
      </c>
      <c r="E11" s="14">
        <v>0.201053193215744</v>
      </c>
      <c r="F11" s="14"/>
      <c r="G11" s="14">
        <v>0.36037837386260102</v>
      </c>
      <c r="H11" s="14">
        <v>0.13246062595432201</v>
      </c>
      <c r="I11" s="14">
        <v>0.194024579403695</v>
      </c>
      <c r="J11" s="14">
        <v>0.16219494775583301</v>
      </c>
      <c r="K11" s="14">
        <v>0.14788960852397701</v>
      </c>
      <c r="L11" s="14">
        <v>0.14841757244717599</v>
      </c>
      <c r="M11" s="14"/>
      <c r="N11" s="14">
        <v>5.3877241554821598E-2</v>
      </c>
      <c r="O11" s="14">
        <v>0.21478684968860701</v>
      </c>
      <c r="P11" s="14">
        <v>0.266674824992018</v>
      </c>
      <c r="Q11" s="14">
        <v>0.151093209109147</v>
      </c>
      <c r="R11" s="14">
        <v>0.175720373198719</v>
      </c>
      <c r="S11" s="14">
        <v>0.200578091797673</v>
      </c>
      <c r="T11" s="14">
        <v>0.18591276769142601</v>
      </c>
      <c r="U11" s="14">
        <v>0.178714551839571</v>
      </c>
      <c r="V11" s="14">
        <v>0.14763958934295299</v>
      </c>
      <c r="W11" s="14">
        <v>0.24133409807079101</v>
      </c>
      <c r="X11" s="14">
        <v>0.22401083147787401</v>
      </c>
      <c r="Y11" s="14">
        <v>0</v>
      </c>
      <c r="Z11" s="14"/>
      <c r="AA11" s="14">
        <v>0.20613295581739599</v>
      </c>
      <c r="AB11" s="14">
        <v>0.132131036674906</v>
      </c>
      <c r="AC11" s="14">
        <v>0.13876998210753499</v>
      </c>
      <c r="AD11" s="14">
        <v>0.215003868133394</v>
      </c>
      <c r="AE11" s="14"/>
      <c r="AF11" s="14">
        <v>0.171858096809926</v>
      </c>
      <c r="AG11" s="14">
        <v>0.211975195547323</v>
      </c>
      <c r="AH11" s="14">
        <v>0.190961250480358</v>
      </c>
      <c r="AI11" s="14">
        <v>0</v>
      </c>
      <c r="AJ11" s="14">
        <v>0.14768880705930701</v>
      </c>
      <c r="AK11" s="14"/>
      <c r="AL11" s="14">
        <v>0.24577244035214099</v>
      </c>
      <c r="AM11" s="14">
        <v>0.24489506078755099</v>
      </c>
      <c r="AN11" s="14">
        <v>0.296050489322564</v>
      </c>
    </row>
    <row r="12" spans="2:40" x14ac:dyDescent="0.35">
      <c r="B12" s="15" t="s">
        <v>341</v>
      </c>
      <c r="C12" s="14">
        <v>0.17316518510861101</v>
      </c>
      <c r="D12" s="14">
        <v>0.171038083284831</v>
      </c>
      <c r="E12" s="14">
        <v>0.17680034853281701</v>
      </c>
      <c r="F12" s="14"/>
      <c r="G12" s="14">
        <v>8.8360310529372696E-2</v>
      </c>
      <c r="H12" s="14">
        <v>0.247161287129605</v>
      </c>
      <c r="I12" s="14">
        <v>0.22154508631817299</v>
      </c>
      <c r="J12" s="14">
        <v>0.22476444437489501</v>
      </c>
      <c r="K12" s="14">
        <v>9.4811094775021296E-2</v>
      </c>
      <c r="L12" s="14">
        <v>0.15759453418199301</v>
      </c>
      <c r="M12" s="14"/>
      <c r="N12" s="14">
        <v>0.142969665110811</v>
      </c>
      <c r="O12" s="14">
        <v>0.173512477546648</v>
      </c>
      <c r="P12" s="14">
        <v>0.20234071442968901</v>
      </c>
      <c r="Q12" s="14">
        <v>0.146289862538</v>
      </c>
      <c r="R12" s="14">
        <v>9.3600005713557796E-2</v>
      </c>
      <c r="S12" s="14">
        <v>0.16405694257631701</v>
      </c>
      <c r="T12" s="14">
        <v>0.14176286852080799</v>
      </c>
      <c r="U12" s="14">
        <v>0.104526097441019</v>
      </c>
      <c r="V12" s="14">
        <v>0.21091781643701701</v>
      </c>
      <c r="W12" s="14">
        <v>0.20130344624100499</v>
      </c>
      <c r="X12" s="14">
        <v>0.14133876180224</v>
      </c>
      <c r="Y12" s="14">
        <v>0.39956181473603303</v>
      </c>
      <c r="Z12" s="14"/>
      <c r="AA12" s="14">
        <v>0.21383729939294899</v>
      </c>
      <c r="AB12" s="14">
        <v>0.18089320983971899</v>
      </c>
      <c r="AC12" s="14">
        <v>0.30861083693729602</v>
      </c>
      <c r="AD12" s="14">
        <v>7.0712955104021702E-2</v>
      </c>
      <c r="AE12" s="14"/>
      <c r="AF12" s="14">
        <v>0.26041026662089001</v>
      </c>
      <c r="AG12" s="14">
        <v>0.12483037336866699</v>
      </c>
      <c r="AH12" s="14">
        <v>0.17164558156410001</v>
      </c>
      <c r="AI12" s="14">
        <v>0.31497232897425897</v>
      </c>
      <c r="AJ12" s="14">
        <v>8.5350933880233404E-2</v>
      </c>
      <c r="AK12" s="14"/>
      <c r="AL12" s="14">
        <v>0.21313408700711101</v>
      </c>
      <c r="AM12" s="14">
        <v>0.13627806340258</v>
      </c>
      <c r="AN12" s="14">
        <v>0.103578277563061</v>
      </c>
    </row>
    <row r="13" spans="2:40" x14ac:dyDescent="0.35">
      <c r="B13" s="15" t="s">
        <v>342</v>
      </c>
      <c r="C13" s="23">
        <v>0.39328765260911802</v>
      </c>
      <c r="D13" s="23">
        <v>0.35211705460808002</v>
      </c>
      <c r="E13" s="23">
        <v>0.427923341478191</v>
      </c>
      <c r="F13" s="23"/>
      <c r="G13" s="23">
        <v>0.27626502548925902</v>
      </c>
      <c r="H13" s="23">
        <v>0.352685850958602</v>
      </c>
      <c r="I13" s="23">
        <v>0.48722869576657701</v>
      </c>
      <c r="J13" s="23">
        <v>0.52688371542819501</v>
      </c>
      <c r="K13" s="23">
        <v>0.45724045745599001</v>
      </c>
      <c r="L13" s="23">
        <v>0.26962277825696002</v>
      </c>
      <c r="M13" s="23"/>
      <c r="N13" s="23">
        <v>0.55657021045236799</v>
      </c>
      <c r="O13" s="23">
        <v>0.43582622765505602</v>
      </c>
      <c r="P13" s="23">
        <v>0.46795958180666097</v>
      </c>
      <c r="Q13" s="23">
        <v>0.314343243700483</v>
      </c>
      <c r="R13" s="23">
        <v>0.165468777535906</v>
      </c>
      <c r="S13" s="23">
        <v>0.44227864431614999</v>
      </c>
      <c r="T13" s="23">
        <v>0.53738159170156996</v>
      </c>
      <c r="U13" s="23">
        <v>0.27244114243248102</v>
      </c>
      <c r="V13" s="23">
        <v>0.29954244506501498</v>
      </c>
      <c r="W13" s="23">
        <v>0.26825393268702702</v>
      </c>
      <c r="X13" s="23">
        <v>0.497448654471356</v>
      </c>
      <c r="Y13" s="23">
        <v>0.42812573525393</v>
      </c>
      <c r="Z13" s="23"/>
      <c r="AA13" s="23">
        <v>0.30144880049546202</v>
      </c>
      <c r="AB13" s="23">
        <v>0.29186097215682899</v>
      </c>
      <c r="AC13" s="23">
        <v>0.34217962120754303</v>
      </c>
      <c r="AD13" s="23">
        <v>0.52575863627575103</v>
      </c>
      <c r="AE13" s="23"/>
      <c r="AF13" s="23">
        <v>0.29079350362241202</v>
      </c>
      <c r="AG13" s="23">
        <v>0.45670402634830598</v>
      </c>
      <c r="AH13" s="23">
        <v>0.27950088573742399</v>
      </c>
      <c r="AI13" s="23">
        <v>0</v>
      </c>
      <c r="AJ13" s="23">
        <v>0.484326493568279</v>
      </c>
      <c r="AK13" s="23"/>
      <c r="AL13" s="23">
        <v>0.20879677830925</v>
      </c>
      <c r="AM13" s="23">
        <v>0.37267534901981503</v>
      </c>
      <c r="AN13" s="23">
        <v>0.37619984950872098</v>
      </c>
    </row>
    <row r="14" spans="2:40" x14ac:dyDescent="0.35">
      <c r="B14" s="16" t="s">
        <v>311</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N18"/>
  <sheetViews>
    <sheetView showGridLines="0" tabSelected="1" workbookViewId="0">
      <pane xSplit="2" topLeftCell="D1" activePane="topRight" state="frozen"/>
      <selection pane="topRight" activeCell="D2" sqref="D2:AJ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217</v>
      </c>
      <c r="D7" s="10">
        <v>106</v>
      </c>
      <c r="E7" s="10">
        <v>110</v>
      </c>
      <c r="F7" s="10"/>
      <c r="G7" s="10">
        <v>22</v>
      </c>
      <c r="H7" s="10">
        <v>29</v>
      </c>
      <c r="I7" s="10">
        <v>31</v>
      </c>
      <c r="J7" s="10">
        <v>36</v>
      </c>
      <c r="K7" s="10">
        <v>41</v>
      </c>
      <c r="L7" s="10">
        <v>58</v>
      </c>
      <c r="M7" s="10"/>
      <c r="N7" s="10">
        <v>21</v>
      </c>
      <c r="O7" s="10">
        <v>23</v>
      </c>
      <c r="P7" s="10">
        <v>15</v>
      </c>
      <c r="Q7" s="10">
        <v>20</v>
      </c>
      <c r="R7" s="10">
        <v>12</v>
      </c>
      <c r="S7" s="10">
        <v>25</v>
      </c>
      <c r="T7" s="10">
        <v>21</v>
      </c>
      <c r="U7" s="10">
        <v>11</v>
      </c>
      <c r="V7" s="10">
        <v>29</v>
      </c>
      <c r="W7" s="10">
        <v>21</v>
      </c>
      <c r="X7" s="10">
        <v>14</v>
      </c>
      <c r="Y7" s="10">
        <v>5</v>
      </c>
      <c r="Z7" s="10"/>
      <c r="AA7" s="10">
        <v>29</v>
      </c>
      <c r="AB7" s="10">
        <v>54</v>
      </c>
      <c r="AC7" s="10">
        <v>50</v>
      </c>
      <c r="AD7" s="10">
        <v>84</v>
      </c>
      <c r="AE7" s="10"/>
      <c r="AF7" s="10">
        <v>66</v>
      </c>
      <c r="AG7" s="10">
        <v>61</v>
      </c>
      <c r="AH7" s="10">
        <v>17</v>
      </c>
      <c r="AI7" s="10">
        <v>3</v>
      </c>
      <c r="AJ7" s="10">
        <v>35</v>
      </c>
      <c r="AK7" s="10"/>
      <c r="AL7" s="10">
        <v>34</v>
      </c>
      <c r="AM7" s="10">
        <v>81</v>
      </c>
      <c r="AN7" s="10">
        <v>10</v>
      </c>
    </row>
    <row r="8" spans="2:40" ht="30" customHeight="1" x14ac:dyDescent="0.35">
      <c r="B8" s="11" t="s">
        <v>20</v>
      </c>
      <c r="C8" s="11">
        <v>217</v>
      </c>
      <c r="D8" s="11">
        <v>107</v>
      </c>
      <c r="E8" s="11">
        <v>109</v>
      </c>
      <c r="F8" s="11"/>
      <c r="G8" s="11">
        <v>20</v>
      </c>
      <c r="H8" s="11">
        <v>27</v>
      </c>
      <c r="I8" s="11">
        <v>33</v>
      </c>
      <c r="J8" s="11">
        <v>40</v>
      </c>
      <c r="K8" s="11">
        <v>38</v>
      </c>
      <c r="L8" s="11">
        <v>59</v>
      </c>
      <c r="M8" s="11"/>
      <c r="N8" s="11">
        <v>22</v>
      </c>
      <c r="O8" s="11">
        <v>22</v>
      </c>
      <c r="P8" s="11">
        <v>14</v>
      </c>
      <c r="Q8" s="11">
        <v>19</v>
      </c>
      <c r="R8" s="11">
        <v>12</v>
      </c>
      <c r="S8" s="11">
        <v>24</v>
      </c>
      <c r="T8" s="11">
        <v>19</v>
      </c>
      <c r="U8" s="11">
        <v>10</v>
      </c>
      <c r="V8" s="11">
        <v>29</v>
      </c>
      <c r="W8" s="11">
        <v>25</v>
      </c>
      <c r="X8" s="11">
        <v>13</v>
      </c>
      <c r="Y8" s="11">
        <v>8</v>
      </c>
      <c r="Z8" s="11"/>
      <c r="AA8" s="11">
        <v>31</v>
      </c>
      <c r="AB8" s="11">
        <v>55</v>
      </c>
      <c r="AC8" s="11">
        <v>50</v>
      </c>
      <c r="AD8" s="11">
        <v>82</v>
      </c>
      <c r="AE8" s="11"/>
      <c r="AF8" s="11">
        <v>65</v>
      </c>
      <c r="AG8" s="11">
        <v>60</v>
      </c>
      <c r="AH8" s="11">
        <v>18</v>
      </c>
      <c r="AI8" s="11">
        <v>3</v>
      </c>
      <c r="AJ8" s="11">
        <v>35</v>
      </c>
      <c r="AK8" s="11"/>
      <c r="AL8" s="11">
        <v>34</v>
      </c>
      <c r="AM8" s="11">
        <v>80</v>
      </c>
      <c r="AN8" s="11">
        <v>11</v>
      </c>
    </row>
    <row r="9" spans="2:40" x14ac:dyDescent="0.35">
      <c r="B9" s="15" t="s">
        <v>338</v>
      </c>
      <c r="C9" s="14">
        <v>5.1138724643844197E-2</v>
      </c>
      <c r="D9" s="14">
        <v>8.7066340714238702E-2</v>
      </c>
      <c r="E9" s="14">
        <v>1.6597116992910201E-2</v>
      </c>
      <c r="F9" s="14"/>
      <c r="G9" s="14">
        <v>9.0868751077611803E-2</v>
      </c>
      <c r="H9" s="14">
        <v>3.2437309836201703E-2</v>
      </c>
      <c r="I9" s="14">
        <v>0</v>
      </c>
      <c r="J9" s="14">
        <v>2.32598992591114E-2</v>
      </c>
      <c r="K9" s="14">
        <v>2.3727701443365602E-2</v>
      </c>
      <c r="L9" s="14">
        <v>0.110734593940072</v>
      </c>
      <c r="M9" s="14"/>
      <c r="N9" s="14">
        <v>0</v>
      </c>
      <c r="O9" s="14">
        <v>4.1634215112602402E-2</v>
      </c>
      <c r="P9" s="14">
        <v>0</v>
      </c>
      <c r="Q9" s="14">
        <v>9.6561838088945001E-2</v>
      </c>
      <c r="R9" s="14">
        <v>0</v>
      </c>
      <c r="S9" s="14">
        <v>3.6983504305387299E-2</v>
      </c>
      <c r="T9" s="14">
        <v>4.44770482185479E-2</v>
      </c>
      <c r="U9" s="14">
        <v>9.1137248785037803E-2</v>
      </c>
      <c r="V9" s="14">
        <v>9.7719925842249797E-2</v>
      </c>
      <c r="W9" s="14">
        <v>4.3576293766880402E-2</v>
      </c>
      <c r="X9" s="14">
        <v>0.13720175224853101</v>
      </c>
      <c r="Y9" s="14">
        <v>0</v>
      </c>
      <c r="Z9" s="14"/>
      <c r="AA9" s="14">
        <v>3.2242043772792398E-2</v>
      </c>
      <c r="AB9" s="14">
        <v>0.11666029709565701</v>
      </c>
      <c r="AC9" s="14">
        <v>3.9896655700551599E-2</v>
      </c>
      <c r="AD9" s="14">
        <v>2.14886482721161E-2</v>
      </c>
      <c r="AE9" s="14"/>
      <c r="AF9" s="14">
        <v>5.4499172906958097E-2</v>
      </c>
      <c r="AG9" s="14">
        <v>8.0016651306438605E-2</v>
      </c>
      <c r="AH9" s="14">
        <v>0.100104317337556</v>
      </c>
      <c r="AI9" s="14">
        <v>0</v>
      </c>
      <c r="AJ9" s="14">
        <v>0</v>
      </c>
      <c r="AK9" s="14"/>
      <c r="AL9" s="14">
        <v>7.94201459185781E-2</v>
      </c>
      <c r="AM9" s="14">
        <v>5.8120412308989698E-2</v>
      </c>
      <c r="AN9" s="14">
        <v>0</v>
      </c>
    </row>
    <row r="10" spans="2:40" x14ac:dyDescent="0.35">
      <c r="B10" s="15" t="s">
        <v>339</v>
      </c>
      <c r="C10" s="14">
        <v>0.10057509600761901</v>
      </c>
      <c r="D10" s="14">
        <v>0.13851672700253501</v>
      </c>
      <c r="E10" s="14">
        <v>6.4517455559619505E-2</v>
      </c>
      <c r="F10" s="14"/>
      <c r="G10" s="14">
        <v>8.8279500494801294E-2</v>
      </c>
      <c r="H10" s="14">
        <v>0.202730037703823</v>
      </c>
      <c r="I10" s="14">
        <v>3.4459557282950803E-2</v>
      </c>
      <c r="J10" s="14">
        <v>6.2896993181965399E-2</v>
      </c>
      <c r="K10" s="14">
        <v>7.0697921660600405E-2</v>
      </c>
      <c r="L10" s="14">
        <v>0.138507049614843</v>
      </c>
      <c r="M10" s="14"/>
      <c r="N10" s="14">
        <v>5.36978252997974E-2</v>
      </c>
      <c r="O10" s="14">
        <v>4.2670237736360098E-2</v>
      </c>
      <c r="P10" s="14">
        <v>0</v>
      </c>
      <c r="Q10" s="14">
        <v>0.19289972781149201</v>
      </c>
      <c r="R10" s="14">
        <v>8.4462822123512499E-2</v>
      </c>
      <c r="S10" s="14">
        <v>3.8646142609129401E-2</v>
      </c>
      <c r="T10" s="14">
        <v>4.4881912183817499E-2</v>
      </c>
      <c r="U10" s="14">
        <v>0.35038437306499998</v>
      </c>
      <c r="V10" s="14">
        <v>9.9610749313053096E-2</v>
      </c>
      <c r="W10" s="14">
        <v>0.23992600945780801</v>
      </c>
      <c r="X10" s="14">
        <v>7.0827759698902107E-2</v>
      </c>
      <c r="Y10" s="14">
        <v>0</v>
      </c>
      <c r="Z10" s="14"/>
      <c r="AA10" s="14">
        <v>0.14440931711711699</v>
      </c>
      <c r="AB10" s="14">
        <v>0.110956648932498</v>
      </c>
      <c r="AC10" s="14">
        <v>0.117392080108247</v>
      </c>
      <c r="AD10" s="14">
        <v>6.7190392127336601E-2</v>
      </c>
      <c r="AE10" s="14"/>
      <c r="AF10" s="14">
        <v>0.14784046310316801</v>
      </c>
      <c r="AG10" s="14">
        <v>9.8687146215817298E-2</v>
      </c>
      <c r="AH10" s="14">
        <v>0.14463631325692</v>
      </c>
      <c r="AI10" s="14">
        <v>0</v>
      </c>
      <c r="AJ10" s="14">
        <v>7.8116158656232795E-2</v>
      </c>
      <c r="AK10" s="14"/>
      <c r="AL10" s="14">
        <v>0.166052249271436</v>
      </c>
      <c r="AM10" s="14">
        <v>0.11583134491302501</v>
      </c>
      <c r="AN10" s="14">
        <v>0.19844217186931001</v>
      </c>
    </row>
    <row r="11" spans="2:40" ht="29" x14ac:dyDescent="0.35">
      <c r="B11" s="15" t="s">
        <v>340</v>
      </c>
      <c r="C11" s="14">
        <v>0.13883319696323701</v>
      </c>
      <c r="D11" s="14">
        <v>0.110396180907748</v>
      </c>
      <c r="E11" s="14">
        <v>0.167791427206855</v>
      </c>
      <c r="F11" s="14"/>
      <c r="G11" s="14">
        <v>8.9241356890241305E-2</v>
      </c>
      <c r="H11" s="14">
        <v>0.10012071574282</v>
      </c>
      <c r="I11" s="14">
        <v>0.18873274760087799</v>
      </c>
      <c r="J11" s="14">
        <v>2.4659672908733499E-2</v>
      </c>
      <c r="K11" s="14">
        <v>0.205164845849619</v>
      </c>
      <c r="L11" s="14">
        <v>0.17964872368691101</v>
      </c>
      <c r="M11" s="14"/>
      <c r="N11" s="14">
        <v>4.5772886453480099E-2</v>
      </c>
      <c r="O11" s="14">
        <v>0.178500919367414</v>
      </c>
      <c r="P11" s="14">
        <v>0.138471751423942</v>
      </c>
      <c r="Q11" s="14">
        <v>0.15483031636358999</v>
      </c>
      <c r="R11" s="14">
        <v>7.7983021067330793E-2</v>
      </c>
      <c r="S11" s="14">
        <v>0.237583025834224</v>
      </c>
      <c r="T11" s="14">
        <v>9.2632073110331295E-2</v>
      </c>
      <c r="U11" s="14">
        <v>8.8611863424023302E-2</v>
      </c>
      <c r="V11" s="14">
        <v>0.212870294583207</v>
      </c>
      <c r="W11" s="14">
        <v>0.10115808695655901</v>
      </c>
      <c r="X11" s="14">
        <v>6.9276068028967699E-2</v>
      </c>
      <c r="Y11" s="14">
        <v>0.172312450010037</v>
      </c>
      <c r="Z11" s="14"/>
      <c r="AA11" s="14">
        <v>0.20091493825003701</v>
      </c>
      <c r="AB11" s="14">
        <v>0.17472959091993701</v>
      </c>
      <c r="AC11" s="14">
        <v>7.6011770078247498E-2</v>
      </c>
      <c r="AD11" s="14">
        <v>0.130069695234412</v>
      </c>
      <c r="AE11" s="14"/>
      <c r="AF11" s="14">
        <v>0.106167039602859</v>
      </c>
      <c r="AG11" s="14">
        <v>0.11389167187735499</v>
      </c>
      <c r="AH11" s="14">
        <v>0.122917218010865</v>
      </c>
      <c r="AI11" s="14">
        <v>0.34236093760992897</v>
      </c>
      <c r="AJ11" s="14">
        <v>0.17176652695880301</v>
      </c>
      <c r="AK11" s="14"/>
      <c r="AL11" s="14">
        <v>0.122756845294249</v>
      </c>
      <c r="AM11" s="14">
        <v>0.135244940825576</v>
      </c>
      <c r="AN11" s="14">
        <v>0.104493369700842</v>
      </c>
    </row>
    <row r="12" spans="2:40" x14ac:dyDescent="0.35">
      <c r="B12" s="15" t="s">
        <v>341</v>
      </c>
      <c r="C12" s="14">
        <v>0.170744930453058</v>
      </c>
      <c r="D12" s="14">
        <v>0.17392170984701</v>
      </c>
      <c r="E12" s="14">
        <v>0.16919084929007</v>
      </c>
      <c r="F12" s="14"/>
      <c r="G12" s="14">
        <v>0.185076875134979</v>
      </c>
      <c r="H12" s="14">
        <v>0.17189627300576801</v>
      </c>
      <c r="I12" s="14">
        <v>0.170824766651996</v>
      </c>
      <c r="J12" s="14">
        <v>9.4561840845250295E-2</v>
      </c>
      <c r="K12" s="14">
        <v>0.12383564238213</v>
      </c>
      <c r="L12" s="14">
        <v>0.246605789579113</v>
      </c>
      <c r="M12" s="14"/>
      <c r="N12" s="14">
        <v>0.19354784469110101</v>
      </c>
      <c r="O12" s="14">
        <v>0.17683020161165999</v>
      </c>
      <c r="P12" s="14">
        <v>6.3644266780543607E-2</v>
      </c>
      <c r="Q12" s="14">
        <v>4.7501005643707399E-2</v>
      </c>
      <c r="R12" s="14">
        <v>0.50731794583751399</v>
      </c>
      <c r="S12" s="14">
        <v>0.20132544590248899</v>
      </c>
      <c r="T12" s="14">
        <v>0.18469599268182599</v>
      </c>
      <c r="U12" s="14">
        <v>0.197425372293458</v>
      </c>
      <c r="V12" s="14">
        <v>3.7574912069554697E-2</v>
      </c>
      <c r="W12" s="14">
        <v>0.24050625038115001</v>
      </c>
      <c r="X12" s="14">
        <v>0.15540322623480801</v>
      </c>
      <c r="Y12" s="14">
        <v>0.215817738847284</v>
      </c>
      <c r="Z12" s="14"/>
      <c r="AA12" s="14">
        <v>0.144132043191947</v>
      </c>
      <c r="AB12" s="14">
        <v>0.21319563975959399</v>
      </c>
      <c r="AC12" s="14">
        <v>0.165731122182915</v>
      </c>
      <c r="AD12" s="14">
        <v>0.15549617972431101</v>
      </c>
      <c r="AE12" s="14"/>
      <c r="AF12" s="14">
        <v>0.21204033497282099</v>
      </c>
      <c r="AG12" s="14">
        <v>0.102149665564527</v>
      </c>
      <c r="AH12" s="14">
        <v>0.224508603098831</v>
      </c>
      <c r="AI12" s="14">
        <v>0.65763906239007097</v>
      </c>
      <c r="AJ12" s="14">
        <v>0.18026267855175701</v>
      </c>
      <c r="AK12" s="14"/>
      <c r="AL12" s="14">
        <v>0.206887684939186</v>
      </c>
      <c r="AM12" s="14">
        <v>0.19413044948313199</v>
      </c>
      <c r="AN12" s="14">
        <v>9.5294490966211398E-2</v>
      </c>
    </row>
    <row r="13" spans="2:40" x14ac:dyDescent="0.35">
      <c r="B13" s="15" t="s">
        <v>342</v>
      </c>
      <c r="C13" s="23">
        <v>0.53870805193224203</v>
      </c>
      <c r="D13" s="23">
        <v>0.490099041528469</v>
      </c>
      <c r="E13" s="23">
        <v>0.58190315095054601</v>
      </c>
      <c r="F13" s="23"/>
      <c r="G13" s="23">
        <v>0.54653351640236703</v>
      </c>
      <c r="H13" s="23">
        <v>0.49281566371138802</v>
      </c>
      <c r="I13" s="23">
        <v>0.60598292846417501</v>
      </c>
      <c r="J13" s="23">
        <v>0.79462159380493902</v>
      </c>
      <c r="K13" s="23">
        <v>0.57657388866428505</v>
      </c>
      <c r="L13" s="23">
        <v>0.324503843179062</v>
      </c>
      <c r="M13" s="23"/>
      <c r="N13" s="23">
        <v>0.70698144355562098</v>
      </c>
      <c r="O13" s="23">
        <v>0.56036442617196403</v>
      </c>
      <c r="P13" s="23">
        <v>0.79788398179551501</v>
      </c>
      <c r="Q13" s="23">
        <v>0.50820711209226499</v>
      </c>
      <c r="R13" s="23">
        <v>0.33023621097164202</v>
      </c>
      <c r="S13" s="23">
        <v>0.485461881348771</v>
      </c>
      <c r="T13" s="23">
        <v>0.63331297380547702</v>
      </c>
      <c r="U13" s="23">
        <v>0.27244114243248102</v>
      </c>
      <c r="V13" s="23">
        <v>0.55222411819193595</v>
      </c>
      <c r="W13" s="23">
        <v>0.37483335943760199</v>
      </c>
      <c r="X13" s="23">
        <v>0.567291193788792</v>
      </c>
      <c r="Y13" s="23">
        <v>0.61186981114267902</v>
      </c>
      <c r="Z13" s="23"/>
      <c r="AA13" s="23">
        <v>0.47830165766810601</v>
      </c>
      <c r="AB13" s="23">
        <v>0.38445782329231398</v>
      </c>
      <c r="AC13" s="23">
        <v>0.60096837193003905</v>
      </c>
      <c r="AD13" s="23">
        <v>0.62575508464182406</v>
      </c>
      <c r="AE13" s="23"/>
      <c r="AF13" s="23">
        <v>0.47945298941419401</v>
      </c>
      <c r="AG13" s="23">
        <v>0.60525486503586101</v>
      </c>
      <c r="AH13" s="23">
        <v>0.40783354829582902</v>
      </c>
      <c r="AI13" s="23">
        <v>0</v>
      </c>
      <c r="AJ13" s="23">
        <v>0.56985463583320795</v>
      </c>
      <c r="AK13" s="23"/>
      <c r="AL13" s="23">
        <v>0.424883074576551</v>
      </c>
      <c r="AM13" s="23">
        <v>0.496672852469277</v>
      </c>
      <c r="AN13" s="23">
        <v>0.60176996746363698</v>
      </c>
    </row>
    <row r="14" spans="2:40" x14ac:dyDescent="0.35">
      <c r="B14" s="16" t="s">
        <v>311</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N18"/>
  <sheetViews>
    <sheetView showGridLines="0" workbookViewId="0">
      <pane xSplit="2" topLeftCell="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217</v>
      </c>
      <c r="D7" s="10">
        <v>106</v>
      </c>
      <c r="E7" s="10">
        <v>110</v>
      </c>
      <c r="F7" s="10"/>
      <c r="G7" s="10">
        <v>22</v>
      </c>
      <c r="H7" s="10">
        <v>29</v>
      </c>
      <c r="I7" s="10">
        <v>31</v>
      </c>
      <c r="J7" s="10">
        <v>36</v>
      </c>
      <c r="K7" s="10">
        <v>41</v>
      </c>
      <c r="L7" s="10">
        <v>58</v>
      </c>
      <c r="M7" s="10"/>
      <c r="N7" s="10">
        <v>21</v>
      </c>
      <c r="O7" s="10">
        <v>23</v>
      </c>
      <c r="P7" s="10">
        <v>15</v>
      </c>
      <c r="Q7" s="10">
        <v>20</v>
      </c>
      <c r="R7" s="10">
        <v>12</v>
      </c>
      <c r="S7" s="10">
        <v>25</v>
      </c>
      <c r="T7" s="10">
        <v>21</v>
      </c>
      <c r="U7" s="10">
        <v>11</v>
      </c>
      <c r="V7" s="10">
        <v>29</v>
      </c>
      <c r="W7" s="10">
        <v>21</v>
      </c>
      <c r="X7" s="10">
        <v>14</v>
      </c>
      <c r="Y7" s="10">
        <v>5</v>
      </c>
      <c r="Z7" s="10"/>
      <c r="AA7" s="10">
        <v>29</v>
      </c>
      <c r="AB7" s="10">
        <v>54</v>
      </c>
      <c r="AC7" s="10">
        <v>50</v>
      </c>
      <c r="AD7" s="10">
        <v>84</v>
      </c>
      <c r="AE7" s="10"/>
      <c r="AF7" s="10">
        <v>66</v>
      </c>
      <c r="AG7" s="10">
        <v>61</v>
      </c>
      <c r="AH7" s="10">
        <v>17</v>
      </c>
      <c r="AI7" s="10">
        <v>3</v>
      </c>
      <c r="AJ7" s="10">
        <v>35</v>
      </c>
      <c r="AK7" s="10"/>
      <c r="AL7" s="10">
        <v>34</v>
      </c>
      <c r="AM7" s="10">
        <v>81</v>
      </c>
      <c r="AN7" s="10">
        <v>10</v>
      </c>
    </row>
    <row r="8" spans="2:40" ht="30" customHeight="1" x14ac:dyDescent="0.35">
      <c r="B8" s="11" t="s">
        <v>20</v>
      </c>
      <c r="C8" s="11">
        <v>217</v>
      </c>
      <c r="D8" s="11">
        <v>107</v>
      </c>
      <c r="E8" s="11">
        <v>109</v>
      </c>
      <c r="F8" s="11"/>
      <c r="G8" s="11">
        <v>20</v>
      </c>
      <c r="H8" s="11">
        <v>27</v>
      </c>
      <c r="I8" s="11">
        <v>33</v>
      </c>
      <c r="J8" s="11">
        <v>40</v>
      </c>
      <c r="K8" s="11">
        <v>38</v>
      </c>
      <c r="L8" s="11">
        <v>59</v>
      </c>
      <c r="M8" s="11"/>
      <c r="N8" s="11">
        <v>22</v>
      </c>
      <c r="O8" s="11">
        <v>22</v>
      </c>
      <c r="P8" s="11">
        <v>14</v>
      </c>
      <c r="Q8" s="11">
        <v>19</v>
      </c>
      <c r="R8" s="11">
        <v>12</v>
      </c>
      <c r="S8" s="11">
        <v>24</v>
      </c>
      <c r="T8" s="11">
        <v>19</v>
      </c>
      <c r="U8" s="11">
        <v>10</v>
      </c>
      <c r="V8" s="11">
        <v>29</v>
      </c>
      <c r="W8" s="11">
        <v>25</v>
      </c>
      <c r="X8" s="11">
        <v>13</v>
      </c>
      <c r="Y8" s="11">
        <v>8</v>
      </c>
      <c r="Z8" s="11"/>
      <c r="AA8" s="11">
        <v>31</v>
      </c>
      <c r="AB8" s="11">
        <v>55</v>
      </c>
      <c r="AC8" s="11">
        <v>50</v>
      </c>
      <c r="AD8" s="11">
        <v>82</v>
      </c>
      <c r="AE8" s="11"/>
      <c r="AF8" s="11">
        <v>65</v>
      </c>
      <c r="AG8" s="11">
        <v>60</v>
      </c>
      <c r="AH8" s="11">
        <v>18</v>
      </c>
      <c r="AI8" s="11">
        <v>3</v>
      </c>
      <c r="AJ8" s="11">
        <v>35</v>
      </c>
      <c r="AK8" s="11"/>
      <c r="AL8" s="11">
        <v>34</v>
      </c>
      <c r="AM8" s="11">
        <v>80</v>
      </c>
      <c r="AN8" s="11">
        <v>11</v>
      </c>
    </row>
    <row r="9" spans="2:40" x14ac:dyDescent="0.35">
      <c r="B9" s="15" t="s">
        <v>338</v>
      </c>
      <c r="C9" s="14">
        <v>3.8544655920147997E-2</v>
      </c>
      <c r="D9" s="14">
        <v>6.1428912283650099E-2</v>
      </c>
      <c r="E9" s="14">
        <v>1.6597116992910201E-2</v>
      </c>
      <c r="F9" s="14"/>
      <c r="G9" s="14">
        <v>4.4305746417074299E-2</v>
      </c>
      <c r="H9" s="14">
        <v>0</v>
      </c>
      <c r="I9" s="14">
        <v>0</v>
      </c>
      <c r="J9" s="14">
        <v>2.32598992591114E-2</v>
      </c>
      <c r="K9" s="14">
        <v>2.3727701443365602E-2</v>
      </c>
      <c r="L9" s="14">
        <v>9.5428706445948502E-2</v>
      </c>
      <c r="M9" s="14"/>
      <c r="N9" s="14">
        <v>0</v>
      </c>
      <c r="O9" s="14">
        <v>0</v>
      </c>
      <c r="P9" s="14">
        <v>0</v>
      </c>
      <c r="Q9" s="14">
        <v>9.6561838088945001E-2</v>
      </c>
      <c r="R9" s="14">
        <v>0</v>
      </c>
      <c r="S9" s="14">
        <v>3.6983504305387299E-2</v>
      </c>
      <c r="T9" s="14">
        <v>4.44770482185479E-2</v>
      </c>
      <c r="U9" s="14">
        <v>9.1137248785037803E-2</v>
      </c>
      <c r="V9" s="14">
        <v>6.5237516471294499E-2</v>
      </c>
      <c r="W9" s="14">
        <v>4.3576293766880402E-2</v>
      </c>
      <c r="X9" s="14">
        <v>6.8992397065994596E-2</v>
      </c>
      <c r="Y9" s="14">
        <v>0</v>
      </c>
      <c r="Z9" s="14"/>
      <c r="AA9" s="14">
        <v>3.2242043772792398E-2</v>
      </c>
      <c r="AB9" s="14">
        <v>8.3122957922564994E-2</v>
      </c>
      <c r="AC9" s="14">
        <v>3.9896655700551599E-2</v>
      </c>
      <c r="AD9" s="14">
        <v>1.04737864636262E-2</v>
      </c>
      <c r="AE9" s="14"/>
      <c r="AF9" s="14">
        <v>4.0925606384288597E-2</v>
      </c>
      <c r="AG9" s="14">
        <v>6.4371420407166605E-2</v>
      </c>
      <c r="AH9" s="14">
        <v>5.0462409424719801E-2</v>
      </c>
      <c r="AI9" s="14">
        <v>0</v>
      </c>
      <c r="AJ9" s="14">
        <v>0</v>
      </c>
      <c r="AK9" s="14"/>
      <c r="AL9" s="14">
        <v>2.66348851253769E-2</v>
      </c>
      <c r="AM9" s="14">
        <v>4.6290441771865302E-2</v>
      </c>
      <c r="AN9" s="14">
        <v>0</v>
      </c>
    </row>
    <row r="10" spans="2:40" x14ac:dyDescent="0.35">
      <c r="B10" s="15" t="s">
        <v>339</v>
      </c>
      <c r="C10" s="14">
        <v>6.9702825780531094E-2</v>
      </c>
      <c r="D10" s="14">
        <v>0.10209712655690401</v>
      </c>
      <c r="E10" s="14">
        <v>3.8771153263365499E-2</v>
      </c>
      <c r="F10" s="14"/>
      <c r="G10" s="14">
        <v>4.6563004660537498E-2</v>
      </c>
      <c r="H10" s="14">
        <v>9.6746428863607903E-2</v>
      </c>
      <c r="I10" s="14">
        <v>0</v>
      </c>
      <c r="J10" s="14">
        <v>6.2896993181965399E-2</v>
      </c>
      <c r="K10" s="14">
        <v>7.0697921660600405E-2</v>
      </c>
      <c r="L10" s="14">
        <v>0.107397550804412</v>
      </c>
      <c r="M10" s="14"/>
      <c r="N10" s="14">
        <v>0.10388822295988499</v>
      </c>
      <c r="O10" s="14">
        <v>4.2670237736360098E-2</v>
      </c>
      <c r="P10" s="14">
        <v>0</v>
      </c>
      <c r="Q10" s="14">
        <v>9.7117803123312196E-2</v>
      </c>
      <c r="R10" s="14">
        <v>8.4462822123512499E-2</v>
      </c>
      <c r="S10" s="14">
        <v>0</v>
      </c>
      <c r="T10" s="14">
        <v>4.4881912183817499E-2</v>
      </c>
      <c r="U10" s="14">
        <v>0.17618894831985399</v>
      </c>
      <c r="V10" s="14">
        <v>6.4867444325307805E-2</v>
      </c>
      <c r="W10" s="14">
        <v>0.14931164204119099</v>
      </c>
      <c r="X10" s="14">
        <v>6.8209355182536194E-2</v>
      </c>
      <c r="Y10" s="14">
        <v>0</v>
      </c>
      <c r="Z10" s="14"/>
      <c r="AA10" s="14">
        <v>7.5389526273448901E-2</v>
      </c>
      <c r="AB10" s="14">
        <v>0.111561205454711</v>
      </c>
      <c r="AC10" s="14">
        <v>7.7067705699246397E-2</v>
      </c>
      <c r="AD10" s="14">
        <v>3.5333435326045798E-2</v>
      </c>
      <c r="AE10" s="14"/>
      <c r="AF10" s="14">
        <v>0.13347765844096601</v>
      </c>
      <c r="AG10" s="14">
        <v>3.3683960018658102E-2</v>
      </c>
      <c r="AH10" s="14">
        <v>0.14463631325692</v>
      </c>
      <c r="AI10" s="14">
        <v>0</v>
      </c>
      <c r="AJ10" s="14">
        <v>5.00128923086657E-2</v>
      </c>
      <c r="AK10" s="14"/>
      <c r="AL10" s="14">
        <v>0.13841126340054699</v>
      </c>
      <c r="AM10" s="14">
        <v>5.43551518239348E-2</v>
      </c>
      <c r="AN10" s="14">
        <v>0.119678013904813</v>
      </c>
    </row>
    <row r="11" spans="2:40" ht="29" x14ac:dyDescent="0.35">
      <c r="B11" s="15" t="s">
        <v>340</v>
      </c>
      <c r="C11" s="14">
        <v>0.15236047131663499</v>
      </c>
      <c r="D11" s="14">
        <v>0.14315232745821499</v>
      </c>
      <c r="E11" s="14">
        <v>0.16270670765668299</v>
      </c>
      <c r="F11" s="14"/>
      <c r="G11" s="14">
        <v>9.3410385070174906E-2</v>
      </c>
      <c r="H11" s="14">
        <v>6.7043490055857094E-2</v>
      </c>
      <c r="I11" s="14">
        <v>0.12363930888345</v>
      </c>
      <c r="J11" s="14">
        <v>2.4659672908733499E-2</v>
      </c>
      <c r="K11" s="14">
        <v>0.20459870583048301</v>
      </c>
      <c r="L11" s="14">
        <v>0.27937699247695302</v>
      </c>
      <c r="M11" s="14"/>
      <c r="N11" s="14">
        <v>0.14411792147029201</v>
      </c>
      <c r="O11" s="14">
        <v>0.22013513448001601</v>
      </c>
      <c r="P11" s="14">
        <v>7.5446872652309302E-2</v>
      </c>
      <c r="Q11" s="14">
        <v>0.203111235408063</v>
      </c>
      <c r="R11" s="14">
        <v>0.15931457374417801</v>
      </c>
      <c r="S11" s="14">
        <v>0.193547993143525</v>
      </c>
      <c r="T11" s="14">
        <v>9.1486257151304595E-2</v>
      </c>
      <c r="U11" s="14">
        <v>8.8380147758013797E-2</v>
      </c>
      <c r="V11" s="14">
        <v>0.10496342325298701</v>
      </c>
      <c r="W11" s="14">
        <v>0.191772454373177</v>
      </c>
      <c r="X11" s="14">
        <v>0.14010382772787</v>
      </c>
      <c r="Y11" s="14">
        <v>0.172312450010037</v>
      </c>
      <c r="Z11" s="14"/>
      <c r="AA11" s="14">
        <v>0.20578310133552499</v>
      </c>
      <c r="AB11" s="14">
        <v>0.20978682587927699</v>
      </c>
      <c r="AC11" s="14">
        <v>0.11618617315643499</v>
      </c>
      <c r="AD11" s="14">
        <v>0.11634818579890201</v>
      </c>
      <c r="AE11" s="14"/>
      <c r="AF11" s="14">
        <v>0.168745132402673</v>
      </c>
      <c r="AG11" s="14">
        <v>0.113242924308494</v>
      </c>
      <c r="AH11" s="14">
        <v>0.109521945799126</v>
      </c>
      <c r="AI11" s="14">
        <v>0.68502767102574103</v>
      </c>
      <c r="AJ11" s="14">
        <v>0.144117578001487</v>
      </c>
      <c r="AK11" s="14"/>
      <c r="AL11" s="14">
        <v>0.233876491818544</v>
      </c>
      <c r="AM11" s="14">
        <v>0.136155525497515</v>
      </c>
      <c r="AN11" s="14">
        <v>0</v>
      </c>
    </row>
    <row r="12" spans="2:40" x14ac:dyDescent="0.35">
      <c r="B12" s="15" t="s">
        <v>341</v>
      </c>
      <c r="C12" s="14">
        <v>0.141119270308459</v>
      </c>
      <c r="D12" s="14">
        <v>0.165480908909374</v>
      </c>
      <c r="E12" s="14">
        <v>0.118658089257349</v>
      </c>
      <c r="F12" s="14"/>
      <c r="G12" s="14">
        <v>0.13531084255274201</v>
      </c>
      <c r="H12" s="14">
        <v>0.20127646832472801</v>
      </c>
      <c r="I12" s="14">
        <v>0.190556542152923</v>
      </c>
      <c r="J12" s="14">
        <v>0.104774023257853</v>
      </c>
      <c r="K12" s="14">
        <v>7.5303313771993105E-2</v>
      </c>
      <c r="L12" s="14">
        <v>0.15502707148717601</v>
      </c>
      <c r="M12" s="14"/>
      <c r="N12" s="14">
        <v>9.8889653569023406E-2</v>
      </c>
      <c r="O12" s="14">
        <v>9.1142589372215296E-2</v>
      </c>
      <c r="P12" s="14">
        <v>6.3024878771632403E-2</v>
      </c>
      <c r="Q12" s="14">
        <v>9.5002011287414798E-2</v>
      </c>
      <c r="R12" s="14">
        <v>0.33238638744711002</v>
      </c>
      <c r="S12" s="14">
        <v>0.208242425950384</v>
      </c>
      <c r="T12" s="14">
        <v>0.139566955206058</v>
      </c>
      <c r="U12" s="14">
        <v>0.19313796086504201</v>
      </c>
      <c r="V12" s="14">
        <v>0.141838714875446</v>
      </c>
      <c r="W12" s="14">
        <v>9.4901021603471497E-2</v>
      </c>
      <c r="X12" s="14">
        <v>0.15540322623480801</v>
      </c>
      <c r="Y12" s="14">
        <v>0.215817738847284</v>
      </c>
      <c r="Z12" s="14"/>
      <c r="AA12" s="14">
        <v>0.20325081347205201</v>
      </c>
      <c r="AB12" s="14">
        <v>0.153834635823379</v>
      </c>
      <c r="AC12" s="14">
        <v>9.3292208216847694E-2</v>
      </c>
      <c r="AD12" s="14">
        <v>0.13862414845141</v>
      </c>
      <c r="AE12" s="14"/>
      <c r="AF12" s="14">
        <v>0.14717636967492601</v>
      </c>
      <c r="AG12" s="14">
        <v>9.5430069944378595E-2</v>
      </c>
      <c r="AH12" s="14">
        <v>0.36113917616810598</v>
      </c>
      <c r="AI12" s="14">
        <v>0.31497232897425897</v>
      </c>
      <c r="AJ12" s="14">
        <v>0.14521148330727199</v>
      </c>
      <c r="AK12" s="14"/>
      <c r="AL12" s="14">
        <v>0.17619428507898199</v>
      </c>
      <c r="AM12" s="14">
        <v>0.19252159200378999</v>
      </c>
      <c r="AN12" s="14">
        <v>0.32177970105890902</v>
      </c>
    </row>
    <row r="13" spans="2:40" x14ac:dyDescent="0.35">
      <c r="B13" s="15" t="s">
        <v>342</v>
      </c>
      <c r="C13" s="23">
        <v>0.59827277667422696</v>
      </c>
      <c r="D13" s="23">
        <v>0.52784072479185595</v>
      </c>
      <c r="E13" s="23">
        <v>0.66326693282969296</v>
      </c>
      <c r="F13" s="23"/>
      <c r="G13" s="23">
        <v>0.68041002129947104</v>
      </c>
      <c r="H13" s="23">
        <v>0.63493361275580695</v>
      </c>
      <c r="I13" s="23">
        <v>0.68580414896362696</v>
      </c>
      <c r="J13" s="23">
        <v>0.784409411392337</v>
      </c>
      <c r="K13" s="23">
        <v>0.62567235729355797</v>
      </c>
      <c r="L13" s="23">
        <v>0.36276967878551097</v>
      </c>
      <c r="M13" s="23"/>
      <c r="N13" s="23">
        <v>0.65310420200079899</v>
      </c>
      <c r="O13" s="23">
        <v>0.64605203841140901</v>
      </c>
      <c r="P13" s="23">
        <v>0.86152824857605803</v>
      </c>
      <c r="Q13" s="23">
        <v>0.50820711209226499</v>
      </c>
      <c r="R13" s="23">
        <v>0.4238362166852</v>
      </c>
      <c r="S13" s="23">
        <v>0.561226076600704</v>
      </c>
      <c r="T13" s="23">
        <v>0.679587827240272</v>
      </c>
      <c r="U13" s="23">
        <v>0.45115569427205299</v>
      </c>
      <c r="V13" s="23">
        <v>0.62309290107496396</v>
      </c>
      <c r="W13" s="23">
        <v>0.520438588215281</v>
      </c>
      <c r="X13" s="23">
        <v>0.567291193788792</v>
      </c>
      <c r="Y13" s="23">
        <v>0.61186981114267902</v>
      </c>
      <c r="Z13" s="23"/>
      <c r="AA13" s="23">
        <v>0.48333451514618098</v>
      </c>
      <c r="AB13" s="23">
        <v>0.44169437492006802</v>
      </c>
      <c r="AC13" s="23">
        <v>0.67355725722691995</v>
      </c>
      <c r="AD13" s="23">
        <v>0.69922044396001604</v>
      </c>
      <c r="AE13" s="23"/>
      <c r="AF13" s="23">
        <v>0.50967523309714602</v>
      </c>
      <c r="AG13" s="23">
        <v>0.69327162532130204</v>
      </c>
      <c r="AH13" s="23">
        <v>0.334240155351129</v>
      </c>
      <c r="AI13" s="23">
        <v>0</v>
      </c>
      <c r="AJ13" s="23">
        <v>0.66065804638257597</v>
      </c>
      <c r="AK13" s="23"/>
      <c r="AL13" s="23">
        <v>0.424883074576551</v>
      </c>
      <c r="AM13" s="23">
        <v>0.57067728890289504</v>
      </c>
      <c r="AN13" s="23">
        <v>0.55854228503627801</v>
      </c>
    </row>
    <row r="14" spans="2:40" x14ac:dyDescent="0.35">
      <c r="B14" s="16" t="s">
        <v>311</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217</v>
      </c>
      <c r="D7" s="10">
        <v>106</v>
      </c>
      <c r="E7" s="10">
        <v>110</v>
      </c>
      <c r="F7" s="10"/>
      <c r="G7" s="10">
        <v>22</v>
      </c>
      <c r="H7" s="10">
        <v>29</v>
      </c>
      <c r="I7" s="10">
        <v>31</v>
      </c>
      <c r="J7" s="10">
        <v>36</v>
      </c>
      <c r="K7" s="10">
        <v>41</v>
      </c>
      <c r="L7" s="10">
        <v>58</v>
      </c>
      <c r="M7" s="10"/>
      <c r="N7" s="10">
        <v>21</v>
      </c>
      <c r="O7" s="10">
        <v>23</v>
      </c>
      <c r="P7" s="10">
        <v>15</v>
      </c>
      <c r="Q7" s="10">
        <v>20</v>
      </c>
      <c r="R7" s="10">
        <v>12</v>
      </c>
      <c r="S7" s="10">
        <v>25</v>
      </c>
      <c r="T7" s="10">
        <v>21</v>
      </c>
      <c r="U7" s="10">
        <v>11</v>
      </c>
      <c r="V7" s="10">
        <v>29</v>
      </c>
      <c r="W7" s="10">
        <v>21</v>
      </c>
      <c r="X7" s="10">
        <v>14</v>
      </c>
      <c r="Y7" s="10">
        <v>5</v>
      </c>
      <c r="Z7" s="10"/>
      <c r="AA7" s="10">
        <v>29</v>
      </c>
      <c r="AB7" s="10">
        <v>54</v>
      </c>
      <c r="AC7" s="10">
        <v>50</v>
      </c>
      <c r="AD7" s="10">
        <v>84</v>
      </c>
      <c r="AE7" s="10"/>
      <c r="AF7" s="10">
        <v>66</v>
      </c>
      <c r="AG7" s="10">
        <v>61</v>
      </c>
      <c r="AH7" s="10">
        <v>17</v>
      </c>
      <c r="AI7" s="10">
        <v>3</v>
      </c>
      <c r="AJ7" s="10">
        <v>35</v>
      </c>
      <c r="AK7" s="10"/>
      <c r="AL7" s="10">
        <v>34</v>
      </c>
      <c r="AM7" s="10">
        <v>81</v>
      </c>
      <c r="AN7" s="10">
        <v>10</v>
      </c>
    </row>
    <row r="8" spans="2:40" ht="30" customHeight="1" x14ac:dyDescent="0.35">
      <c r="B8" s="11" t="s">
        <v>20</v>
      </c>
      <c r="C8" s="11">
        <v>217</v>
      </c>
      <c r="D8" s="11">
        <v>107</v>
      </c>
      <c r="E8" s="11">
        <v>109</v>
      </c>
      <c r="F8" s="11"/>
      <c r="G8" s="11">
        <v>20</v>
      </c>
      <c r="H8" s="11">
        <v>27</v>
      </c>
      <c r="I8" s="11">
        <v>33</v>
      </c>
      <c r="J8" s="11">
        <v>40</v>
      </c>
      <c r="K8" s="11">
        <v>38</v>
      </c>
      <c r="L8" s="11">
        <v>59</v>
      </c>
      <c r="M8" s="11"/>
      <c r="N8" s="11">
        <v>22</v>
      </c>
      <c r="O8" s="11">
        <v>22</v>
      </c>
      <c r="P8" s="11">
        <v>14</v>
      </c>
      <c r="Q8" s="11">
        <v>19</v>
      </c>
      <c r="R8" s="11">
        <v>12</v>
      </c>
      <c r="S8" s="11">
        <v>24</v>
      </c>
      <c r="T8" s="11">
        <v>19</v>
      </c>
      <c r="U8" s="11">
        <v>10</v>
      </c>
      <c r="V8" s="11">
        <v>29</v>
      </c>
      <c r="W8" s="11">
        <v>25</v>
      </c>
      <c r="X8" s="11">
        <v>13</v>
      </c>
      <c r="Y8" s="11">
        <v>8</v>
      </c>
      <c r="Z8" s="11"/>
      <c r="AA8" s="11">
        <v>31</v>
      </c>
      <c r="AB8" s="11">
        <v>55</v>
      </c>
      <c r="AC8" s="11">
        <v>50</v>
      </c>
      <c r="AD8" s="11">
        <v>82</v>
      </c>
      <c r="AE8" s="11"/>
      <c r="AF8" s="11">
        <v>65</v>
      </c>
      <c r="AG8" s="11">
        <v>60</v>
      </c>
      <c r="AH8" s="11">
        <v>18</v>
      </c>
      <c r="AI8" s="11">
        <v>3</v>
      </c>
      <c r="AJ8" s="11">
        <v>35</v>
      </c>
      <c r="AK8" s="11"/>
      <c r="AL8" s="11">
        <v>34</v>
      </c>
      <c r="AM8" s="11">
        <v>80</v>
      </c>
      <c r="AN8" s="11">
        <v>11</v>
      </c>
    </row>
    <row r="9" spans="2:40" x14ac:dyDescent="0.35">
      <c r="B9" s="15" t="s">
        <v>338</v>
      </c>
      <c r="C9" s="14">
        <v>4.8137423295903203E-2</v>
      </c>
      <c r="D9" s="14">
        <v>7.2101535146525897E-2</v>
      </c>
      <c r="E9" s="14">
        <v>2.5224389290181701E-2</v>
      </c>
      <c r="F9" s="14"/>
      <c r="G9" s="14">
        <v>4.4305746417074299E-2</v>
      </c>
      <c r="H9" s="14">
        <v>0</v>
      </c>
      <c r="I9" s="14">
        <v>0</v>
      </c>
      <c r="J9" s="14">
        <v>2.32598992591114E-2</v>
      </c>
      <c r="K9" s="14">
        <v>4.83865562968539E-2</v>
      </c>
      <c r="L9" s="14">
        <v>0.11467856400102901</v>
      </c>
      <c r="M9" s="14"/>
      <c r="N9" s="14">
        <v>0</v>
      </c>
      <c r="O9" s="14">
        <v>0</v>
      </c>
      <c r="P9" s="14">
        <v>0</v>
      </c>
      <c r="Q9" s="14">
        <v>9.6561838088945001E-2</v>
      </c>
      <c r="R9" s="14">
        <v>8.1331552676846899E-2</v>
      </c>
      <c r="S9" s="14">
        <v>3.6983504305387299E-2</v>
      </c>
      <c r="T9" s="14">
        <v>4.44770482185479E-2</v>
      </c>
      <c r="U9" s="14">
        <v>9.1137248785037803E-2</v>
      </c>
      <c r="V9" s="14">
        <v>6.5237516471294499E-2</v>
      </c>
      <c r="W9" s="14">
        <v>8.9217837481706794E-2</v>
      </c>
      <c r="X9" s="14">
        <v>6.8992397065994596E-2</v>
      </c>
      <c r="Y9" s="14">
        <v>0</v>
      </c>
      <c r="Z9" s="14"/>
      <c r="AA9" s="14">
        <v>6.9528438121823397E-2</v>
      </c>
      <c r="AB9" s="14">
        <v>0.100437974783584</v>
      </c>
      <c r="AC9" s="14">
        <v>3.9896655700551599E-2</v>
      </c>
      <c r="AD9" s="14">
        <v>1.04737864636262E-2</v>
      </c>
      <c r="AE9" s="14"/>
      <c r="AF9" s="14">
        <v>5.8350342129125002E-2</v>
      </c>
      <c r="AG9" s="14">
        <v>6.4371420407166605E-2</v>
      </c>
      <c r="AH9" s="14">
        <v>5.0462409424719801E-2</v>
      </c>
      <c r="AI9" s="14">
        <v>0.342666733415811</v>
      </c>
      <c r="AJ9" s="14">
        <v>0</v>
      </c>
      <c r="AK9" s="14"/>
      <c r="AL9" s="14">
        <v>6.0168507969562898E-2</v>
      </c>
      <c r="AM9" s="14">
        <v>4.6290441771865302E-2</v>
      </c>
      <c r="AN9" s="14">
        <v>0</v>
      </c>
    </row>
    <row r="10" spans="2:40" x14ac:dyDescent="0.35">
      <c r="B10" s="15" t="s">
        <v>339</v>
      </c>
      <c r="C10" s="14">
        <v>0.127613397556394</v>
      </c>
      <c r="D10" s="14">
        <v>0.14939137409796399</v>
      </c>
      <c r="E10" s="14">
        <v>0.107547506965627</v>
      </c>
      <c r="F10" s="14"/>
      <c r="G10" s="14">
        <v>9.4489004581616798E-2</v>
      </c>
      <c r="H10" s="14">
        <v>0.129286214098912</v>
      </c>
      <c r="I10" s="14">
        <v>6.5141211638583899E-2</v>
      </c>
      <c r="J10" s="14">
        <v>6.2896993181965399E-2</v>
      </c>
      <c r="K10" s="14">
        <v>0.13160626490612201</v>
      </c>
      <c r="L10" s="14">
        <v>0.21327024849649701</v>
      </c>
      <c r="M10" s="14"/>
      <c r="N10" s="14">
        <v>0.194128902875356</v>
      </c>
      <c r="O10" s="14">
        <v>4.2670237736360098E-2</v>
      </c>
      <c r="P10" s="14">
        <v>0</v>
      </c>
      <c r="Q10" s="14">
        <v>0.248917925423149</v>
      </c>
      <c r="R10" s="14">
        <v>0.16314581530457301</v>
      </c>
      <c r="S10" s="14">
        <v>4.3756723173058398E-2</v>
      </c>
      <c r="T10" s="14">
        <v>4.4881912183817499E-2</v>
      </c>
      <c r="U10" s="14">
        <v>0.17618894831985399</v>
      </c>
      <c r="V10" s="14">
        <v>0.13482391780827399</v>
      </c>
      <c r="W10" s="14">
        <v>0.24486350922126099</v>
      </c>
      <c r="X10" s="14">
        <v>6.8209355182536194E-2</v>
      </c>
      <c r="Y10" s="14">
        <v>0.172312450010037</v>
      </c>
      <c r="Z10" s="14"/>
      <c r="AA10" s="14">
        <v>7.5389526273448901E-2</v>
      </c>
      <c r="AB10" s="14">
        <v>0.23164685140977401</v>
      </c>
      <c r="AC10" s="14">
        <v>0.117392080108247</v>
      </c>
      <c r="AD10" s="14">
        <v>8.4161036923360896E-2</v>
      </c>
      <c r="AE10" s="14"/>
      <c r="AF10" s="14">
        <v>0.14709410634478901</v>
      </c>
      <c r="AG10" s="14">
        <v>8.4719181813836697E-2</v>
      </c>
      <c r="AH10" s="14">
        <v>0.194750784755988</v>
      </c>
      <c r="AI10" s="14">
        <v>0</v>
      </c>
      <c r="AJ10" s="14">
        <v>0.16726325867228301</v>
      </c>
      <c r="AK10" s="14"/>
      <c r="AL10" s="14">
        <v>0.19319684812823801</v>
      </c>
      <c r="AM10" s="14">
        <v>9.2944877605525403E-2</v>
      </c>
      <c r="AN10" s="14">
        <v>0.119678013904813</v>
      </c>
    </row>
    <row r="11" spans="2:40" ht="29" x14ac:dyDescent="0.35">
      <c r="B11" s="15" t="s">
        <v>340</v>
      </c>
      <c r="C11" s="14">
        <v>0.169050335363927</v>
      </c>
      <c r="D11" s="14">
        <v>0.16555749137968201</v>
      </c>
      <c r="E11" s="14">
        <v>0.173978961703457</v>
      </c>
      <c r="F11" s="14"/>
      <c r="G11" s="14">
        <v>0.22529042110164199</v>
      </c>
      <c r="H11" s="14">
        <v>0.27223153251427801</v>
      </c>
      <c r="I11" s="14">
        <v>0.12684122729800601</v>
      </c>
      <c r="J11" s="14">
        <v>2.4659672908733499E-2</v>
      </c>
      <c r="K11" s="14">
        <v>0.19241295737856001</v>
      </c>
      <c r="L11" s="14">
        <v>0.20678438288350701</v>
      </c>
      <c r="M11" s="14"/>
      <c r="N11" s="14">
        <v>0.106331221561465</v>
      </c>
      <c r="O11" s="14">
        <v>0.22013513448001601</v>
      </c>
      <c r="P11" s="14">
        <v>0.26436249155471497</v>
      </c>
      <c r="Q11" s="14">
        <v>0.193887130249423</v>
      </c>
      <c r="R11" s="14">
        <v>0.158293748123635</v>
      </c>
      <c r="S11" s="14">
        <v>0.314452275595412</v>
      </c>
      <c r="T11" s="14">
        <v>0.138215884794163</v>
      </c>
      <c r="U11" s="14">
        <v>0.176992011182037</v>
      </c>
      <c r="V11" s="14">
        <v>0.17513258568892001</v>
      </c>
      <c r="W11" s="14">
        <v>5.0579043478279698E-2</v>
      </c>
      <c r="X11" s="14">
        <v>0.14010382772787</v>
      </c>
      <c r="Y11" s="14">
        <v>0</v>
      </c>
      <c r="Z11" s="14"/>
      <c r="AA11" s="14">
        <v>0.26911159546159802</v>
      </c>
      <c r="AB11" s="14">
        <v>0.15856111021165201</v>
      </c>
      <c r="AC11" s="14">
        <v>0.129592457997254</v>
      </c>
      <c r="AD11" s="14">
        <v>0.16278685983025001</v>
      </c>
      <c r="AE11" s="14"/>
      <c r="AF11" s="14">
        <v>0.165108492937766</v>
      </c>
      <c r="AG11" s="14">
        <v>0.17148119310964399</v>
      </c>
      <c r="AH11" s="14">
        <v>0.23004694557306901</v>
      </c>
      <c r="AI11" s="14">
        <v>0.34236093760992897</v>
      </c>
      <c r="AJ11" s="14">
        <v>0.142659118431327</v>
      </c>
      <c r="AK11" s="14"/>
      <c r="AL11" s="14">
        <v>0.198296887436751</v>
      </c>
      <c r="AM11" s="14">
        <v>0.24189988242263899</v>
      </c>
      <c r="AN11" s="14">
        <v>0.19978786066705301</v>
      </c>
    </row>
    <row r="12" spans="2:40" x14ac:dyDescent="0.35">
      <c r="B12" s="15" t="s">
        <v>341</v>
      </c>
      <c r="C12" s="14">
        <v>0.15093644460879299</v>
      </c>
      <c r="D12" s="14">
        <v>0.13976722984706</v>
      </c>
      <c r="E12" s="14">
        <v>0.16318043801474399</v>
      </c>
      <c r="F12" s="14"/>
      <c r="G12" s="14">
        <v>0.13559135669383701</v>
      </c>
      <c r="H12" s="14">
        <v>0.105666589675422</v>
      </c>
      <c r="I12" s="14">
        <v>0.16120015568710999</v>
      </c>
      <c r="J12" s="14">
        <v>0.18880505537290801</v>
      </c>
      <c r="K12" s="14">
        <v>9.9416142944101796E-2</v>
      </c>
      <c r="L12" s="14">
        <v>0.17950691347501299</v>
      </c>
      <c r="M12" s="14"/>
      <c r="N12" s="14">
        <v>4.6435673562380403E-2</v>
      </c>
      <c r="O12" s="14">
        <v>0.26229628935556198</v>
      </c>
      <c r="P12" s="14">
        <v>0</v>
      </c>
      <c r="Q12" s="14">
        <v>0</v>
      </c>
      <c r="R12" s="14">
        <v>0.34989667065230201</v>
      </c>
      <c r="S12" s="14">
        <v>0.119345615577371</v>
      </c>
      <c r="T12" s="14">
        <v>0.18611802214429399</v>
      </c>
      <c r="U12" s="14">
        <v>0.104526097441019</v>
      </c>
      <c r="V12" s="14">
        <v>0.11102528565028</v>
      </c>
      <c r="W12" s="14">
        <v>0.24101350938208399</v>
      </c>
      <c r="X12" s="14">
        <v>0.15540322623480801</v>
      </c>
      <c r="Y12" s="14">
        <v>0.39956181473603303</v>
      </c>
      <c r="Z12" s="14"/>
      <c r="AA12" s="14">
        <v>0.14004493077424701</v>
      </c>
      <c r="AB12" s="14">
        <v>0.14243959437102499</v>
      </c>
      <c r="AC12" s="14">
        <v>0.15580617643045699</v>
      </c>
      <c r="AD12" s="14">
        <v>0.15766759424361301</v>
      </c>
      <c r="AE12" s="14"/>
      <c r="AF12" s="14">
        <v>0.232154984762525</v>
      </c>
      <c r="AG12" s="14">
        <v>0.101796960382146</v>
      </c>
      <c r="AH12" s="14">
        <v>0.19049970489509399</v>
      </c>
      <c r="AI12" s="14">
        <v>0.31497232897425897</v>
      </c>
      <c r="AJ12" s="14">
        <v>0.119413798647312</v>
      </c>
      <c r="AK12" s="14"/>
      <c r="AL12" s="14">
        <v>0.28609835293688601</v>
      </c>
      <c r="AM12" s="14">
        <v>0.14307924497793501</v>
      </c>
      <c r="AN12" s="14">
        <v>0.121991840391856</v>
      </c>
    </row>
    <row r="13" spans="2:40" x14ac:dyDescent="0.35">
      <c r="B13" s="15" t="s">
        <v>342</v>
      </c>
      <c r="C13" s="23">
        <v>0.50426239917498294</v>
      </c>
      <c r="D13" s="23">
        <v>0.47318236952876802</v>
      </c>
      <c r="E13" s="23">
        <v>0.53006870402599005</v>
      </c>
      <c r="F13" s="23"/>
      <c r="G13" s="23">
        <v>0.50032347120582998</v>
      </c>
      <c r="H13" s="23">
        <v>0.49281566371138802</v>
      </c>
      <c r="I13" s="23">
        <v>0.64681740537630095</v>
      </c>
      <c r="J13" s="23">
        <v>0.70037837927728197</v>
      </c>
      <c r="K13" s="23">
        <v>0.52817807847436204</v>
      </c>
      <c r="L13" s="23">
        <v>0.285759891143954</v>
      </c>
      <c r="M13" s="23"/>
      <c r="N13" s="23">
        <v>0.65310420200079899</v>
      </c>
      <c r="O13" s="23">
        <v>0.47489833842806201</v>
      </c>
      <c r="P13" s="23">
        <v>0.73563750844528497</v>
      </c>
      <c r="Q13" s="23">
        <v>0.46063310623848303</v>
      </c>
      <c r="R13" s="23">
        <v>0.24733221324264301</v>
      </c>
      <c r="S13" s="23">
        <v>0.485461881348771</v>
      </c>
      <c r="T13" s="23">
        <v>0.586307132659178</v>
      </c>
      <c r="U13" s="23">
        <v>0.45115569427205299</v>
      </c>
      <c r="V13" s="23">
        <v>0.51378069438123097</v>
      </c>
      <c r="W13" s="23">
        <v>0.37432610043666897</v>
      </c>
      <c r="X13" s="23">
        <v>0.567291193788792</v>
      </c>
      <c r="Y13" s="23">
        <v>0.42812573525393</v>
      </c>
      <c r="Z13" s="23"/>
      <c r="AA13" s="23">
        <v>0.44592550936888198</v>
      </c>
      <c r="AB13" s="23">
        <v>0.36691446922396398</v>
      </c>
      <c r="AC13" s="23">
        <v>0.55731262976349105</v>
      </c>
      <c r="AD13" s="23">
        <v>0.58491072253915</v>
      </c>
      <c r="AE13" s="23"/>
      <c r="AF13" s="23">
        <v>0.39729207382579501</v>
      </c>
      <c r="AG13" s="23">
        <v>0.57763124428720702</v>
      </c>
      <c r="AH13" s="23">
        <v>0.334240155351129</v>
      </c>
      <c r="AI13" s="23">
        <v>0</v>
      </c>
      <c r="AJ13" s="23">
        <v>0.57066382424907802</v>
      </c>
      <c r="AK13" s="23"/>
      <c r="AL13" s="23">
        <v>0.26223940352856201</v>
      </c>
      <c r="AM13" s="23">
        <v>0.47578555322203597</v>
      </c>
      <c r="AN13" s="23">
        <v>0.55854228503627801</v>
      </c>
    </row>
    <row r="14" spans="2:40" x14ac:dyDescent="0.35">
      <c r="B14" s="16" t="s">
        <v>311</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N18"/>
  <sheetViews>
    <sheetView showGridLines="0"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217</v>
      </c>
      <c r="D7" s="10">
        <v>106</v>
      </c>
      <c r="E7" s="10">
        <v>110</v>
      </c>
      <c r="F7" s="10"/>
      <c r="G7" s="10">
        <v>22</v>
      </c>
      <c r="H7" s="10">
        <v>29</v>
      </c>
      <c r="I7" s="10">
        <v>31</v>
      </c>
      <c r="J7" s="10">
        <v>36</v>
      </c>
      <c r="K7" s="10">
        <v>41</v>
      </c>
      <c r="L7" s="10">
        <v>58</v>
      </c>
      <c r="M7" s="10"/>
      <c r="N7" s="10">
        <v>21</v>
      </c>
      <c r="O7" s="10">
        <v>23</v>
      </c>
      <c r="P7" s="10">
        <v>15</v>
      </c>
      <c r="Q7" s="10">
        <v>20</v>
      </c>
      <c r="R7" s="10">
        <v>12</v>
      </c>
      <c r="S7" s="10">
        <v>25</v>
      </c>
      <c r="T7" s="10">
        <v>21</v>
      </c>
      <c r="U7" s="10">
        <v>11</v>
      </c>
      <c r="V7" s="10">
        <v>29</v>
      </c>
      <c r="W7" s="10">
        <v>21</v>
      </c>
      <c r="X7" s="10">
        <v>14</v>
      </c>
      <c r="Y7" s="10">
        <v>5</v>
      </c>
      <c r="Z7" s="10"/>
      <c r="AA7" s="10">
        <v>29</v>
      </c>
      <c r="AB7" s="10">
        <v>54</v>
      </c>
      <c r="AC7" s="10">
        <v>50</v>
      </c>
      <c r="AD7" s="10">
        <v>84</v>
      </c>
      <c r="AE7" s="10"/>
      <c r="AF7" s="10">
        <v>66</v>
      </c>
      <c r="AG7" s="10">
        <v>61</v>
      </c>
      <c r="AH7" s="10">
        <v>17</v>
      </c>
      <c r="AI7" s="10">
        <v>3</v>
      </c>
      <c r="AJ7" s="10">
        <v>35</v>
      </c>
      <c r="AK7" s="10"/>
      <c r="AL7" s="10">
        <v>34</v>
      </c>
      <c r="AM7" s="10">
        <v>81</v>
      </c>
      <c r="AN7" s="10">
        <v>10</v>
      </c>
    </row>
    <row r="8" spans="2:40" ht="30" customHeight="1" x14ac:dyDescent="0.35">
      <c r="B8" s="11" t="s">
        <v>20</v>
      </c>
      <c r="C8" s="11">
        <v>217</v>
      </c>
      <c r="D8" s="11">
        <v>107</v>
      </c>
      <c r="E8" s="11">
        <v>109</v>
      </c>
      <c r="F8" s="11"/>
      <c r="G8" s="11">
        <v>20</v>
      </c>
      <c r="H8" s="11">
        <v>27</v>
      </c>
      <c r="I8" s="11">
        <v>33</v>
      </c>
      <c r="J8" s="11">
        <v>40</v>
      </c>
      <c r="K8" s="11">
        <v>38</v>
      </c>
      <c r="L8" s="11">
        <v>59</v>
      </c>
      <c r="M8" s="11"/>
      <c r="N8" s="11">
        <v>22</v>
      </c>
      <c r="O8" s="11">
        <v>22</v>
      </c>
      <c r="P8" s="11">
        <v>14</v>
      </c>
      <c r="Q8" s="11">
        <v>19</v>
      </c>
      <c r="R8" s="11">
        <v>12</v>
      </c>
      <c r="S8" s="11">
        <v>24</v>
      </c>
      <c r="T8" s="11">
        <v>19</v>
      </c>
      <c r="U8" s="11">
        <v>10</v>
      </c>
      <c r="V8" s="11">
        <v>29</v>
      </c>
      <c r="W8" s="11">
        <v>25</v>
      </c>
      <c r="X8" s="11">
        <v>13</v>
      </c>
      <c r="Y8" s="11">
        <v>8</v>
      </c>
      <c r="Z8" s="11"/>
      <c r="AA8" s="11">
        <v>31</v>
      </c>
      <c r="AB8" s="11">
        <v>55</v>
      </c>
      <c r="AC8" s="11">
        <v>50</v>
      </c>
      <c r="AD8" s="11">
        <v>82</v>
      </c>
      <c r="AE8" s="11"/>
      <c r="AF8" s="11">
        <v>65</v>
      </c>
      <c r="AG8" s="11">
        <v>60</v>
      </c>
      <c r="AH8" s="11">
        <v>18</v>
      </c>
      <c r="AI8" s="11">
        <v>3</v>
      </c>
      <c r="AJ8" s="11">
        <v>35</v>
      </c>
      <c r="AK8" s="11"/>
      <c r="AL8" s="11">
        <v>34</v>
      </c>
      <c r="AM8" s="11">
        <v>80</v>
      </c>
      <c r="AN8" s="11">
        <v>11</v>
      </c>
    </row>
    <row r="9" spans="2:40" x14ac:dyDescent="0.35">
      <c r="B9" s="15" t="s">
        <v>338</v>
      </c>
      <c r="C9" s="14">
        <v>9.4738580853412496E-2</v>
      </c>
      <c r="D9" s="14">
        <v>0.117678621361052</v>
      </c>
      <c r="E9" s="14">
        <v>7.3243836983354002E-2</v>
      </c>
      <c r="F9" s="14"/>
      <c r="G9" s="14">
        <v>4.4305746417074299E-2</v>
      </c>
      <c r="H9" s="14">
        <v>6.8360697620930305E-2</v>
      </c>
      <c r="I9" s="14">
        <v>6.3603900724051296E-2</v>
      </c>
      <c r="J9" s="14">
        <v>2.32598992591114E-2</v>
      </c>
      <c r="K9" s="14">
        <v>9.6289154708718294E-2</v>
      </c>
      <c r="L9" s="14">
        <v>0.188144118487172</v>
      </c>
      <c r="M9" s="14"/>
      <c r="N9" s="14">
        <v>0</v>
      </c>
      <c r="O9" s="14">
        <v>4.2670237736360098E-2</v>
      </c>
      <c r="P9" s="14">
        <v>0</v>
      </c>
      <c r="Q9" s="14">
        <v>0.14617863556855001</v>
      </c>
      <c r="R9" s="14">
        <v>0.15931457374417801</v>
      </c>
      <c r="S9" s="14">
        <v>0.12392346451106601</v>
      </c>
      <c r="T9" s="14">
        <v>4.44770482185479E-2</v>
      </c>
      <c r="U9" s="14">
        <v>9.1137248785037803E-2</v>
      </c>
      <c r="V9" s="14">
        <v>0.13408540973095701</v>
      </c>
      <c r="W9" s="14">
        <v>0.18337317472686701</v>
      </c>
      <c r="X9" s="14">
        <v>0.13720175224853101</v>
      </c>
      <c r="Y9" s="14">
        <v>0</v>
      </c>
      <c r="Z9" s="14"/>
      <c r="AA9" s="14">
        <v>0.102803772599243</v>
      </c>
      <c r="AB9" s="14">
        <v>0.15642306894185001</v>
      </c>
      <c r="AC9" s="14">
        <v>0.101427423288369</v>
      </c>
      <c r="AD9" s="14">
        <v>4.6734907671829501E-2</v>
      </c>
      <c r="AE9" s="14"/>
      <c r="AF9" s="14">
        <v>0.114208487778793</v>
      </c>
      <c r="AG9" s="14">
        <v>9.9911080579871595E-2</v>
      </c>
      <c r="AH9" s="14">
        <v>5.0462409424719801E-2</v>
      </c>
      <c r="AI9" s="14">
        <v>0.342666733415811</v>
      </c>
      <c r="AJ9" s="14">
        <v>8.7750188094013498E-2</v>
      </c>
      <c r="AK9" s="14"/>
      <c r="AL9" s="14">
        <v>0.11361725257220801</v>
      </c>
      <c r="AM9" s="14">
        <v>8.5488111326649199E-2</v>
      </c>
      <c r="AN9" s="14">
        <v>0</v>
      </c>
    </row>
    <row r="10" spans="2:40" x14ac:dyDescent="0.35">
      <c r="B10" s="15" t="s">
        <v>339</v>
      </c>
      <c r="C10" s="14">
        <v>0.13376716812077699</v>
      </c>
      <c r="D10" s="14">
        <v>0.16417882279447901</v>
      </c>
      <c r="E10" s="14">
        <v>0.10534529776288699</v>
      </c>
      <c r="F10" s="14"/>
      <c r="G10" s="14">
        <v>9.0752746270269899E-2</v>
      </c>
      <c r="H10" s="14">
        <v>0.137604636636665</v>
      </c>
      <c r="I10" s="14">
        <v>6.5141211638583899E-2</v>
      </c>
      <c r="J10" s="14">
        <v>6.2896993181965399E-2</v>
      </c>
      <c r="K10" s="14">
        <v>0.20385907607307599</v>
      </c>
      <c r="L10" s="14">
        <v>0.186499848115358</v>
      </c>
      <c r="M10" s="14"/>
      <c r="N10" s="14">
        <v>0.149661109413365</v>
      </c>
      <c r="O10" s="14">
        <v>0.133204207373329</v>
      </c>
      <c r="P10" s="14">
        <v>0</v>
      </c>
      <c r="Q10" s="14">
        <v>0.24209504908382101</v>
      </c>
      <c r="R10" s="14">
        <v>0.16244584319084299</v>
      </c>
      <c r="S10" s="14">
        <v>3.7285918889990902E-2</v>
      </c>
      <c r="T10" s="14">
        <v>4.4881912183817499E-2</v>
      </c>
      <c r="U10" s="14">
        <v>0.35318095950189099</v>
      </c>
      <c r="V10" s="14">
        <v>0.168117788621748</v>
      </c>
      <c r="W10" s="14">
        <v>0.19537981979497801</v>
      </c>
      <c r="X10" s="14">
        <v>0</v>
      </c>
      <c r="Y10" s="14">
        <v>0.172312450010037</v>
      </c>
      <c r="Z10" s="14"/>
      <c r="AA10" s="14">
        <v>0.106396833819104</v>
      </c>
      <c r="AB10" s="14">
        <v>0.225030041269588</v>
      </c>
      <c r="AC10" s="14">
        <v>0.134957020698034</v>
      </c>
      <c r="AD10" s="14">
        <v>8.2632017813062494E-2</v>
      </c>
      <c r="AE10" s="14"/>
      <c r="AF10" s="14">
        <v>0.14922769377063</v>
      </c>
      <c r="AG10" s="14">
        <v>0.110895377773203</v>
      </c>
      <c r="AH10" s="14">
        <v>0.19427822116975599</v>
      </c>
      <c r="AI10" s="14">
        <v>0</v>
      </c>
      <c r="AJ10" s="14">
        <v>0.136687915078022</v>
      </c>
      <c r="AK10" s="14"/>
      <c r="AL10" s="14">
        <v>0.16411420371124399</v>
      </c>
      <c r="AM10" s="14">
        <v>0.13772111715322599</v>
      </c>
      <c r="AN10" s="14">
        <v>0.119678013904813</v>
      </c>
    </row>
    <row r="11" spans="2:40" ht="29" x14ac:dyDescent="0.35">
      <c r="B11" s="15" t="s">
        <v>340</v>
      </c>
      <c r="C11" s="14">
        <v>0.144376650281348</v>
      </c>
      <c r="D11" s="14">
        <v>0.142659484163562</v>
      </c>
      <c r="E11" s="14">
        <v>0.14735261319526699</v>
      </c>
      <c r="F11" s="14"/>
      <c r="G11" s="14">
        <v>0.184531486013185</v>
      </c>
      <c r="H11" s="14">
        <v>0.19993327661060201</v>
      </c>
      <c r="I11" s="14">
        <v>5.6335400741720602E-2</v>
      </c>
      <c r="J11" s="14">
        <v>0.132862328340553</v>
      </c>
      <c r="K11" s="14">
        <v>9.7776560249050196E-2</v>
      </c>
      <c r="L11" s="14">
        <v>0.191293624617315</v>
      </c>
      <c r="M11" s="14"/>
      <c r="N11" s="14">
        <v>0.150799015023455</v>
      </c>
      <c r="O11" s="14">
        <v>0.12856514221929</v>
      </c>
      <c r="P11" s="14">
        <v>0.20380896363287701</v>
      </c>
      <c r="Q11" s="14">
        <v>0.103519203255365</v>
      </c>
      <c r="R11" s="14">
        <v>0.241897717966364</v>
      </c>
      <c r="S11" s="14">
        <v>0.231603234048397</v>
      </c>
      <c r="T11" s="14">
        <v>0.183356784298699</v>
      </c>
      <c r="U11" s="14">
        <v>9.2899274852438707E-2</v>
      </c>
      <c r="V11" s="14">
        <v>6.5782240336595299E-2</v>
      </c>
      <c r="W11" s="14">
        <v>0.104378970056011</v>
      </c>
      <c r="X11" s="14">
        <v>0.22401083147787401</v>
      </c>
      <c r="Y11" s="14">
        <v>0</v>
      </c>
      <c r="Z11" s="14"/>
      <c r="AA11" s="14">
        <v>0.167182012057315</v>
      </c>
      <c r="AB11" s="14">
        <v>0.14999233046195801</v>
      </c>
      <c r="AC11" s="14">
        <v>8.9221051352381606E-2</v>
      </c>
      <c r="AD11" s="14">
        <v>0.16565359846111399</v>
      </c>
      <c r="AE11" s="14"/>
      <c r="AF11" s="14">
        <v>0.13544785216883001</v>
      </c>
      <c r="AG11" s="14">
        <v>0.110387552663438</v>
      </c>
      <c r="AH11" s="14">
        <v>0.24107572197942601</v>
      </c>
      <c r="AI11" s="14">
        <v>0.657333266584189</v>
      </c>
      <c r="AJ11" s="14">
        <v>0.169568832362164</v>
      </c>
      <c r="AK11" s="14"/>
      <c r="AL11" s="14">
        <v>0.175091326323154</v>
      </c>
      <c r="AM11" s="14">
        <v>0.17211257976921501</v>
      </c>
      <c r="AN11" s="14">
        <v>0.21728633135806699</v>
      </c>
    </row>
    <row r="12" spans="2:40" x14ac:dyDescent="0.35">
      <c r="B12" s="15" t="s">
        <v>341</v>
      </c>
      <c r="C12" s="14">
        <v>0.14536744461838</v>
      </c>
      <c r="D12" s="14">
        <v>0.14254750906052299</v>
      </c>
      <c r="E12" s="14">
        <v>0.149426742381327</v>
      </c>
      <c r="F12" s="14"/>
      <c r="G12" s="14">
        <v>0.267061820704033</v>
      </c>
      <c r="H12" s="14">
        <v>3.3077225686962697E-2</v>
      </c>
      <c r="I12" s="14">
        <v>0.19833341979301</v>
      </c>
      <c r="J12" s="14">
        <v>0.16240984124539701</v>
      </c>
      <c r="K12" s="14">
        <v>9.7602835680377406E-2</v>
      </c>
      <c r="L12" s="14">
        <v>0.14600038008459701</v>
      </c>
      <c r="M12" s="14"/>
      <c r="N12" s="14">
        <v>4.6435673562380403E-2</v>
      </c>
      <c r="O12" s="14">
        <v>0.17115369998334701</v>
      </c>
      <c r="P12" s="14">
        <v>0.12405222464974899</v>
      </c>
      <c r="Q12" s="14">
        <v>4.75740058537822E-2</v>
      </c>
      <c r="R12" s="14">
        <v>0.18900965185597199</v>
      </c>
      <c r="S12" s="14">
        <v>0.12626259562526701</v>
      </c>
      <c r="T12" s="14">
        <v>0.14097712263975701</v>
      </c>
      <c r="U12" s="14">
        <v>0.19034137442815099</v>
      </c>
      <c r="V12" s="14">
        <v>0.194817042241372</v>
      </c>
      <c r="W12" s="14">
        <v>0.14254193498547599</v>
      </c>
      <c r="X12" s="14">
        <v>0.14133876180224</v>
      </c>
      <c r="Y12" s="14">
        <v>0.39956181473603303</v>
      </c>
      <c r="Z12" s="14"/>
      <c r="AA12" s="14">
        <v>0.144416537678037</v>
      </c>
      <c r="AB12" s="14">
        <v>0.101991502857824</v>
      </c>
      <c r="AC12" s="14">
        <v>0.17559403937274501</v>
      </c>
      <c r="AD12" s="14">
        <v>0.15616789051004901</v>
      </c>
      <c r="AE12" s="14"/>
      <c r="AF12" s="14">
        <v>0.218215027863089</v>
      </c>
      <c r="AG12" s="14">
        <v>0.124702265182228</v>
      </c>
      <c r="AH12" s="14">
        <v>0.12091295314772101</v>
      </c>
      <c r="AI12" s="14">
        <v>0</v>
      </c>
      <c r="AJ12" s="14">
        <v>8.8151730436736894E-2</v>
      </c>
      <c r="AK12" s="14"/>
      <c r="AL12" s="14">
        <v>0.28270705684569097</v>
      </c>
      <c r="AM12" s="14">
        <v>0.15943211487610201</v>
      </c>
      <c r="AN12" s="14">
        <v>0.18325752766533801</v>
      </c>
    </row>
    <row r="13" spans="2:40" x14ac:dyDescent="0.35">
      <c r="B13" s="15" t="s">
        <v>342</v>
      </c>
      <c r="C13" s="23">
        <v>0.48175015612608302</v>
      </c>
      <c r="D13" s="23">
        <v>0.43293556262038402</v>
      </c>
      <c r="E13" s="23">
        <v>0.52463150967716599</v>
      </c>
      <c r="F13" s="23"/>
      <c r="G13" s="23">
        <v>0.41334820059543798</v>
      </c>
      <c r="H13" s="23">
        <v>0.56102416344483996</v>
      </c>
      <c r="I13" s="23">
        <v>0.61658606710263397</v>
      </c>
      <c r="J13" s="23">
        <v>0.61857093797297302</v>
      </c>
      <c r="K13" s="23">
        <v>0.50447237328877803</v>
      </c>
      <c r="L13" s="23">
        <v>0.28806202869555902</v>
      </c>
      <c r="M13" s="23"/>
      <c r="N13" s="23">
        <v>0.65310420200079899</v>
      </c>
      <c r="O13" s="23">
        <v>0.52440671268767403</v>
      </c>
      <c r="P13" s="23">
        <v>0.672138811717374</v>
      </c>
      <c r="Q13" s="23">
        <v>0.46063310623848303</v>
      </c>
      <c r="R13" s="23">
        <v>0.24733221324264301</v>
      </c>
      <c r="S13" s="23">
        <v>0.48092478692528001</v>
      </c>
      <c r="T13" s="23">
        <v>0.586307132659178</v>
      </c>
      <c r="U13" s="23">
        <v>0.27244114243248102</v>
      </c>
      <c r="V13" s="23">
        <v>0.43719751906932802</v>
      </c>
      <c r="W13" s="23">
        <v>0.37432610043666897</v>
      </c>
      <c r="X13" s="23">
        <v>0.497448654471356</v>
      </c>
      <c r="Y13" s="23">
        <v>0.42812573525393</v>
      </c>
      <c r="Z13" s="23"/>
      <c r="AA13" s="23">
        <v>0.47920084384630102</v>
      </c>
      <c r="AB13" s="23">
        <v>0.36656305646878101</v>
      </c>
      <c r="AC13" s="23">
        <v>0.49880046528847</v>
      </c>
      <c r="AD13" s="23">
        <v>0.54881158554394605</v>
      </c>
      <c r="AE13" s="23"/>
      <c r="AF13" s="23">
        <v>0.38290093841865802</v>
      </c>
      <c r="AG13" s="23">
        <v>0.55410372380125905</v>
      </c>
      <c r="AH13" s="23">
        <v>0.39327069427837802</v>
      </c>
      <c r="AI13" s="23">
        <v>0</v>
      </c>
      <c r="AJ13" s="23">
        <v>0.51784133402906296</v>
      </c>
      <c r="AK13" s="23"/>
      <c r="AL13" s="23">
        <v>0.264470160547703</v>
      </c>
      <c r="AM13" s="23">
        <v>0.44524607687480799</v>
      </c>
      <c r="AN13" s="23">
        <v>0.47977812707178102</v>
      </c>
    </row>
    <row r="14" spans="2:40" x14ac:dyDescent="0.35">
      <c r="B14" s="16" t="s">
        <v>311</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N18"/>
  <sheetViews>
    <sheetView showGridLines="0"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217</v>
      </c>
      <c r="D7" s="10">
        <v>106</v>
      </c>
      <c r="E7" s="10">
        <v>110</v>
      </c>
      <c r="F7" s="10"/>
      <c r="G7" s="10">
        <v>22</v>
      </c>
      <c r="H7" s="10">
        <v>29</v>
      </c>
      <c r="I7" s="10">
        <v>31</v>
      </c>
      <c r="J7" s="10">
        <v>36</v>
      </c>
      <c r="K7" s="10">
        <v>41</v>
      </c>
      <c r="L7" s="10">
        <v>58</v>
      </c>
      <c r="M7" s="10"/>
      <c r="N7" s="10">
        <v>21</v>
      </c>
      <c r="O7" s="10">
        <v>23</v>
      </c>
      <c r="P7" s="10">
        <v>15</v>
      </c>
      <c r="Q7" s="10">
        <v>20</v>
      </c>
      <c r="R7" s="10">
        <v>12</v>
      </c>
      <c r="S7" s="10">
        <v>25</v>
      </c>
      <c r="T7" s="10">
        <v>21</v>
      </c>
      <c r="U7" s="10">
        <v>11</v>
      </c>
      <c r="V7" s="10">
        <v>29</v>
      </c>
      <c r="W7" s="10">
        <v>21</v>
      </c>
      <c r="X7" s="10">
        <v>14</v>
      </c>
      <c r="Y7" s="10">
        <v>5</v>
      </c>
      <c r="Z7" s="10"/>
      <c r="AA7" s="10">
        <v>29</v>
      </c>
      <c r="AB7" s="10">
        <v>54</v>
      </c>
      <c r="AC7" s="10">
        <v>50</v>
      </c>
      <c r="AD7" s="10">
        <v>84</v>
      </c>
      <c r="AE7" s="10"/>
      <c r="AF7" s="10">
        <v>66</v>
      </c>
      <c r="AG7" s="10">
        <v>61</v>
      </c>
      <c r="AH7" s="10">
        <v>17</v>
      </c>
      <c r="AI7" s="10">
        <v>3</v>
      </c>
      <c r="AJ7" s="10">
        <v>35</v>
      </c>
      <c r="AK7" s="10"/>
      <c r="AL7" s="10">
        <v>34</v>
      </c>
      <c r="AM7" s="10">
        <v>81</v>
      </c>
      <c r="AN7" s="10">
        <v>10</v>
      </c>
    </row>
    <row r="8" spans="2:40" ht="30" customHeight="1" x14ac:dyDescent="0.35">
      <c r="B8" s="11" t="s">
        <v>20</v>
      </c>
      <c r="C8" s="11">
        <v>217</v>
      </c>
      <c r="D8" s="11">
        <v>107</v>
      </c>
      <c r="E8" s="11">
        <v>109</v>
      </c>
      <c r="F8" s="11"/>
      <c r="G8" s="11">
        <v>20</v>
      </c>
      <c r="H8" s="11">
        <v>27</v>
      </c>
      <c r="I8" s="11">
        <v>33</v>
      </c>
      <c r="J8" s="11">
        <v>40</v>
      </c>
      <c r="K8" s="11">
        <v>38</v>
      </c>
      <c r="L8" s="11">
        <v>59</v>
      </c>
      <c r="M8" s="11"/>
      <c r="N8" s="11">
        <v>22</v>
      </c>
      <c r="O8" s="11">
        <v>22</v>
      </c>
      <c r="P8" s="11">
        <v>14</v>
      </c>
      <c r="Q8" s="11">
        <v>19</v>
      </c>
      <c r="R8" s="11">
        <v>12</v>
      </c>
      <c r="S8" s="11">
        <v>24</v>
      </c>
      <c r="T8" s="11">
        <v>19</v>
      </c>
      <c r="U8" s="11">
        <v>10</v>
      </c>
      <c r="V8" s="11">
        <v>29</v>
      </c>
      <c r="W8" s="11">
        <v>25</v>
      </c>
      <c r="X8" s="11">
        <v>13</v>
      </c>
      <c r="Y8" s="11">
        <v>8</v>
      </c>
      <c r="Z8" s="11"/>
      <c r="AA8" s="11">
        <v>31</v>
      </c>
      <c r="AB8" s="11">
        <v>55</v>
      </c>
      <c r="AC8" s="11">
        <v>50</v>
      </c>
      <c r="AD8" s="11">
        <v>82</v>
      </c>
      <c r="AE8" s="11"/>
      <c r="AF8" s="11">
        <v>65</v>
      </c>
      <c r="AG8" s="11">
        <v>60</v>
      </c>
      <c r="AH8" s="11">
        <v>18</v>
      </c>
      <c r="AI8" s="11">
        <v>3</v>
      </c>
      <c r="AJ8" s="11">
        <v>35</v>
      </c>
      <c r="AK8" s="11"/>
      <c r="AL8" s="11">
        <v>34</v>
      </c>
      <c r="AM8" s="11">
        <v>80</v>
      </c>
      <c r="AN8" s="11">
        <v>11</v>
      </c>
    </row>
    <row r="9" spans="2:40" x14ac:dyDescent="0.35">
      <c r="B9" s="15" t="s">
        <v>338</v>
      </c>
      <c r="C9" s="14">
        <v>1.2387108388804699E-2</v>
      </c>
      <c r="D9" s="14">
        <v>1.6589881690362102E-2</v>
      </c>
      <c r="E9" s="14">
        <v>8.4042728386308895E-3</v>
      </c>
      <c r="F9" s="14"/>
      <c r="G9" s="14">
        <v>0</v>
      </c>
      <c r="H9" s="14">
        <v>0</v>
      </c>
      <c r="I9" s="14">
        <v>0</v>
      </c>
      <c r="J9" s="14">
        <v>2.32598992591114E-2</v>
      </c>
      <c r="K9" s="14">
        <v>2.3727701443365602E-2</v>
      </c>
      <c r="L9" s="14">
        <v>1.4554027098748401E-2</v>
      </c>
      <c r="M9" s="14"/>
      <c r="N9" s="14">
        <v>0</v>
      </c>
      <c r="O9" s="14">
        <v>0</v>
      </c>
      <c r="P9" s="14">
        <v>0</v>
      </c>
      <c r="Q9" s="14">
        <v>0</v>
      </c>
      <c r="R9" s="14">
        <v>0</v>
      </c>
      <c r="S9" s="14">
        <v>0</v>
      </c>
      <c r="T9" s="14">
        <v>4.44770482185479E-2</v>
      </c>
      <c r="U9" s="14">
        <v>9.1137248785037803E-2</v>
      </c>
      <c r="V9" s="14">
        <v>3.1317628825900702E-2</v>
      </c>
      <c r="W9" s="14">
        <v>0</v>
      </c>
      <c r="X9" s="14">
        <v>0</v>
      </c>
      <c r="Y9" s="14">
        <v>0</v>
      </c>
      <c r="Z9" s="14"/>
      <c r="AA9" s="14">
        <v>0</v>
      </c>
      <c r="AB9" s="14">
        <v>3.35286320567574E-2</v>
      </c>
      <c r="AC9" s="14">
        <v>0</v>
      </c>
      <c r="AD9" s="14">
        <v>1.04737864636262E-2</v>
      </c>
      <c r="AE9" s="14"/>
      <c r="AF9" s="14">
        <v>2.7085591630731098E-2</v>
      </c>
      <c r="AG9" s="14">
        <v>0</v>
      </c>
      <c r="AH9" s="14">
        <v>5.0462409424719801E-2</v>
      </c>
      <c r="AI9" s="14">
        <v>0</v>
      </c>
      <c r="AJ9" s="14">
        <v>0</v>
      </c>
      <c r="AK9" s="14"/>
      <c r="AL9" s="14">
        <v>0</v>
      </c>
      <c r="AM9" s="14">
        <v>0</v>
      </c>
      <c r="AN9" s="14">
        <v>0</v>
      </c>
    </row>
    <row r="10" spans="2:40" x14ac:dyDescent="0.35">
      <c r="B10" s="15" t="s">
        <v>339</v>
      </c>
      <c r="C10" s="14">
        <v>2.1538471296162799E-2</v>
      </c>
      <c r="D10" s="14">
        <v>4.3845323419642097E-2</v>
      </c>
      <c r="E10" s="14">
        <v>0</v>
      </c>
      <c r="F10" s="14"/>
      <c r="G10" s="14">
        <v>4.6563004660537498E-2</v>
      </c>
      <c r="H10" s="14">
        <v>3.2539785235304597E-2</v>
      </c>
      <c r="I10" s="14">
        <v>0</v>
      </c>
      <c r="J10" s="14">
        <v>0</v>
      </c>
      <c r="K10" s="14">
        <v>2.29536916944688E-2</v>
      </c>
      <c r="L10" s="14">
        <v>3.3232230276947099E-2</v>
      </c>
      <c r="M10" s="14"/>
      <c r="N10" s="14">
        <v>0</v>
      </c>
      <c r="O10" s="14">
        <v>0</v>
      </c>
      <c r="P10" s="14">
        <v>0</v>
      </c>
      <c r="Q10" s="14">
        <v>4.7501005643707399E-2</v>
      </c>
      <c r="R10" s="14">
        <v>8.4462822123512499E-2</v>
      </c>
      <c r="S10" s="14">
        <v>0</v>
      </c>
      <c r="T10" s="14">
        <v>0</v>
      </c>
      <c r="U10" s="14">
        <v>8.7086114970697806E-2</v>
      </c>
      <c r="V10" s="14">
        <v>6.6402297016349102E-2</v>
      </c>
      <c r="W10" s="14">
        <v>0</v>
      </c>
      <c r="X10" s="14">
        <v>0</v>
      </c>
      <c r="Y10" s="14">
        <v>0</v>
      </c>
      <c r="Z10" s="14"/>
      <c r="AA10" s="14">
        <v>6.4369829213465499E-2</v>
      </c>
      <c r="AB10" s="14">
        <v>1.7280847851505798E-2</v>
      </c>
      <c r="AC10" s="14">
        <v>1.7835276166682901E-2</v>
      </c>
      <c r="AD10" s="14">
        <v>1.06992065955012E-2</v>
      </c>
      <c r="AE10" s="14"/>
      <c r="AF10" s="14">
        <v>2.8630454517875201E-2</v>
      </c>
      <c r="AG10" s="14">
        <v>3.1982826680084703E-2</v>
      </c>
      <c r="AH10" s="14">
        <v>0</v>
      </c>
      <c r="AI10" s="14">
        <v>0</v>
      </c>
      <c r="AJ10" s="14">
        <v>2.51593886637855E-2</v>
      </c>
      <c r="AK10" s="14"/>
      <c r="AL10" s="14">
        <v>2.6204634329653899E-2</v>
      </c>
      <c r="AM10" s="14">
        <v>3.6493181981241199E-2</v>
      </c>
      <c r="AN10" s="14">
        <v>0</v>
      </c>
    </row>
    <row r="11" spans="2:40" ht="29" x14ac:dyDescent="0.35">
      <c r="B11" s="15" t="s">
        <v>340</v>
      </c>
      <c r="C11" s="14">
        <v>3.9944841869326002E-2</v>
      </c>
      <c r="D11" s="14">
        <v>5.22738603942269E-2</v>
      </c>
      <c r="E11" s="14">
        <v>2.8293570553202599E-2</v>
      </c>
      <c r="F11" s="14"/>
      <c r="G11" s="14">
        <v>0</v>
      </c>
      <c r="H11" s="14">
        <v>6.4962198253648198E-2</v>
      </c>
      <c r="I11" s="14">
        <v>3.4459557282950803E-2</v>
      </c>
      <c r="J11" s="14">
        <v>0</v>
      </c>
      <c r="K11" s="14">
        <v>4.7128863489364702E-2</v>
      </c>
      <c r="L11" s="14">
        <v>6.7140054439349506E-2</v>
      </c>
      <c r="M11" s="14"/>
      <c r="N11" s="14">
        <v>0</v>
      </c>
      <c r="O11" s="14">
        <v>4.9508374259612901E-2</v>
      </c>
      <c r="P11" s="14">
        <v>0</v>
      </c>
      <c r="Q11" s="14">
        <v>4.8280919044472501E-2</v>
      </c>
      <c r="R11" s="14">
        <v>7.7983021067330793E-2</v>
      </c>
      <c r="S11" s="14">
        <v>7.3397536637681199E-2</v>
      </c>
      <c r="T11" s="14">
        <v>0</v>
      </c>
      <c r="U11" s="14">
        <v>8.9102833349155794E-2</v>
      </c>
      <c r="V11" s="14">
        <v>0</v>
      </c>
      <c r="W11" s="14">
        <v>8.8549117468671598E-2</v>
      </c>
      <c r="X11" s="14">
        <v>6.8209355182536194E-2</v>
      </c>
      <c r="Y11" s="14">
        <v>0</v>
      </c>
      <c r="Z11" s="14"/>
      <c r="AA11" s="14">
        <v>0</v>
      </c>
      <c r="AB11" s="14">
        <v>8.2225543449232802E-2</v>
      </c>
      <c r="AC11" s="14">
        <v>8.3965259534211495E-2</v>
      </c>
      <c r="AD11" s="14">
        <v>0</v>
      </c>
      <c r="AE11" s="14"/>
      <c r="AF11" s="14">
        <v>5.7680048274769399E-2</v>
      </c>
      <c r="AG11" s="14">
        <v>6.6650657641811106E-2</v>
      </c>
      <c r="AH11" s="14">
        <v>0</v>
      </c>
      <c r="AI11" s="14">
        <v>0</v>
      </c>
      <c r="AJ11" s="14">
        <v>2.5444582443000401E-2</v>
      </c>
      <c r="AK11" s="14"/>
      <c r="AL11" s="14">
        <v>5.2620933178199603E-2</v>
      </c>
      <c r="AM11" s="14">
        <v>5.0264940045671801E-2</v>
      </c>
      <c r="AN11" s="14">
        <v>0</v>
      </c>
    </row>
    <row r="12" spans="2:40" x14ac:dyDescent="0.35">
      <c r="B12" s="15" t="s">
        <v>341</v>
      </c>
      <c r="C12" s="14">
        <v>0.112638819743551</v>
      </c>
      <c r="D12" s="14">
        <v>0.12633888775432101</v>
      </c>
      <c r="E12" s="14">
        <v>0.10030783356862701</v>
      </c>
      <c r="F12" s="14"/>
      <c r="G12" s="14">
        <v>4.79259999210793E-2</v>
      </c>
      <c r="H12" s="14">
        <v>0.166411354563543</v>
      </c>
      <c r="I12" s="14">
        <v>0.11829177745017</v>
      </c>
      <c r="J12" s="14">
        <v>3.3278386600954502E-2</v>
      </c>
      <c r="K12" s="14">
        <v>9.5773400451590995E-2</v>
      </c>
      <c r="L12" s="14">
        <v>0.17083161644188199</v>
      </c>
      <c r="M12" s="14"/>
      <c r="N12" s="14">
        <v>9.8345035016811896E-2</v>
      </c>
      <c r="O12" s="14">
        <v>0.12533004822631799</v>
      </c>
      <c r="P12" s="14">
        <v>0</v>
      </c>
      <c r="Q12" s="14">
        <v>0.19366111045247</v>
      </c>
      <c r="R12" s="14">
        <v>9.5409646142414303E-2</v>
      </c>
      <c r="S12" s="14">
        <v>0.19725323874137199</v>
      </c>
      <c r="T12" s="14">
        <v>0.18546940067353099</v>
      </c>
      <c r="U12" s="14">
        <v>8.8380147758013797E-2</v>
      </c>
      <c r="V12" s="14">
        <v>0</v>
      </c>
      <c r="W12" s="14">
        <v>0.14931164204119099</v>
      </c>
      <c r="X12" s="14">
        <v>0.14077229051377199</v>
      </c>
      <c r="Y12" s="14">
        <v>0</v>
      </c>
      <c r="Z12" s="14"/>
      <c r="AA12" s="14">
        <v>0.147889122297888</v>
      </c>
      <c r="AB12" s="14">
        <v>9.1429265318252101E-2</v>
      </c>
      <c r="AC12" s="14">
        <v>0.13010044080074301</v>
      </c>
      <c r="AD12" s="14">
        <v>0.103022798074551</v>
      </c>
      <c r="AE12" s="14"/>
      <c r="AF12" s="14">
        <v>0.17707978753378101</v>
      </c>
      <c r="AG12" s="14">
        <v>4.8877787691560898E-2</v>
      </c>
      <c r="AH12" s="14">
        <v>0.19427822116975599</v>
      </c>
      <c r="AI12" s="14">
        <v>0.657333266584189</v>
      </c>
      <c r="AJ12" s="14">
        <v>0</v>
      </c>
      <c r="AK12" s="14"/>
      <c r="AL12" s="14">
        <v>0.22132179559776299</v>
      </c>
      <c r="AM12" s="14">
        <v>8.8375272167346502E-2</v>
      </c>
      <c r="AN12" s="14">
        <v>0.119678013904813</v>
      </c>
    </row>
    <row r="13" spans="2:40" x14ac:dyDescent="0.35">
      <c r="B13" s="15" t="s">
        <v>342</v>
      </c>
      <c r="C13" s="23">
        <v>0.81349075870215604</v>
      </c>
      <c r="D13" s="23">
        <v>0.76095204674144801</v>
      </c>
      <c r="E13" s="23">
        <v>0.86299432303953905</v>
      </c>
      <c r="F13" s="23"/>
      <c r="G13" s="23">
        <v>0.90551099541838298</v>
      </c>
      <c r="H13" s="23">
        <v>0.73608666194750405</v>
      </c>
      <c r="I13" s="23">
        <v>0.84724866526687903</v>
      </c>
      <c r="J13" s="23">
        <v>0.94346171413993396</v>
      </c>
      <c r="K13" s="23">
        <v>0.81041634292121001</v>
      </c>
      <c r="L13" s="23">
        <v>0.71424207174307297</v>
      </c>
      <c r="M13" s="23"/>
      <c r="N13" s="23">
        <v>0.90165496498318798</v>
      </c>
      <c r="O13" s="23">
        <v>0.82516157751406904</v>
      </c>
      <c r="P13" s="23">
        <v>1</v>
      </c>
      <c r="Q13" s="23">
        <v>0.71055696485935005</v>
      </c>
      <c r="R13" s="23">
        <v>0.74214451066674203</v>
      </c>
      <c r="S13" s="23">
        <v>0.72934922462094698</v>
      </c>
      <c r="T13" s="23">
        <v>0.77005355110792095</v>
      </c>
      <c r="U13" s="23">
        <v>0.64429365513709502</v>
      </c>
      <c r="V13" s="23">
        <v>0.90228007415775002</v>
      </c>
      <c r="W13" s="23">
        <v>0.76213924049013804</v>
      </c>
      <c r="X13" s="23">
        <v>0.79101835430369205</v>
      </c>
      <c r="Y13" s="23">
        <v>1</v>
      </c>
      <c r="Z13" s="23"/>
      <c r="AA13" s="23">
        <v>0.78774104848864701</v>
      </c>
      <c r="AB13" s="23">
        <v>0.77553571132425203</v>
      </c>
      <c r="AC13" s="23">
        <v>0.76809902349836301</v>
      </c>
      <c r="AD13" s="23">
        <v>0.87580420886632204</v>
      </c>
      <c r="AE13" s="23"/>
      <c r="AF13" s="23">
        <v>0.70952411804284299</v>
      </c>
      <c r="AG13" s="23">
        <v>0.85248872798654296</v>
      </c>
      <c r="AH13" s="23">
        <v>0.75525936940552496</v>
      </c>
      <c r="AI13" s="23">
        <v>0.342666733415811</v>
      </c>
      <c r="AJ13" s="23">
        <v>0.94939602889321395</v>
      </c>
      <c r="AK13" s="23"/>
      <c r="AL13" s="23">
        <v>0.69985263689438304</v>
      </c>
      <c r="AM13" s="23">
        <v>0.824866605805741</v>
      </c>
      <c r="AN13" s="23">
        <v>0.88032198609518697</v>
      </c>
    </row>
    <row r="14" spans="2:40" x14ac:dyDescent="0.35">
      <c r="B14" s="16" t="s">
        <v>311</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N18"/>
  <sheetViews>
    <sheetView showGridLines="0"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217</v>
      </c>
      <c r="D7" s="10">
        <v>106</v>
      </c>
      <c r="E7" s="10">
        <v>110</v>
      </c>
      <c r="F7" s="10"/>
      <c r="G7" s="10">
        <v>22</v>
      </c>
      <c r="H7" s="10">
        <v>29</v>
      </c>
      <c r="I7" s="10">
        <v>31</v>
      </c>
      <c r="J7" s="10">
        <v>36</v>
      </c>
      <c r="K7" s="10">
        <v>41</v>
      </c>
      <c r="L7" s="10">
        <v>58</v>
      </c>
      <c r="M7" s="10"/>
      <c r="N7" s="10">
        <v>21</v>
      </c>
      <c r="O7" s="10">
        <v>23</v>
      </c>
      <c r="P7" s="10">
        <v>15</v>
      </c>
      <c r="Q7" s="10">
        <v>20</v>
      </c>
      <c r="R7" s="10">
        <v>12</v>
      </c>
      <c r="S7" s="10">
        <v>25</v>
      </c>
      <c r="T7" s="10">
        <v>21</v>
      </c>
      <c r="U7" s="10">
        <v>11</v>
      </c>
      <c r="V7" s="10">
        <v>29</v>
      </c>
      <c r="W7" s="10">
        <v>21</v>
      </c>
      <c r="X7" s="10">
        <v>14</v>
      </c>
      <c r="Y7" s="10">
        <v>5</v>
      </c>
      <c r="Z7" s="10"/>
      <c r="AA7" s="10">
        <v>29</v>
      </c>
      <c r="AB7" s="10">
        <v>54</v>
      </c>
      <c r="AC7" s="10">
        <v>50</v>
      </c>
      <c r="AD7" s="10">
        <v>84</v>
      </c>
      <c r="AE7" s="10"/>
      <c r="AF7" s="10">
        <v>66</v>
      </c>
      <c r="AG7" s="10">
        <v>61</v>
      </c>
      <c r="AH7" s="10">
        <v>17</v>
      </c>
      <c r="AI7" s="10">
        <v>3</v>
      </c>
      <c r="AJ7" s="10">
        <v>35</v>
      </c>
      <c r="AK7" s="10"/>
      <c r="AL7" s="10">
        <v>34</v>
      </c>
      <c r="AM7" s="10">
        <v>81</v>
      </c>
      <c r="AN7" s="10">
        <v>10</v>
      </c>
    </row>
    <row r="8" spans="2:40" ht="30" customHeight="1" x14ac:dyDescent="0.35">
      <c r="B8" s="11" t="s">
        <v>20</v>
      </c>
      <c r="C8" s="11">
        <v>217</v>
      </c>
      <c r="D8" s="11">
        <v>107</v>
      </c>
      <c r="E8" s="11">
        <v>109</v>
      </c>
      <c r="F8" s="11"/>
      <c r="G8" s="11">
        <v>20</v>
      </c>
      <c r="H8" s="11">
        <v>27</v>
      </c>
      <c r="I8" s="11">
        <v>33</v>
      </c>
      <c r="J8" s="11">
        <v>40</v>
      </c>
      <c r="K8" s="11">
        <v>38</v>
      </c>
      <c r="L8" s="11">
        <v>59</v>
      </c>
      <c r="M8" s="11"/>
      <c r="N8" s="11">
        <v>22</v>
      </c>
      <c r="O8" s="11">
        <v>22</v>
      </c>
      <c r="P8" s="11">
        <v>14</v>
      </c>
      <c r="Q8" s="11">
        <v>19</v>
      </c>
      <c r="R8" s="11">
        <v>12</v>
      </c>
      <c r="S8" s="11">
        <v>24</v>
      </c>
      <c r="T8" s="11">
        <v>19</v>
      </c>
      <c r="U8" s="11">
        <v>10</v>
      </c>
      <c r="V8" s="11">
        <v>29</v>
      </c>
      <c r="W8" s="11">
        <v>25</v>
      </c>
      <c r="X8" s="11">
        <v>13</v>
      </c>
      <c r="Y8" s="11">
        <v>8</v>
      </c>
      <c r="Z8" s="11"/>
      <c r="AA8" s="11">
        <v>31</v>
      </c>
      <c r="AB8" s="11">
        <v>55</v>
      </c>
      <c r="AC8" s="11">
        <v>50</v>
      </c>
      <c r="AD8" s="11">
        <v>82</v>
      </c>
      <c r="AE8" s="11"/>
      <c r="AF8" s="11">
        <v>65</v>
      </c>
      <c r="AG8" s="11">
        <v>60</v>
      </c>
      <c r="AH8" s="11">
        <v>18</v>
      </c>
      <c r="AI8" s="11">
        <v>3</v>
      </c>
      <c r="AJ8" s="11">
        <v>35</v>
      </c>
      <c r="AK8" s="11"/>
      <c r="AL8" s="11">
        <v>34</v>
      </c>
      <c r="AM8" s="11">
        <v>80</v>
      </c>
      <c r="AN8" s="11">
        <v>11</v>
      </c>
    </row>
    <row r="9" spans="2:40" x14ac:dyDescent="0.35">
      <c r="B9" s="15" t="s">
        <v>338</v>
      </c>
      <c r="C9" s="14">
        <v>2.1084836828234602E-2</v>
      </c>
      <c r="D9" s="14">
        <v>3.42956283610166E-2</v>
      </c>
      <c r="E9" s="14">
        <v>8.4042728386308895E-3</v>
      </c>
      <c r="F9" s="14"/>
      <c r="G9" s="14">
        <v>0</v>
      </c>
      <c r="H9" s="14">
        <v>0</v>
      </c>
      <c r="I9" s="14">
        <v>0</v>
      </c>
      <c r="J9" s="14">
        <v>2.32598992591114E-2</v>
      </c>
      <c r="K9" s="14">
        <v>2.3727701443365602E-2</v>
      </c>
      <c r="L9" s="14">
        <v>4.6489297902892197E-2</v>
      </c>
      <c r="M9" s="14"/>
      <c r="N9" s="14">
        <v>0</v>
      </c>
      <c r="O9" s="14">
        <v>0</v>
      </c>
      <c r="P9" s="14">
        <v>0</v>
      </c>
      <c r="Q9" s="14">
        <v>4.8280919044472501E-2</v>
      </c>
      <c r="R9" s="14">
        <v>0</v>
      </c>
      <c r="S9" s="14">
        <v>0</v>
      </c>
      <c r="T9" s="14">
        <v>4.44770482185479E-2</v>
      </c>
      <c r="U9" s="14">
        <v>9.1137248785037803E-2</v>
      </c>
      <c r="V9" s="14">
        <v>6.5237516471294499E-2</v>
      </c>
      <c r="W9" s="14">
        <v>0</v>
      </c>
      <c r="X9" s="14">
        <v>0</v>
      </c>
      <c r="Y9" s="14">
        <v>0</v>
      </c>
      <c r="Z9" s="14"/>
      <c r="AA9" s="14">
        <v>3.2242043772792398E-2</v>
      </c>
      <c r="AB9" s="14">
        <v>5.0104237249104303E-2</v>
      </c>
      <c r="AC9" s="14">
        <v>0</v>
      </c>
      <c r="AD9" s="14">
        <v>1.04737864636262E-2</v>
      </c>
      <c r="AE9" s="14"/>
      <c r="AF9" s="14">
        <v>2.7085591630731098E-2</v>
      </c>
      <c r="AG9" s="14">
        <v>3.1344334614338297E-2</v>
      </c>
      <c r="AH9" s="14">
        <v>5.0462409424719801E-2</v>
      </c>
      <c r="AI9" s="14">
        <v>0</v>
      </c>
      <c r="AJ9" s="14">
        <v>0</v>
      </c>
      <c r="AK9" s="14"/>
      <c r="AL9" s="14">
        <v>0</v>
      </c>
      <c r="AM9" s="14">
        <v>2.3700676415753401E-2</v>
      </c>
      <c r="AN9" s="14">
        <v>0</v>
      </c>
    </row>
    <row r="10" spans="2:40" x14ac:dyDescent="0.35">
      <c r="B10" s="15" t="s">
        <v>339</v>
      </c>
      <c r="C10" s="14">
        <v>6.2258643189736E-2</v>
      </c>
      <c r="D10" s="14">
        <v>9.9326160026496996E-2</v>
      </c>
      <c r="E10" s="14">
        <v>2.67068226278242E-2</v>
      </c>
      <c r="F10" s="14"/>
      <c r="G10" s="14">
        <v>4.6563004660537498E-2</v>
      </c>
      <c r="H10" s="14">
        <v>6.4977095071506299E-2</v>
      </c>
      <c r="I10" s="14">
        <v>0</v>
      </c>
      <c r="J10" s="14">
        <v>3.3278386600954502E-2</v>
      </c>
      <c r="K10" s="14">
        <v>7.0697921660600405E-2</v>
      </c>
      <c r="L10" s="14">
        <v>0.11456370442718899</v>
      </c>
      <c r="M10" s="14"/>
      <c r="N10" s="14">
        <v>5.0190397660087802E-2</v>
      </c>
      <c r="O10" s="14">
        <v>0</v>
      </c>
      <c r="P10" s="14">
        <v>0</v>
      </c>
      <c r="Q10" s="14">
        <v>0.193679641212257</v>
      </c>
      <c r="R10" s="14">
        <v>8.4462822123512499E-2</v>
      </c>
      <c r="S10" s="14">
        <v>3.6983504305387299E-2</v>
      </c>
      <c r="T10" s="14">
        <v>0</v>
      </c>
      <c r="U10" s="14">
        <v>0.17618894831985399</v>
      </c>
      <c r="V10" s="14">
        <v>3.2482409370955298E-2</v>
      </c>
      <c r="W10" s="14">
        <v>9.6355793939725098E-2</v>
      </c>
      <c r="X10" s="14">
        <v>0.137485423211504</v>
      </c>
      <c r="Y10" s="14">
        <v>0</v>
      </c>
      <c r="Z10" s="14"/>
      <c r="AA10" s="14">
        <v>3.2127785440673101E-2</v>
      </c>
      <c r="AB10" s="14">
        <v>0.107312072917902</v>
      </c>
      <c r="AC10" s="14">
        <v>7.5789084600207807E-2</v>
      </c>
      <c r="AD10" s="14">
        <v>3.5333435326045798E-2</v>
      </c>
      <c r="AE10" s="14"/>
      <c r="AF10" s="14">
        <v>0.100798750645963</v>
      </c>
      <c r="AG10" s="14">
        <v>6.3679055525625902E-2</v>
      </c>
      <c r="AH10" s="14">
        <v>7.2197542686847693E-2</v>
      </c>
      <c r="AI10" s="14">
        <v>0</v>
      </c>
      <c r="AJ10" s="14">
        <v>2.51593886637855E-2</v>
      </c>
      <c r="AK10" s="14"/>
      <c r="AL10" s="14">
        <v>0.13771951372666899</v>
      </c>
      <c r="AM10" s="14">
        <v>4.6820151292938497E-2</v>
      </c>
      <c r="AN10" s="14">
        <v>0.119678013904813</v>
      </c>
    </row>
    <row r="11" spans="2:40" ht="29" x14ac:dyDescent="0.35">
      <c r="B11" s="15" t="s">
        <v>340</v>
      </c>
      <c r="C11" s="14">
        <v>9.6192281008653902E-2</v>
      </c>
      <c r="D11" s="14">
        <v>6.5747363663935798E-2</v>
      </c>
      <c r="E11" s="14">
        <v>0.12672191594020599</v>
      </c>
      <c r="F11" s="14"/>
      <c r="G11" s="14">
        <v>0</v>
      </c>
      <c r="H11" s="14">
        <v>0.10012071574282</v>
      </c>
      <c r="I11" s="14">
        <v>6.1747788580577001E-2</v>
      </c>
      <c r="J11" s="14">
        <v>0</v>
      </c>
      <c r="K11" s="14">
        <v>0.10854928749614801</v>
      </c>
      <c r="L11" s="14">
        <v>0.20260645775358499</v>
      </c>
      <c r="M11" s="14"/>
      <c r="N11" s="14">
        <v>0.106331221561465</v>
      </c>
      <c r="O11" s="14">
        <v>9.1142589372215296E-2</v>
      </c>
      <c r="P11" s="14">
        <v>7.5446872652309302E-2</v>
      </c>
      <c r="Q11" s="14">
        <v>9.8812118751933298E-2</v>
      </c>
      <c r="R11" s="14">
        <v>0</v>
      </c>
      <c r="S11" s="14">
        <v>0.193547993143525</v>
      </c>
      <c r="T11" s="14">
        <v>9.2632073110331295E-2</v>
      </c>
      <c r="U11" s="14">
        <v>0</v>
      </c>
      <c r="V11" s="14">
        <v>3.3293870813473597E-2</v>
      </c>
      <c r="W11" s="14">
        <v>0.19208400904841699</v>
      </c>
      <c r="X11" s="14">
        <v>0</v>
      </c>
      <c r="Y11" s="14">
        <v>0.172312450010037</v>
      </c>
      <c r="Z11" s="14"/>
      <c r="AA11" s="14">
        <v>0.17848311334185099</v>
      </c>
      <c r="AB11" s="14">
        <v>8.1060270929691897E-2</v>
      </c>
      <c r="AC11" s="14">
        <v>0.102234465442607</v>
      </c>
      <c r="AD11" s="14">
        <v>7.1995989358544898E-2</v>
      </c>
      <c r="AE11" s="14"/>
      <c r="AF11" s="14">
        <v>8.1370463311031496E-2</v>
      </c>
      <c r="AG11" s="14">
        <v>5.2367495922357801E-2</v>
      </c>
      <c r="AH11" s="14">
        <v>0.181960716369198</v>
      </c>
      <c r="AI11" s="14">
        <v>0.34236093760992897</v>
      </c>
      <c r="AJ11" s="14">
        <v>0.11641995487172301</v>
      </c>
      <c r="AK11" s="14"/>
      <c r="AL11" s="14">
        <v>9.0758779556478E-2</v>
      </c>
      <c r="AM11" s="14">
        <v>0.120936399584239</v>
      </c>
      <c r="AN11" s="14">
        <v>0</v>
      </c>
    </row>
    <row r="12" spans="2:40" x14ac:dyDescent="0.35">
      <c r="B12" s="15" t="s">
        <v>341</v>
      </c>
      <c r="C12" s="14">
        <v>0.13214058997768699</v>
      </c>
      <c r="D12" s="14">
        <v>0.15112753435295501</v>
      </c>
      <c r="E12" s="14">
        <v>0.114834770276715</v>
      </c>
      <c r="F12" s="14"/>
      <c r="G12" s="14">
        <v>0.13278946763724001</v>
      </c>
      <c r="H12" s="14">
        <v>0.16175976156417801</v>
      </c>
      <c r="I12" s="14">
        <v>6.5139179951662393E-2</v>
      </c>
      <c r="J12" s="14">
        <v>5.4278279489744397E-2</v>
      </c>
      <c r="K12" s="14">
        <v>9.6615558353470798E-2</v>
      </c>
      <c r="L12" s="14">
        <v>0.23019898103202199</v>
      </c>
      <c r="M12" s="14"/>
      <c r="N12" s="14">
        <v>0.100133498862178</v>
      </c>
      <c r="O12" s="14">
        <v>0.21207457771125199</v>
      </c>
      <c r="P12" s="14">
        <v>0</v>
      </c>
      <c r="Q12" s="14">
        <v>0.151020208899072</v>
      </c>
      <c r="R12" s="14">
        <v>0.25207566039080498</v>
      </c>
      <c r="S12" s="14">
        <v>0.16227240238141699</v>
      </c>
      <c r="T12" s="14">
        <v>8.9746598184912901E-2</v>
      </c>
      <c r="U12" s="14">
        <v>0.27872152218616503</v>
      </c>
      <c r="V12" s="14">
        <v>0.10496342325298701</v>
      </c>
      <c r="W12" s="14">
        <v>0.14678021786559201</v>
      </c>
      <c r="X12" s="14">
        <v>7.0827759698902107E-2</v>
      </c>
      <c r="Y12" s="14">
        <v>0</v>
      </c>
      <c r="Z12" s="14"/>
      <c r="AA12" s="14">
        <v>0.13992231934597901</v>
      </c>
      <c r="AB12" s="14">
        <v>0.14849546981610601</v>
      </c>
      <c r="AC12" s="14">
        <v>7.8359691005915499E-2</v>
      </c>
      <c r="AD12" s="14">
        <v>0.151036044028308</v>
      </c>
      <c r="AE12" s="14"/>
      <c r="AF12" s="14">
        <v>0.18252466721674401</v>
      </c>
      <c r="AG12" s="14">
        <v>0.13141786634608399</v>
      </c>
      <c r="AH12" s="14">
        <v>0.16547806417158201</v>
      </c>
      <c r="AI12" s="14">
        <v>0.31497232897425897</v>
      </c>
      <c r="AJ12" s="14">
        <v>8.1152449203997001E-2</v>
      </c>
      <c r="AK12" s="14"/>
      <c r="AL12" s="14">
        <v>0.20716820168746999</v>
      </c>
      <c r="AM12" s="14">
        <v>0.118226453019827</v>
      </c>
      <c r="AN12" s="14">
        <v>0.17405864893070799</v>
      </c>
    </row>
    <row r="13" spans="2:40" x14ac:dyDescent="0.35">
      <c r="B13" s="15" t="s">
        <v>342</v>
      </c>
      <c r="C13" s="23">
        <v>0.68832364899568799</v>
      </c>
      <c r="D13" s="23">
        <v>0.64950331359559599</v>
      </c>
      <c r="E13" s="23">
        <v>0.72333221831662398</v>
      </c>
      <c r="F13" s="23"/>
      <c r="G13" s="23">
        <v>0.82064752770222205</v>
      </c>
      <c r="H13" s="23">
        <v>0.67314242762149601</v>
      </c>
      <c r="I13" s="23">
        <v>0.87311303146776098</v>
      </c>
      <c r="J13" s="23">
        <v>0.88918343465019001</v>
      </c>
      <c r="K13" s="23">
        <v>0.70040953104641501</v>
      </c>
      <c r="L13" s="23">
        <v>0.40614155888431303</v>
      </c>
      <c r="M13" s="23"/>
      <c r="N13" s="23">
        <v>0.74334488191627002</v>
      </c>
      <c r="O13" s="23">
        <v>0.69678283291653298</v>
      </c>
      <c r="P13" s="23">
        <v>0.92455312734769102</v>
      </c>
      <c r="Q13" s="23">
        <v>0.50820711209226499</v>
      </c>
      <c r="R13" s="23">
        <v>0.66346151748568205</v>
      </c>
      <c r="S13" s="23">
        <v>0.60719610016967096</v>
      </c>
      <c r="T13" s="23">
        <v>0.77314428048620798</v>
      </c>
      <c r="U13" s="23">
        <v>0.453952280708944</v>
      </c>
      <c r="V13" s="23">
        <v>0.76402278009128899</v>
      </c>
      <c r="W13" s="23">
        <v>0.56477997914626599</v>
      </c>
      <c r="X13" s="23">
        <v>0.79168681708959399</v>
      </c>
      <c r="Y13" s="23">
        <v>0.82768754998996297</v>
      </c>
      <c r="Z13" s="23"/>
      <c r="AA13" s="23">
        <v>0.61722473809870504</v>
      </c>
      <c r="AB13" s="23">
        <v>0.61302794908719604</v>
      </c>
      <c r="AC13" s="23">
        <v>0.743616758951269</v>
      </c>
      <c r="AD13" s="23">
        <v>0.73116074482347504</v>
      </c>
      <c r="AE13" s="23"/>
      <c r="AF13" s="23">
        <v>0.60822052719552999</v>
      </c>
      <c r="AG13" s="23">
        <v>0.72119124759159403</v>
      </c>
      <c r="AH13" s="23">
        <v>0.52990126734765197</v>
      </c>
      <c r="AI13" s="23">
        <v>0.342666733415811</v>
      </c>
      <c r="AJ13" s="23">
        <v>0.77726820726049395</v>
      </c>
      <c r="AK13" s="23"/>
      <c r="AL13" s="23">
        <v>0.56435350502938397</v>
      </c>
      <c r="AM13" s="23">
        <v>0.69031631968724205</v>
      </c>
      <c r="AN13" s="23">
        <v>0.70626333716447898</v>
      </c>
    </row>
    <row r="14" spans="2:40" x14ac:dyDescent="0.35">
      <c r="B14" s="16" t="s">
        <v>311</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N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259</v>
      </c>
      <c r="D7" s="10">
        <v>137</v>
      </c>
      <c r="E7" s="10">
        <v>121</v>
      </c>
      <c r="F7" s="10"/>
      <c r="G7" s="10">
        <v>47</v>
      </c>
      <c r="H7" s="10">
        <v>45</v>
      </c>
      <c r="I7" s="10">
        <v>47</v>
      </c>
      <c r="J7" s="10">
        <v>30</v>
      </c>
      <c r="K7" s="10">
        <v>37</v>
      </c>
      <c r="L7" s="10">
        <v>53</v>
      </c>
      <c r="M7" s="10"/>
      <c r="N7" s="10">
        <v>37</v>
      </c>
      <c r="O7" s="10">
        <v>44</v>
      </c>
      <c r="P7" s="10">
        <v>23</v>
      </c>
      <c r="Q7" s="10">
        <v>26</v>
      </c>
      <c r="R7" s="10">
        <v>18</v>
      </c>
      <c r="S7" s="10">
        <v>26</v>
      </c>
      <c r="T7" s="10">
        <v>17</v>
      </c>
      <c r="U7" s="10">
        <v>5</v>
      </c>
      <c r="V7" s="10">
        <v>30</v>
      </c>
      <c r="W7" s="10">
        <v>16</v>
      </c>
      <c r="X7" s="10">
        <v>12</v>
      </c>
      <c r="Y7" s="10">
        <v>5</v>
      </c>
      <c r="Z7" s="10"/>
      <c r="AA7" s="10">
        <v>92</v>
      </c>
      <c r="AB7" s="10">
        <v>62</v>
      </c>
      <c r="AC7" s="10">
        <v>56</v>
      </c>
      <c r="AD7" s="10">
        <v>49</v>
      </c>
      <c r="AE7" s="10"/>
      <c r="AF7" s="10">
        <v>95</v>
      </c>
      <c r="AG7" s="10">
        <v>79</v>
      </c>
      <c r="AH7" s="10">
        <v>20</v>
      </c>
      <c r="AI7" s="10">
        <v>5</v>
      </c>
      <c r="AJ7" s="10">
        <v>23</v>
      </c>
      <c r="AK7" s="10"/>
      <c r="AL7" s="10">
        <v>48</v>
      </c>
      <c r="AM7" s="10">
        <v>92</v>
      </c>
      <c r="AN7" s="10">
        <v>19</v>
      </c>
    </row>
    <row r="8" spans="2:40" ht="30" customHeight="1" x14ac:dyDescent="0.35">
      <c r="B8" s="11" t="s">
        <v>20</v>
      </c>
      <c r="C8" s="11">
        <v>260</v>
      </c>
      <c r="D8" s="11">
        <v>138</v>
      </c>
      <c r="E8" s="11">
        <v>120</v>
      </c>
      <c r="F8" s="11"/>
      <c r="G8" s="11">
        <v>45</v>
      </c>
      <c r="H8" s="11">
        <v>43</v>
      </c>
      <c r="I8" s="11">
        <v>50</v>
      </c>
      <c r="J8" s="11">
        <v>32</v>
      </c>
      <c r="K8" s="11">
        <v>35</v>
      </c>
      <c r="L8" s="11">
        <v>55</v>
      </c>
      <c r="M8" s="11"/>
      <c r="N8" s="11">
        <v>38</v>
      </c>
      <c r="O8" s="11">
        <v>43</v>
      </c>
      <c r="P8" s="11">
        <v>22</v>
      </c>
      <c r="Q8" s="11">
        <v>25</v>
      </c>
      <c r="R8" s="11">
        <v>18</v>
      </c>
      <c r="S8" s="11">
        <v>25</v>
      </c>
      <c r="T8" s="11">
        <v>16</v>
      </c>
      <c r="U8" s="11">
        <v>5</v>
      </c>
      <c r="V8" s="11">
        <v>29</v>
      </c>
      <c r="W8" s="11">
        <v>18</v>
      </c>
      <c r="X8" s="11">
        <v>11</v>
      </c>
      <c r="Y8" s="11">
        <v>8</v>
      </c>
      <c r="Z8" s="11"/>
      <c r="AA8" s="11">
        <v>96</v>
      </c>
      <c r="AB8" s="11">
        <v>60</v>
      </c>
      <c r="AC8" s="11">
        <v>54</v>
      </c>
      <c r="AD8" s="11">
        <v>50</v>
      </c>
      <c r="AE8" s="11"/>
      <c r="AF8" s="11">
        <v>95</v>
      </c>
      <c r="AG8" s="11">
        <v>77</v>
      </c>
      <c r="AH8" s="11">
        <v>20</v>
      </c>
      <c r="AI8" s="11">
        <v>5</v>
      </c>
      <c r="AJ8" s="11">
        <v>24</v>
      </c>
      <c r="AK8" s="11"/>
      <c r="AL8" s="11">
        <v>48</v>
      </c>
      <c r="AM8" s="11">
        <v>91</v>
      </c>
      <c r="AN8" s="11">
        <v>19</v>
      </c>
    </row>
    <row r="9" spans="2:40" x14ac:dyDescent="0.35">
      <c r="B9" s="15" t="s">
        <v>327</v>
      </c>
      <c r="C9" s="14">
        <v>0.133242076765823</v>
      </c>
      <c r="D9" s="14">
        <v>0.109704794550573</v>
      </c>
      <c r="E9" s="14">
        <v>0.152987178875157</v>
      </c>
      <c r="F9" s="14"/>
      <c r="G9" s="14">
        <v>0.25386291832830699</v>
      </c>
      <c r="H9" s="14">
        <v>0.15969624199398799</v>
      </c>
      <c r="I9" s="14">
        <v>0.123613744173803</v>
      </c>
      <c r="J9" s="14">
        <v>6.9434700353315407E-2</v>
      </c>
      <c r="K9" s="14">
        <v>0.15702383678005899</v>
      </c>
      <c r="L9" s="14">
        <v>4.61978031284737E-2</v>
      </c>
      <c r="M9" s="14"/>
      <c r="N9" s="14">
        <v>7.7483929570160995E-2</v>
      </c>
      <c r="O9" s="14">
        <v>4.4106852464190903E-2</v>
      </c>
      <c r="P9" s="14">
        <v>4.2314959994264899E-2</v>
      </c>
      <c r="Q9" s="14">
        <v>0.19221794784739701</v>
      </c>
      <c r="R9" s="14">
        <v>0.103369261400998</v>
      </c>
      <c r="S9" s="14">
        <v>0.234907285052077</v>
      </c>
      <c r="T9" s="14">
        <v>0.170612454087229</v>
      </c>
      <c r="U9" s="14">
        <v>0</v>
      </c>
      <c r="V9" s="14">
        <v>0.26331095325405401</v>
      </c>
      <c r="W9" s="14">
        <v>0.124674172283189</v>
      </c>
      <c r="X9" s="14">
        <v>0.171319833898918</v>
      </c>
      <c r="Y9" s="14">
        <v>0.18207628917017399</v>
      </c>
      <c r="Z9" s="14"/>
      <c r="AA9" s="14">
        <v>0.14262386985226</v>
      </c>
      <c r="AB9" s="14">
        <v>0.12243615965877901</v>
      </c>
      <c r="AC9" s="14">
        <v>0.11985200953309399</v>
      </c>
      <c r="AD9" s="14">
        <v>0.14280330566275301</v>
      </c>
      <c r="AE9" s="14"/>
      <c r="AF9" s="14">
        <v>0.111355426825165</v>
      </c>
      <c r="AG9" s="14">
        <v>0.14072494932301099</v>
      </c>
      <c r="AH9" s="14">
        <v>9.6295008903005894E-2</v>
      </c>
      <c r="AI9" s="14">
        <v>0</v>
      </c>
      <c r="AJ9" s="14">
        <v>8.4527098616034399E-2</v>
      </c>
      <c r="AK9" s="14"/>
      <c r="AL9" s="14">
        <v>0.118802198634593</v>
      </c>
      <c r="AM9" s="14">
        <v>0.161391342645131</v>
      </c>
      <c r="AN9" s="14">
        <v>9.9358898218494807E-2</v>
      </c>
    </row>
    <row r="10" spans="2:40" x14ac:dyDescent="0.35">
      <c r="B10" s="15" t="s">
        <v>351</v>
      </c>
      <c r="C10" s="14">
        <v>0.231330812134693</v>
      </c>
      <c r="D10" s="14">
        <v>0.26178398273322301</v>
      </c>
      <c r="E10" s="14">
        <v>0.19826751052858299</v>
      </c>
      <c r="F10" s="14"/>
      <c r="G10" s="14">
        <v>0.103500374151684</v>
      </c>
      <c r="H10" s="14">
        <v>0.28564618093974198</v>
      </c>
      <c r="I10" s="14">
        <v>0.38180864907846601</v>
      </c>
      <c r="J10" s="14">
        <v>6.6096743586912102E-2</v>
      </c>
      <c r="K10" s="14">
        <v>0.26565368868803801</v>
      </c>
      <c r="L10" s="14">
        <v>0.23247238401166501</v>
      </c>
      <c r="M10" s="14"/>
      <c r="N10" s="14">
        <v>0.215515116296952</v>
      </c>
      <c r="O10" s="14">
        <v>0.29584719747430599</v>
      </c>
      <c r="P10" s="14">
        <v>0.31043601531757098</v>
      </c>
      <c r="Q10" s="14">
        <v>0.26145970178322497</v>
      </c>
      <c r="R10" s="14">
        <v>0.111685242297483</v>
      </c>
      <c r="S10" s="14">
        <v>0.120708369975605</v>
      </c>
      <c r="T10" s="14">
        <v>0.36672697417282202</v>
      </c>
      <c r="U10" s="14">
        <v>0.41906741366103201</v>
      </c>
      <c r="V10" s="14">
        <v>0.19890661931610701</v>
      </c>
      <c r="W10" s="14">
        <v>0.13282856746415</v>
      </c>
      <c r="X10" s="14">
        <v>0.24802504268165301</v>
      </c>
      <c r="Y10" s="14">
        <v>0.20567432965058699</v>
      </c>
      <c r="Z10" s="14"/>
      <c r="AA10" s="14">
        <v>0.192133823820788</v>
      </c>
      <c r="AB10" s="14">
        <v>0.29295043892966199</v>
      </c>
      <c r="AC10" s="14">
        <v>0.269936694568296</v>
      </c>
      <c r="AD10" s="14">
        <v>0.19027251235008599</v>
      </c>
      <c r="AE10" s="14"/>
      <c r="AF10" s="14">
        <v>0.26479140015187003</v>
      </c>
      <c r="AG10" s="14">
        <v>0.25361602747856599</v>
      </c>
      <c r="AH10" s="14">
        <v>0.33666058821518102</v>
      </c>
      <c r="AI10" s="14">
        <v>0.428132903409081</v>
      </c>
      <c r="AJ10" s="14">
        <v>4.7270716143338998E-2</v>
      </c>
      <c r="AK10" s="14"/>
      <c r="AL10" s="14">
        <v>0.29438831171313401</v>
      </c>
      <c r="AM10" s="14">
        <v>0.218334596939147</v>
      </c>
      <c r="AN10" s="14">
        <v>0.42464472939052</v>
      </c>
    </row>
    <row r="11" spans="2:40" x14ac:dyDescent="0.35">
      <c r="B11" s="15" t="s">
        <v>352</v>
      </c>
      <c r="C11" s="14">
        <v>0.201923948087226</v>
      </c>
      <c r="D11" s="14">
        <v>0.22310230398490899</v>
      </c>
      <c r="E11" s="14">
        <v>0.17927702909255699</v>
      </c>
      <c r="F11" s="14"/>
      <c r="G11" s="14">
        <v>0.259282541952507</v>
      </c>
      <c r="H11" s="14">
        <v>0.219986374800931</v>
      </c>
      <c r="I11" s="14">
        <v>0.177151731581148</v>
      </c>
      <c r="J11" s="14">
        <v>0.305363644918688</v>
      </c>
      <c r="K11" s="14">
        <v>0.105029286157636</v>
      </c>
      <c r="L11" s="14">
        <v>0.16393163979077199</v>
      </c>
      <c r="M11" s="14"/>
      <c r="N11" s="14">
        <v>0.32708157822390999</v>
      </c>
      <c r="O11" s="14">
        <v>0.20178356635179701</v>
      </c>
      <c r="P11" s="14">
        <v>0.17675911509072001</v>
      </c>
      <c r="Q11" s="14">
        <v>0</v>
      </c>
      <c r="R11" s="14">
        <v>0.337645395069754</v>
      </c>
      <c r="S11" s="14">
        <v>0.19350719417471199</v>
      </c>
      <c r="T11" s="14">
        <v>0.22673391895206599</v>
      </c>
      <c r="U11" s="14">
        <v>0.19439262270438401</v>
      </c>
      <c r="V11" s="14">
        <v>0.170376857787532</v>
      </c>
      <c r="W11" s="14">
        <v>0.12250565284965199</v>
      </c>
      <c r="X11" s="14">
        <v>0.244768466938169</v>
      </c>
      <c r="Y11" s="14">
        <v>0.22044571300902399</v>
      </c>
      <c r="Z11" s="14"/>
      <c r="AA11" s="14">
        <v>0.21050170981660399</v>
      </c>
      <c r="AB11" s="14">
        <v>0.14481032344217201</v>
      </c>
      <c r="AC11" s="14">
        <v>0.198685835525482</v>
      </c>
      <c r="AD11" s="14">
        <v>0.25803784529711299</v>
      </c>
      <c r="AE11" s="14"/>
      <c r="AF11" s="14">
        <v>0.151574725910749</v>
      </c>
      <c r="AG11" s="14">
        <v>0.276459070673514</v>
      </c>
      <c r="AH11" s="14">
        <v>0.203772630865488</v>
      </c>
      <c r="AI11" s="14">
        <v>0</v>
      </c>
      <c r="AJ11" s="14">
        <v>0.316973118276627</v>
      </c>
      <c r="AK11" s="14"/>
      <c r="AL11" s="14">
        <v>0.275319984262057</v>
      </c>
      <c r="AM11" s="14">
        <v>0.244780804038946</v>
      </c>
      <c r="AN11" s="14">
        <v>0.104830041723892</v>
      </c>
    </row>
    <row r="12" spans="2:40" x14ac:dyDescent="0.35">
      <c r="B12" s="15" t="s">
        <v>353</v>
      </c>
      <c r="C12" s="14">
        <v>0.105986733190147</v>
      </c>
      <c r="D12" s="14">
        <v>0.11505311552517899</v>
      </c>
      <c r="E12" s="14">
        <v>9.6456702990667206E-2</v>
      </c>
      <c r="F12" s="14"/>
      <c r="G12" s="14">
        <v>0.14736923159304899</v>
      </c>
      <c r="H12" s="14">
        <v>8.8243321386604498E-2</v>
      </c>
      <c r="I12" s="14">
        <v>8.6090902288457297E-2</v>
      </c>
      <c r="J12" s="14">
        <v>0.21054864423847</v>
      </c>
      <c r="K12" s="14">
        <v>2.7376397107516898E-2</v>
      </c>
      <c r="L12" s="14">
        <v>9.2165046986964497E-2</v>
      </c>
      <c r="M12" s="14"/>
      <c r="N12" s="14">
        <v>5.8982832894167198E-2</v>
      </c>
      <c r="O12" s="14">
        <v>8.8309912445399305E-2</v>
      </c>
      <c r="P12" s="14">
        <v>8.4995094465532203E-2</v>
      </c>
      <c r="Q12" s="14">
        <v>0.23958321839768601</v>
      </c>
      <c r="R12" s="14">
        <v>5.2745679638896502E-2</v>
      </c>
      <c r="S12" s="14">
        <v>0.183400678295977</v>
      </c>
      <c r="T12" s="14">
        <v>6.7637813796467203E-2</v>
      </c>
      <c r="U12" s="14">
        <v>0.200456881627911</v>
      </c>
      <c r="V12" s="14">
        <v>7.0919759624860704E-2</v>
      </c>
      <c r="W12" s="14">
        <v>5.9977851570475797E-2</v>
      </c>
      <c r="X12" s="14">
        <v>8.41500290689699E-2</v>
      </c>
      <c r="Y12" s="14">
        <v>0.22044571300902399</v>
      </c>
      <c r="Z12" s="14"/>
      <c r="AA12" s="14">
        <v>0.16890746021157901</v>
      </c>
      <c r="AB12" s="14">
        <v>9.4250176214388207E-2</v>
      </c>
      <c r="AC12" s="14">
        <v>5.3426282138344501E-2</v>
      </c>
      <c r="AD12" s="14">
        <v>5.6209505375299201E-2</v>
      </c>
      <c r="AE12" s="14"/>
      <c r="AF12" s="14">
        <v>7.2932334424149606E-2</v>
      </c>
      <c r="AG12" s="14">
        <v>8.9838274387611702E-2</v>
      </c>
      <c r="AH12" s="14">
        <v>0.107263706166412</v>
      </c>
      <c r="AI12" s="14">
        <v>0</v>
      </c>
      <c r="AJ12" s="14">
        <v>0.23883625058431199</v>
      </c>
      <c r="AK12" s="14"/>
      <c r="AL12" s="14">
        <v>2.10099086417849E-2</v>
      </c>
      <c r="AM12" s="14">
        <v>0.10684139028146999</v>
      </c>
      <c r="AN12" s="14">
        <v>0.16308481532403399</v>
      </c>
    </row>
    <row r="13" spans="2:40" x14ac:dyDescent="0.35">
      <c r="B13" s="15" t="s">
        <v>354</v>
      </c>
      <c r="C13" s="14">
        <v>6.5042923346947598E-2</v>
      </c>
      <c r="D13" s="14">
        <v>6.4175240021778199E-2</v>
      </c>
      <c r="E13" s="14">
        <v>6.6589895453049802E-2</v>
      </c>
      <c r="F13" s="14"/>
      <c r="G13" s="14">
        <v>6.3318345216758803E-2</v>
      </c>
      <c r="H13" s="14">
        <v>7.0353157870220506E-2</v>
      </c>
      <c r="I13" s="14">
        <v>1.9600299177823299E-2</v>
      </c>
      <c r="J13" s="14">
        <v>9.0069681634375898E-2</v>
      </c>
      <c r="K13" s="14">
        <v>9.2954987675273396E-2</v>
      </c>
      <c r="L13" s="14">
        <v>7.1048508226272802E-2</v>
      </c>
      <c r="M13" s="14"/>
      <c r="N13" s="14">
        <v>7.5832398887961006E-2</v>
      </c>
      <c r="O13" s="14">
        <v>8.8832443522836105E-2</v>
      </c>
      <c r="P13" s="14">
        <v>0</v>
      </c>
      <c r="Q13" s="14">
        <v>0</v>
      </c>
      <c r="R13" s="14">
        <v>5.9388613308677299E-2</v>
      </c>
      <c r="S13" s="14">
        <v>0.112930641059767</v>
      </c>
      <c r="T13" s="14">
        <v>0</v>
      </c>
      <c r="U13" s="14">
        <v>0</v>
      </c>
      <c r="V13" s="14">
        <v>9.6966810418191995E-2</v>
      </c>
      <c r="W13" s="14">
        <v>5.9946587941491103E-2</v>
      </c>
      <c r="X13" s="14">
        <v>8.1519308863774703E-2</v>
      </c>
      <c r="Y13" s="14">
        <v>0.17135795516118901</v>
      </c>
      <c r="Z13" s="14"/>
      <c r="AA13" s="14">
        <v>6.0239248466655702E-2</v>
      </c>
      <c r="AB13" s="14">
        <v>4.9894621601875903E-2</v>
      </c>
      <c r="AC13" s="14">
        <v>8.7335533678979699E-2</v>
      </c>
      <c r="AD13" s="14">
        <v>6.8413856811368703E-2</v>
      </c>
      <c r="AE13" s="14"/>
      <c r="AF13" s="14">
        <v>2.94027284972792E-2</v>
      </c>
      <c r="AG13" s="14">
        <v>0.113303557809601</v>
      </c>
      <c r="AH13" s="14">
        <v>5.0580632925183798E-2</v>
      </c>
      <c r="AI13" s="14">
        <v>0</v>
      </c>
      <c r="AJ13" s="14">
        <v>4.5462807403905903E-2</v>
      </c>
      <c r="AK13" s="14"/>
      <c r="AL13" s="14">
        <v>1.9437786036939401E-2</v>
      </c>
      <c r="AM13" s="14">
        <v>0.106568641548443</v>
      </c>
      <c r="AN13" s="14">
        <v>0</v>
      </c>
    </row>
    <row r="14" spans="2:40" x14ac:dyDescent="0.35">
      <c r="B14" s="15" t="s">
        <v>355</v>
      </c>
      <c r="C14" s="14">
        <v>2.9345689020958798E-2</v>
      </c>
      <c r="D14" s="14">
        <v>4.7225965297695301E-2</v>
      </c>
      <c r="E14" s="14">
        <v>9.0337389518827006E-3</v>
      </c>
      <c r="F14" s="14"/>
      <c r="G14" s="14">
        <v>6.3705834876775003E-2</v>
      </c>
      <c r="H14" s="14">
        <v>6.4149471326376106E-2</v>
      </c>
      <c r="I14" s="14">
        <v>0</v>
      </c>
      <c r="J14" s="14">
        <v>0</v>
      </c>
      <c r="K14" s="14">
        <v>2.70368380950054E-2</v>
      </c>
      <c r="L14" s="14">
        <v>1.97165590240325E-2</v>
      </c>
      <c r="M14" s="14"/>
      <c r="N14" s="14">
        <v>7.6089583043777803E-2</v>
      </c>
      <c r="O14" s="14">
        <v>2.1896977660583999E-2</v>
      </c>
      <c r="P14" s="14">
        <v>3.9855644538555002E-2</v>
      </c>
      <c r="Q14" s="14">
        <v>0</v>
      </c>
      <c r="R14" s="14">
        <v>5.9365819290893997E-2</v>
      </c>
      <c r="S14" s="14">
        <v>3.5865225357582499E-2</v>
      </c>
      <c r="T14" s="14">
        <v>5.7013331879999102E-2</v>
      </c>
      <c r="U14" s="14">
        <v>0</v>
      </c>
      <c r="V14" s="14">
        <v>0</v>
      </c>
      <c r="W14" s="14">
        <v>0</v>
      </c>
      <c r="X14" s="14">
        <v>0</v>
      </c>
      <c r="Y14" s="14">
        <v>0</v>
      </c>
      <c r="Z14" s="14"/>
      <c r="AA14" s="14">
        <v>1.9320220430486201E-2</v>
      </c>
      <c r="AB14" s="14">
        <v>6.3119501827461899E-2</v>
      </c>
      <c r="AC14" s="14">
        <v>3.6502948065189701E-2</v>
      </c>
      <c r="AD14" s="14">
        <v>0</v>
      </c>
      <c r="AE14" s="14"/>
      <c r="AF14" s="14">
        <v>3.0729470754586301E-2</v>
      </c>
      <c r="AG14" s="14">
        <v>2.3416076538570502E-2</v>
      </c>
      <c r="AH14" s="14">
        <v>4.8980537553820098E-2</v>
      </c>
      <c r="AI14" s="14">
        <v>0</v>
      </c>
      <c r="AJ14" s="14">
        <v>0</v>
      </c>
      <c r="AK14" s="14"/>
      <c r="AL14" s="14">
        <v>0</v>
      </c>
      <c r="AM14" s="14">
        <v>3.0241596776154199E-2</v>
      </c>
      <c r="AN14" s="14">
        <v>5.1697355068361102E-2</v>
      </c>
    </row>
    <row r="15" spans="2:40" x14ac:dyDescent="0.35">
      <c r="B15" s="15" t="s">
        <v>356</v>
      </c>
      <c r="C15" s="14">
        <v>2.7089341713202601E-2</v>
      </c>
      <c r="D15" s="14">
        <v>3.6591628887115403E-2</v>
      </c>
      <c r="E15" s="14">
        <v>1.6391827762371799E-2</v>
      </c>
      <c r="F15" s="14"/>
      <c r="G15" s="14">
        <v>4.2254696797258302E-2</v>
      </c>
      <c r="H15" s="14">
        <v>0</v>
      </c>
      <c r="I15" s="14">
        <v>2.1197870704067201E-2</v>
      </c>
      <c r="J15" s="14">
        <v>6.7416706130120005E-2</v>
      </c>
      <c r="K15" s="14">
        <v>2.7473428767938301E-2</v>
      </c>
      <c r="L15" s="14">
        <v>1.7165085037276501E-2</v>
      </c>
      <c r="M15" s="14"/>
      <c r="N15" s="14">
        <v>5.7558422299968298E-2</v>
      </c>
      <c r="O15" s="14">
        <v>2.2053599634370199E-2</v>
      </c>
      <c r="P15" s="14">
        <v>0</v>
      </c>
      <c r="Q15" s="14">
        <v>0.11645773976603201</v>
      </c>
      <c r="R15" s="14">
        <v>0</v>
      </c>
      <c r="S15" s="14">
        <v>0</v>
      </c>
      <c r="T15" s="14">
        <v>0</v>
      </c>
      <c r="U15" s="14">
        <v>0</v>
      </c>
      <c r="V15" s="14">
        <v>3.2677881929487299E-2</v>
      </c>
      <c r="W15" s="14">
        <v>0</v>
      </c>
      <c r="X15" s="14">
        <v>0</v>
      </c>
      <c r="Y15" s="14">
        <v>0</v>
      </c>
      <c r="Z15" s="14"/>
      <c r="AA15" s="14">
        <v>1.9663440246081802E-2</v>
      </c>
      <c r="AB15" s="14">
        <v>1.75423964526106E-2</v>
      </c>
      <c r="AC15" s="14">
        <v>2.1692204082322499E-2</v>
      </c>
      <c r="AD15" s="14">
        <v>5.8780635013477203E-2</v>
      </c>
      <c r="AE15" s="14"/>
      <c r="AF15" s="14">
        <v>3.2434660776640298E-2</v>
      </c>
      <c r="AG15" s="14">
        <v>1.31223559210109E-2</v>
      </c>
      <c r="AH15" s="14">
        <v>0</v>
      </c>
      <c r="AI15" s="14">
        <v>0.20086409389266399</v>
      </c>
      <c r="AJ15" s="14">
        <v>0</v>
      </c>
      <c r="AK15" s="14"/>
      <c r="AL15" s="14">
        <v>2.4222850390975201E-2</v>
      </c>
      <c r="AM15" s="14">
        <v>2.1346285569463299E-2</v>
      </c>
      <c r="AN15" s="14">
        <v>0</v>
      </c>
    </row>
    <row r="16" spans="2:40" x14ac:dyDescent="0.35">
      <c r="B16" s="15" t="s">
        <v>357</v>
      </c>
      <c r="C16" s="14">
        <v>1.8571091818546201E-2</v>
      </c>
      <c r="D16" s="14">
        <v>1.97681241541631E-2</v>
      </c>
      <c r="E16" s="14">
        <v>1.7351500827784701E-2</v>
      </c>
      <c r="F16" s="14"/>
      <c r="G16" s="14">
        <v>0</v>
      </c>
      <c r="H16" s="14">
        <v>0</v>
      </c>
      <c r="I16" s="14">
        <v>0</v>
      </c>
      <c r="J16" s="14">
        <v>3.5208313764306803E-2</v>
      </c>
      <c r="K16" s="14">
        <v>7.8651079949696098E-2</v>
      </c>
      <c r="L16" s="14">
        <v>1.7163475535675099E-2</v>
      </c>
      <c r="M16" s="14"/>
      <c r="N16" s="14">
        <v>0</v>
      </c>
      <c r="O16" s="14">
        <v>2.13185307055015E-2</v>
      </c>
      <c r="P16" s="14">
        <v>0</v>
      </c>
      <c r="Q16" s="14">
        <v>3.4642306383276297E-2</v>
      </c>
      <c r="R16" s="14">
        <v>5.1584550898826999E-2</v>
      </c>
      <c r="S16" s="14">
        <v>3.7452406950874699E-2</v>
      </c>
      <c r="T16" s="14">
        <v>0</v>
      </c>
      <c r="U16" s="14">
        <v>0</v>
      </c>
      <c r="V16" s="14">
        <v>0</v>
      </c>
      <c r="W16" s="14">
        <v>6.3044688874704699E-2</v>
      </c>
      <c r="X16" s="14">
        <v>0</v>
      </c>
      <c r="Y16" s="14">
        <v>0</v>
      </c>
      <c r="Z16" s="14"/>
      <c r="AA16" s="14">
        <v>9.8857436138005406E-3</v>
      </c>
      <c r="AB16" s="14">
        <v>0</v>
      </c>
      <c r="AC16" s="14">
        <v>3.36696576979321E-2</v>
      </c>
      <c r="AD16" s="14">
        <v>4.13573140945767E-2</v>
      </c>
      <c r="AE16" s="14"/>
      <c r="AF16" s="14">
        <v>3.88402454756211E-2</v>
      </c>
      <c r="AG16" s="14">
        <v>0</v>
      </c>
      <c r="AH16" s="14">
        <v>0</v>
      </c>
      <c r="AI16" s="14">
        <v>0</v>
      </c>
      <c r="AJ16" s="14">
        <v>0</v>
      </c>
      <c r="AK16" s="14"/>
      <c r="AL16" s="14">
        <v>1.9527282793427001E-2</v>
      </c>
      <c r="AM16" s="14">
        <v>1.254826140663E-2</v>
      </c>
      <c r="AN16" s="14">
        <v>0</v>
      </c>
    </row>
    <row r="17" spans="2:40" x14ac:dyDescent="0.35">
      <c r="B17" s="15" t="s">
        <v>358</v>
      </c>
      <c r="C17" s="14">
        <v>2.8413459855073601E-2</v>
      </c>
      <c r="D17" s="14">
        <v>3.79564333111699E-2</v>
      </c>
      <c r="E17" s="14">
        <v>1.76803441190777E-2</v>
      </c>
      <c r="F17" s="14"/>
      <c r="G17" s="14">
        <v>2.5546069077399799E-2</v>
      </c>
      <c r="H17" s="14">
        <v>0</v>
      </c>
      <c r="I17" s="14">
        <v>2.54905126885927E-2</v>
      </c>
      <c r="J17" s="14">
        <v>3.1271182676693703E-2</v>
      </c>
      <c r="K17" s="14">
        <v>5.5839988427927402E-2</v>
      </c>
      <c r="L17" s="14">
        <v>3.6477896911962598E-2</v>
      </c>
      <c r="M17" s="14"/>
      <c r="N17" s="14">
        <v>0</v>
      </c>
      <c r="O17" s="14">
        <v>0</v>
      </c>
      <c r="P17" s="14">
        <v>7.9654788817003802E-2</v>
      </c>
      <c r="Q17" s="14">
        <v>0</v>
      </c>
      <c r="R17" s="14">
        <v>6.0728074366146099E-2</v>
      </c>
      <c r="S17" s="14">
        <v>0</v>
      </c>
      <c r="T17" s="14">
        <v>0</v>
      </c>
      <c r="U17" s="14">
        <v>0</v>
      </c>
      <c r="V17" s="14">
        <v>3.4521117805053902E-2</v>
      </c>
      <c r="W17" s="14">
        <v>0.19209288306498301</v>
      </c>
      <c r="X17" s="14">
        <v>0</v>
      </c>
      <c r="Y17" s="14">
        <v>0</v>
      </c>
      <c r="Z17" s="14"/>
      <c r="AA17" s="14">
        <v>3.4154696777942702E-2</v>
      </c>
      <c r="AB17" s="14">
        <v>3.6028894323128502E-2</v>
      </c>
      <c r="AC17" s="14">
        <v>1.6085769315985099E-2</v>
      </c>
      <c r="AD17" s="14">
        <v>2.1537173949711799E-2</v>
      </c>
      <c r="AE17" s="14"/>
      <c r="AF17" s="14">
        <v>2.93806269807502E-2</v>
      </c>
      <c r="AG17" s="14">
        <v>1.3821209346165601E-2</v>
      </c>
      <c r="AH17" s="14">
        <v>5.6111822031803101E-2</v>
      </c>
      <c r="AI17" s="14">
        <v>0</v>
      </c>
      <c r="AJ17" s="14">
        <v>0.10086052895776899</v>
      </c>
      <c r="AK17" s="14"/>
      <c r="AL17" s="14">
        <v>0</v>
      </c>
      <c r="AM17" s="14">
        <v>2.42946525608389E-2</v>
      </c>
      <c r="AN17" s="14">
        <v>5.9224192546342702E-2</v>
      </c>
    </row>
    <row r="18" spans="2:40" x14ac:dyDescent="0.35">
      <c r="B18" s="15" t="s">
        <v>359</v>
      </c>
      <c r="C18" s="14">
        <v>1.5497112007165401E-2</v>
      </c>
      <c r="D18" s="14">
        <v>0</v>
      </c>
      <c r="E18" s="14">
        <v>3.34474424934115E-2</v>
      </c>
      <c r="F18" s="14"/>
      <c r="G18" s="14">
        <v>0</v>
      </c>
      <c r="H18" s="14">
        <v>2.1532864767100399E-2</v>
      </c>
      <c r="I18" s="14">
        <v>0</v>
      </c>
      <c r="J18" s="14">
        <v>0</v>
      </c>
      <c r="K18" s="14">
        <v>2.8197779358159699E-2</v>
      </c>
      <c r="L18" s="14">
        <v>3.8499860911521397E-2</v>
      </c>
      <c r="M18" s="14"/>
      <c r="N18" s="14">
        <v>0</v>
      </c>
      <c r="O18" s="14">
        <v>4.7939700071951703E-2</v>
      </c>
      <c r="P18" s="14">
        <v>0</v>
      </c>
      <c r="Q18" s="14">
        <v>0</v>
      </c>
      <c r="R18" s="14">
        <v>0</v>
      </c>
      <c r="S18" s="14">
        <v>0</v>
      </c>
      <c r="T18" s="14">
        <v>5.77923673603951E-2</v>
      </c>
      <c r="U18" s="14">
        <v>0</v>
      </c>
      <c r="V18" s="14">
        <v>0</v>
      </c>
      <c r="W18" s="14">
        <v>0</v>
      </c>
      <c r="X18" s="14">
        <v>9.24615239726405E-2</v>
      </c>
      <c r="Y18" s="14">
        <v>0</v>
      </c>
      <c r="Z18" s="14"/>
      <c r="AA18" s="14">
        <v>1.0237967903813301E-2</v>
      </c>
      <c r="AB18" s="14">
        <v>1.78911160945814E-2</v>
      </c>
      <c r="AC18" s="14">
        <v>1.9354580217073699E-2</v>
      </c>
      <c r="AD18" s="14">
        <v>1.8529609662007E-2</v>
      </c>
      <c r="AE18" s="14"/>
      <c r="AF18" s="14">
        <v>3.2748608803835101E-2</v>
      </c>
      <c r="AG18" s="14">
        <v>0</v>
      </c>
      <c r="AH18" s="14">
        <v>0</v>
      </c>
      <c r="AI18" s="14">
        <v>0.192685186348141</v>
      </c>
      <c r="AJ18" s="14">
        <v>0</v>
      </c>
      <c r="AK18" s="14"/>
      <c r="AL18" s="14">
        <v>0</v>
      </c>
      <c r="AM18" s="14">
        <v>1.07552813489433E-2</v>
      </c>
      <c r="AN18" s="14">
        <v>0</v>
      </c>
    </row>
    <row r="19" spans="2:40" x14ac:dyDescent="0.35">
      <c r="B19" s="15" t="s">
        <v>360</v>
      </c>
      <c r="C19" s="14">
        <v>3.1425243648750198E-2</v>
      </c>
      <c r="D19" s="14">
        <v>2.0891316395311599E-2</v>
      </c>
      <c r="E19" s="14">
        <v>4.3803127454146801E-2</v>
      </c>
      <c r="F19" s="14"/>
      <c r="G19" s="14">
        <v>0</v>
      </c>
      <c r="H19" s="14">
        <v>2.2418611527017299E-2</v>
      </c>
      <c r="I19" s="14">
        <v>2.04404321127221E-2</v>
      </c>
      <c r="J19" s="14">
        <v>3.4527258546217902E-2</v>
      </c>
      <c r="K19" s="14">
        <v>0</v>
      </c>
      <c r="L19" s="14">
        <v>9.1807970351309803E-2</v>
      </c>
      <c r="M19" s="14"/>
      <c r="N19" s="14">
        <v>2.67761179986933E-2</v>
      </c>
      <c r="O19" s="14">
        <v>2.6282095847129601E-2</v>
      </c>
      <c r="P19" s="14">
        <v>8.75120108048211E-2</v>
      </c>
      <c r="Q19" s="14">
        <v>0</v>
      </c>
      <c r="R19" s="14">
        <v>5.2432169322868698E-2</v>
      </c>
      <c r="S19" s="14">
        <v>0</v>
      </c>
      <c r="T19" s="14">
        <v>0</v>
      </c>
      <c r="U19" s="14">
        <v>0</v>
      </c>
      <c r="V19" s="14">
        <v>0</v>
      </c>
      <c r="W19" s="14">
        <v>0.123155780613688</v>
      </c>
      <c r="X19" s="14">
        <v>7.7755794575874199E-2</v>
      </c>
      <c r="Y19" s="14">
        <v>0</v>
      </c>
      <c r="Z19" s="14"/>
      <c r="AA19" s="14">
        <v>2.3402263828301E-2</v>
      </c>
      <c r="AB19" s="14">
        <v>3.2261474751706501E-2</v>
      </c>
      <c r="AC19" s="14">
        <v>3.8532959950431198E-2</v>
      </c>
      <c r="AD19" s="14">
        <v>3.81307407386852E-2</v>
      </c>
      <c r="AE19" s="14"/>
      <c r="AF19" s="14">
        <v>4.4528437458203202E-2</v>
      </c>
      <c r="AG19" s="14">
        <v>1.15947889386862E-2</v>
      </c>
      <c r="AH19" s="14">
        <v>5.2643970728429197E-2</v>
      </c>
      <c r="AI19" s="14">
        <v>0</v>
      </c>
      <c r="AJ19" s="14">
        <v>0</v>
      </c>
      <c r="AK19" s="14"/>
      <c r="AL19" s="14">
        <v>6.4219373395605794E-2</v>
      </c>
      <c r="AM19" s="14">
        <v>2.1317783833271899E-2</v>
      </c>
      <c r="AN19" s="14">
        <v>4.6823569060687902E-2</v>
      </c>
    </row>
    <row r="20" spans="2:40" x14ac:dyDescent="0.35">
      <c r="B20" s="15" t="s">
        <v>361</v>
      </c>
      <c r="C20" s="14">
        <v>1.09280554592746E-2</v>
      </c>
      <c r="D20" s="14">
        <v>6.4659070387331399E-3</v>
      </c>
      <c r="E20" s="14">
        <v>1.6151171241792401E-2</v>
      </c>
      <c r="F20" s="14"/>
      <c r="G20" s="14">
        <v>2.0015511225380499E-2</v>
      </c>
      <c r="H20" s="14">
        <v>2.2498340432274E-2</v>
      </c>
      <c r="I20" s="14">
        <v>0</v>
      </c>
      <c r="J20" s="14">
        <v>0</v>
      </c>
      <c r="K20" s="14">
        <v>2.8197779358159699E-2</v>
      </c>
      <c r="L20" s="14">
        <v>0</v>
      </c>
      <c r="M20" s="14"/>
      <c r="N20" s="14">
        <v>0</v>
      </c>
      <c r="O20" s="14">
        <v>2.2837217226143101E-2</v>
      </c>
      <c r="P20" s="14">
        <v>0</v>
      </c>
      <c r="Q20" s="14">
        <v>0</v>
      </c>
      <c r="R20" s="14">
        <v>0</v>
      </c>
      <c r="S20" s="14">
        <v>0</v>
      </c>
      <c r="T20" s="14">
        <v>0</v>
      </c>
      <c r="U20" s="14">
        <v>0.18608308200667301</v>
      </c>
      <c r="V20" s="14">
        <v>3.2752811648367797E-2</v>
      </c>
      <c r="W20" s="14">
        <v>0</v>
      </c>
      <c r="X20" s="14">
        <v>0</v>
      </c>
      <c r="Y20" s="14">
        <v>0</v>
      </c>
      <c r="Z20" s="14"/>
      <c r="AA20" s="14">
        <v>1.0237967903813301E-2</v>
      </c>
      <c r="AB20" s="14">
        <v>0</v>
      </c>
      <c r="AC20" s="14">
        <v>3.4400901548970603E-2</v>
      </c>
      <c r="AD20" s="14">
        <v>0</v>
      </c>
      <c r="AE20" s="14"/>
      <c r="AF20" s="14">
        <v>2.05137953574531E-2</v>
      </c>
      <c r="AG20" s="14">
        <v>0</v>
      </c>
      <c r="AH20" s="14">
        <v>0</v>
      </c>
      <c r="AI20" s="14">
        <v>0</v>
      </c>
      <c r="AJ20" s="14">
        <v>0</v>
      </c>
      <c r="AK20" s="14"/>
      <c r="AL20" s="14">
        <v>1.9918735326027701E-2</v>
      </c>
      <c r="AM20" s="14">
        <v>0</v>
      </c>
      <c r="AN20" s="14">
        <v>0</v>
      </c>
    </row>
    <row r="21" spans="2:40" x14ac:dyDescent="0.35">
      <c r="B21" s="15" t="s">
        <v>362</v>
      </c>
      <c r="C21" s="14">
        <v>1.6282198258832599E-2</v>
      </c>
      <c r="D21" s="14">
        <v>1.50348886438239E-2</v>
      </c>
      <c r="E21" s="14">
        <v>1.7853922399737099E-2</v>
      </c>
      <c r="F21" s="14"/>
      <c r="G21" s="14">
        <v>0</v>
      </c>
      <c r="H21" s="14">
        <v>0</v>
      </c>
      <c r="I21" s="14">
        <v>0</v>
      </c>
      <c r="J21" s="14">
        <v>0</v>
      </c>
      <c r="K21" s="14">
        <v>0</v>
      </c>
      <c r="L21" s="14">
        <v>7.6698835282002997E-2</v>
      </c>
      <c r="M21" s="14"/>
      <c r="N21" s="14">
        <v>0</v>
      </c>
      <c r="O21" s="14">
        <v>0</v>
      </c>
      <c r="P21" s="14">
        <v>4.2413672336414597E-2</v>
      </c>
      <c r="Q21" s="14">
        <v>8.5146236756315996E-2</v>
      </c>
      <c r="R21" s="14">
        <v>0</v>
      </c>
      <c r="S21" s="14">
        <v>0</v>
      </c>
      <c r="T21" s="14">
        <v>0</v>
      </c>
      <c r="U21" s="14">
        <v>0</v>
      </c>
      <c r="V21" s="14">
        <v>0</v>
      </c>
      <c r="W21" s="14">
        <v>6.2796323907990004E-2</v>
      </c>
      <c r="X21" s="14">
        <v>0</v>
      </c>
      <c r="Y21" s="14">
        <v>0</v>
      </c>
      <c r="Z21" s="14"/>
      <c r="AA21" s="14">
        <v>3.3212251170006798E-2</v>
      </c>
      <c r="AB21" s="14">
        <v>1.74315252758073E-2</v>
      </c>
      <c r="AC21" s="14">
        <v>0</v>
      </c>
      <c r="AD21" s="14">
        <v>0</v>
      </c>
      <c r="AE21" s="14"/>
      <c r="AF21" s="14">
        <v>3.2613280158311699E-2</v>
      </c>
      <c r="AG21" s="14">
        <v>0</v>
      </c>
      <c r="AH21" s="14">
        <v>0</v>
      </c>
      <c r="AI21" s="14">
        <v>0</v>
      </c>
      <c r="AJ21" s="14">
        <v>0</v>
      </c>
      <c r="AK21" s="14"/>
      <c r="AL21" s="14">
        <v>4.1159812615985399E-2</v>
      </c>
      <c r="AM21" s="14">
        <v>0</v>
      </c>
      <c r="AN21" s="14">
        <v>0</v>
      </c>
    </row>
    <row r="22" spans="2:40" x14ac:dyDescent="0.35">
      <c r="B22" s="15" t="s">
        <v>94</v>
      </c>
      <c r="C22" s="14">
        <v>1.9397489301757199E-2</v>
      </c>
      <c r="D22" s="14">
        <v>0</v>
      </c>
      <c r="E22" s="14">
        <v>4.1865633263611E-2</v>
      </c>
      <c r="F22" s="14"/>
      <c r="G22" s="14">
        <v>2.11444767808803E-2</v>
      </c>
      <c r="H22" s="14">
        <v>0</v>
      </c>
      <c r="I22" s="14">
        <v>0</v>
      </c>
      <c r="J22" s="14">
        <v>3.04450997038949E-2</v>
      </c>
      <c r="K22" s="14">
        <v>5.6859724063143102E-2</v>
      </c>
      <c r="L22" s="14">
        <v>2.0456270978581801E-2</v>
      </c>
      <c r="M22" s="14"/>
      <c r="N22" s="14">
        <v>0</v>
      </c>
      <c r="O22" s="14">
        <v>4.8306323461064997E-2</v>
      </c>
      <c r="P22" s="14">
        <v>4.0841280685639601E-2</v>
      </c>
      <c r="Q22" s="14">
        <v>0</v>
      </c>
      <c r="R22" s="14">
        <v>0</v>
      </c>
      <c r="S22" s="14">
        <v>0</v>
      </c>
      <c r="T22" s="14">
        <v>0</v>
      </c>
      <c r="U22" s="14">
        <v>0</v>
      </c>
      <c r="V22" s="14">
        <v>3.36091821128362E-2</v>
      </c>
      <c r="W22" s="14">
        <v>5.8977491429676898E-2</v>
      </c>
      <c r="X22" s="14">
        <v>0</v>
      </c>
      <c r="Y22" s="14">
        <v>0</v>
      </c>
      <c r="Z22" s="14"/>
      <c r="AA22" s="14">
        <v>2.1655816654380201E-2</v>
      </c>
      <c r="AB22" s="14">
        <v>1.5056218381334901E-2</v>
      </c>
      <c r="AC22" s="14">
        <v>0</v>
      </c>
      <c r="AD22" s="14">
        <v>4.1359281711165E-2</v>
      </c>
      <c r="AE22" s="14"/>
      <c r="AF22" s="14">
        <v>3.2762579652927698E-2</v>
      </c>
      <c r="AG22" s="14">
        <v>1.27491616432299E-2</v>
      </c>
      <c r="AH22" s="14">
        <v>4.7691102610676703E-2</v>
      </c>
      <c r="AI22" s="14">
        <v>0</v>
      </c>
      <c r="AJ22" s="14">
        <v>0</v>
      </c>
      <c r="AK22" s="14"/>
      <c r="AL22" s="14">
        <v>4.2056839261840701E-2</v>
      </c>
      <c r="AM22" s="14">
        <v>1.08506494287914E-2</v>
      </c>
      <c r="AN22" s="14">
        <v>5.0336398667668397E-2</v>
      </c>
    </row>
    <row r="23" spans="2:40" x14ac:dyDescent="0.35">
      <c r="B23" s="15" t="s">
        <v>105</v>
      </c>
      <c r="C23" s="23">
        <v>6.55238253916028E-2</v>
      </c>
      <c r="D23" s="23">
        <v>4.22462994563257E-2</v>
      </c>
      <c r="E23" s="23">
        <v>9.2842974546170201E-2</v>
      </c>
      <c r="F23" s="23"/>
      <c r="G23" s="23">
        <v>0</v>
      </c>
      <c r="H23" s="23">
        <v>4.5475434955746803E-2</v>
      </c>
      <c r="I23" s="23">
        <v>0.14460585819492</v>
      </c>
      <c r="J23" s="23">
        <v>5.9618024447006E-2</v>
      </c>
      <c r="K23" s="23">
        <v>4.9705185571446799E-2</v>
      </c>
      <c r="L23" s="23">
        <v>7.6198663823488902E-2</v>
      </c>
      <c r="M23" s="23"/>
      <c r="N23" s="23">
        <v>8.4680020784409907E-2</v>
      </c>
      <c r="O23" s="23">
        <v>7.0485583134726207E-2</v>
      </c>
      <c r="P23" s="23">
        <v>9.5217417949477995E-2</v>
      </c>
      <c r="Q23" s="23">
        <v>7.0492849066068494E-2</v>
      </c>
      <c r="R23" s="23">
        <v>0.111055194405455</v>
      </c>
      <c r="S23" s="23">
        <v>8.1228199133405093E-2</v>
      </c>
      <c r="T23" s="23">
        <v>5.3483139751021702E-2</v>
      </c>
      <c r="U23" s="23">
        <v>0</v>
      </c>
      <c r="V23" s="23">
        <v>6.5958006103508895E-2</v>
      </c>
      <c r="W23" s="23">
        <v>0</v>
      </c>
      <c r="X23" s="23">
        <v>0</v>
      </c>
      <c r="Y23" s="23">
        <v>0</v>
      </c>
      <c r="Z23" s="23"/>
      <c r="AA23" s="23">
        <v>4.3823519303487199E-2</v>
      </c>
      <c r="AB23" s="23">
        <v>9.6327153046492295E-2</v>
      </c>
      <c r="AC23" s="23">
        <v>7.0524623677898995E-2</v>
      </c>
      <c r="AD23" s="23">
        <v>6.4568219333757004E-2</v>
      </c>
      <c r="AE23" s="23"/>
      <c r="AF23" s="23">
        <v>7.5391678772458504E-2</v>
      </c>
      <c r="AG23" s="23">
        <v>5.1354527940034402E-2</v>
      </c>
      <c r="AH23" s="23">
        <v>0</v>
      </c>
      <c r="AI23" s="23">
        <v>0.17831781635011401</v>
      </c>
      <c r="AJ23" s="23">
        <v>0.166069480018012</v>
      </c>
      <c r="AK23" s="23"/>
      <c r="AL23" s="23">
        <v>5.9936916927630597E-2</v>
      </c>
      <c r="AM23" s="23">
        <v>3.07287136227695E-2</v>
      </c>
      <c r="AN23" s="23">
        <v>0</v>
      </c>
    </row>
    <row r="24" spans="2:40" x14ac:dyDescent="0.35">
      <c r="B24" s="16" t="s">
        <v>135</v>
      </c>
    </row>
    <row r="25" spans="2:40" x14ac:dyDescent="0.35">
      <c r="B25" t="s">
        <v>69</v>
      </c>
    </row>
    <row r="26" spans="2:40" x14ac:dyDescent="0.35">
      <c r="B26" t="s">
        <v>70</v>
      </c>
    </row>
    <row r="28" spans="2:40" x14ac:dyDescent="0.35">
      <c r="B2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258</v>
      </c>
      <c r="D7" s="10">
        <v>137</v>
      </c>
      <c r="E7" s="10">
        <v>120</v>
      </c>
      <c r="F7" s="10"/>
      <c r="G7" s="10">
        <v>47</v>
      </c>
      <c r="H7" s="10">
        <v>45</v>
      </c>
      <c r="I7" s="10">
        <v>47</v>
      </c>
      <c r="J7" s="10">
        <v>30</v>
      </c>
      <c r="K7" s="10">
        <v>36</v>
      </c>
      <c r="L7" s="10">
        <v>53</v>
      </c>
      <c r="M7" s="10"/>
      <c r="N7" s="10">
        <v>37</v>
      </c>
      <c r="O7" s="10">
        <v>44</v>
      </c>
      <c r="P7" s="10">
        <v>23</v>
      </c>
      <c r="Q7" s="10">
        <v>26</v>
      </c>
      <c r="R7" s="10">
        <v>18</v>
      </c>
      <c r="S7" s="10">
        <v>26</v>
      </c>
      <c r="T7" s="10">
        <v>17</v>
      </c>
      <c r="U7" s="10">
        <v>5</v>
      </c>
      <c r="V7" s="10">
        <v>30</v>
      </c>
      <c r="W7" s="10">
        <v>15</v>
      </c>
      <c r="X7" s="10">
        <v>12</v>
      </c>
      <c r="Y7" s="10">
        <v>5</v>
      </c>
      <c r="Z7" s="10"/>
      <c r="AA7" s="10">
        <v>92</v>
      </c>
      <c r="AB7" s="10">
        <v>62</v>
      </c>
      <c r="AC7" s="10">
        <v>56</v>
      </c>
      <c r="AD7" s="10">
        <v>48</v>
      </c>
      <c r="AE7" s="10"/>
      <c r="AF7" s="10">
        <v>94</v>
      </c>
      <c r="AG7" s="10">
        <v>79</v>
      </c>
      <c r="AH7" s="10">
        <v>20</v>
      </c>
      <c r="AI7" s="10">
        <v>5</v>
      </c>
      <c r="AJ7" s="10">
        <v>23</v>
      </c>
      <c r="AK7" s="10"/>
      <c r="AL7" s="10">
        <v>48</v>
      </c>
      <c r="AM7" s="10">
        <v>92</v>
      </c>
      <c r="AN7" s="10">
        <v>19</v>
      </c>
    </row>
    <row r="8" spans="2:40" ht="30" customHeight="1" x14ac:dyDescent="0.35">
      <c r="B8" s="11" t="s">
        <v>20</v>
      </c>
      <c r="C8" s="11">
        <v>258</v>
      </c>
      <c r="D8" s="11">
        <v>138</v>
      </c>
      <c r="E8" s="11">
        <v>119</v>
      </c>
      <c r="F8" s="11"/>
      <c r="G8" s="11">
        <v>45</v>
      </c>
      <c r="H8" s="11">
        <v>43</v>
      </c>
      <c r="I8" s="11">
        <v>50</v>
      </c>
      <c r="J8" s="11">
        <v>32</v>
      </c>
      <c r="K8" s="11">
        <v>34</v>
      </c>
      <c r="L8" s="11">
        <v>55</v>
      </c>
      <c r="M8" s="11"/>
      <c r="N8" s="11">
        <v>38</v>
      </c>
      <c r="O8" s="11">
        <v>43</v>
      </c>
      <c r="P8" s="11">
        <v>22</v>
      </c>
      <c r="Q8" s="11">
        <v>25</v>
      </c>
      <c r="R8" s="11">
        <v>18</v>
      </c>
      <c r="S8" s="11">
        <v>25</v>
      </c>
      <c r="T8" s="11">
        <v>16</v>
      </c>
      <c r="U8" s="11">
        <v>5</v>
      </c>
      <c r="V8" s="11">
        <v>29</v>
      </c>
      <c r="W8" s="11">
        <v>17</v>
      </c>
      <c r="X8" s="11">
        <v>11</v>
      </c>
      <c r="Y8" s="11">
        <v>8</v>
      </c>
      <c r="Z8" s="11"/>
      <c r="AA8" s="11">
        <v>96</v>
      </c>
      <c r="AB8" s="11">
        <v>60</v>
      </c>
      <c r="AC8" s="11">
        <v>54</v>
      </c>
      <c r="AD8" s="11">
        <v>49</v>
      </c>
      <c r="AE8" s="11"/>
      <c r="AF8" s="11">
        <v>94</v>
      </c>
      <c r="AG8" s="11">
        <v>77</v>
      </c>
      <c r="AH8" s="11">
        <v>20</v>
      </c>
      <c r="AI8" s="11">
        <v>5</v>
      </c>
      <c r="AJ8" s="11">
        <v>24</v>
      </c>
      <c r="AK8" s="11"/>
      <c r="AL8" s="11">
        <v>48</v>
      </c>
      <c r="AM8" s="11">
        <v>91</v>
      </c>
      <c r="AN8" s="11">
        <v>19</v>
      </c>
    </row>
    <row r="9" spans="2:40" x14ac:dyDescent="0.35">
      <c r="B9" s="15" t="s">
        <v>364</v>
      </c>
      <c r="C9" s="14">
        <v>0.45351215229293101</v>
      </c>
      <c r="D9" s="14">
        <v>0.45550428758470701</v>
      </c>
      <c r="E9" s="14">
        <v>0.45506500505679098</v>
      </c>
      <c r="F9" s="14"/>
      <c r="G9" s="14">
        <v>0.42933775405525698</v>
      </c>
      <c r="H9" s="14">
        <v>0.40271856596628902</v>
      </c>
      <c r="I9" s="14">
        <v>0.49272068372246403</v>
      </c>
      <c r="J9" s="14">
        <v>0.37915754654796602</v>
      </c>
      <c r="K9" s="14">
        <v>0.58603217731346102</v>
      </c>
      <c r="L9" s="14">
        <v>0.43996110832065699</v>
      </c>
      <c r="M9" s="14"/>
      <c r="N9" s="14">
        <v>0.44383008714458999</v>
      </c>
      <c r="O9" s="14">
        <v>0.33279177316410102</v>
      </c>
      <c r="P9" s="14">
        <v>0.686976373675795</v>
      </c>
      <c r="Q9" s="14">
        <v>0.346399571429861</v>
      </c>
      <c r="R9" s="14">
        <v>0.61483185994462397</v>
      </c>
      <c r="S9" s="14">
        <v>0.37823867175867798</v>
      </c>
      <c r="T9" s="14">
        <v>0.30554302233258102</v>
      </c>
      <c r="U9" s="14">
        <v>0.41162817452804701</v>
      </c>
      <c r="V9" s="14">
        <v>0.49722336024860098</v>
      </c>
      <c r="W9" s="14">
        <v>0.60892786781645303</v>
      </c>
      <c r="X9" s="14">
        <v>0.40667429058301402</v>
      </c>
      <c r="Y9" s="14">
        <v>0.59747799782080102</v>
      </c>
      <c r="Z9" s="14"/>
      <c r="AA9" s="14">
        <v>0.49882673121744298</v>
      </c>
      <c r="AB9" s="14">
        <v>0.37991343022142698</v>
      </c>
      <c r="AC9" s="14">
        <v>0.50209870301266901</v>
      </c>
      <c r="AD9" s="14">
        <v>0.401544113422377</v>
      </c>
      <c r="AE9" s="14"/>
      <c r="AF9" s="14">
        <v>0.43565256788149498</v>
      </c>
      <c r="AG9" s="14">
        <v>0.37287890847647198</v>
      </c>
      <c r="AH9" s="14">
        <v>0.55229744971408501</v>
      </c>
      <c r="AI9" s="14">
        <v>0.43026185206869</v>
      </c>
      <c r="AJ9" s="14">
        <v>0.39218043574415501</v>
      </c>
      <c r="AK9" s="14"/>
      <c r="AL9" s="14">
        <v>0.375829584283912</v>
      </c>
      <c r="AM9" s="14">
        <v>0.380698341248695</v>
      </c>
      <c r="AN9" s="14">
        <v>0.58129106532862995</v>
      </c>
    </row>
    <row r="10" spans="2:40" ht="29" x14ac:dyDescent="0.35">
      <c r="B10" s="15" t="s">
        <v>365</v>
      </c>
      <c r="C10" s="14">
        <v>0.42031069679739602</v>
      </c>
      <c r="D10" s="14">
        <v>0.43085833084132702</v>
      </c>
      <c r="E10" s="14">
        <v>0.41165483262820002</v>
      </c>
      <c r="F10" s="14"/>
      <c r="G10" s="14">
        <v>0.42096185464002001</v>
      </c>
      <c r="H10" s="14">
        <v>0.38034689557532397</v>
      </c>
      <c r="I10" s="14">
        <v>0.48807127568924902</v>
      </c>
      <c r="J10" s="14">
        <v>0.50297383971137699</v>
      </c>
      <c r="K10" s="14">
        <v>0.30323582991502002</v>
      </c>
      <c r="L10" s="14">
        <v>0.41242630615304199</v>
      </c>
      <c r="M10" s="14"/>
      <c r="N10" s="14">
        <v>0.42925254349613401</v>
      </c>
      <c r="O10" s="14">
        <v>0.41741449673088699</v>
      </c>
      <c r="P10" s="14">
        <v>0.27070866632994001</v>
      </c>
      <c r="Q10" s="14">
        <v>0.34278952691931702</v>
      </c>
      <c r="R10" s="14">
        <v>0.45092928875298999</v>
      </c>
      <c r="S10" s="14">
        <v>0.509415209460368</v>
      </c>
      <c r="T10" s="14">
        <v>0.64696372884863496</v>
      </c>
      <c r="U10" s="14">
        <v>0.39484950433229499</v>
      </c>
      <c r="V10" s="14">
        <v>0.52784118486845599</v>
      </c>
      <c r="W10" s="14">
        <v>0.26595200201894698</v>
      </c>
      <c r="X10" s="14">
        <v>0.434771907692796</v>
      </c>
      <c r="Y10" s="14">
        <v>0.18207628917017399</v>
      </c>
      <c r="Z10" s="14"/>
      <c r="AA10" s="14">
        <v>0.43447564179783499</v>
      </c>
      <c r="AB10" s="14">
        <v>0.39342820767411302</v>
      </c>
      <c r="AC10" s="14">
        <v>0.41387206619227801</v>
      </c>
      <c r="AD10" s="14">
        <v>0.43284647442110402</v>
      </c>
      <c r="AE10" s="14"/>
      <c r="AF10" s="14">
        <v>0.44171189731702198</v>
      </c>
      <c r="AG10" s="14">
        <v>0.50559513649820098</v>
      </c>
      <c r="AH10" s="14">
        <v>0.34913243483332002</v>
      </c>
      <c r="AI10" s="14">
        <v>0.57791705547583405</v>
      </c>
      <c r="AJ10" s="14">
        <v>0.410395491760774</v>
      </c>
      <c r="AK10" s="14"/>
      <c r="AL10" s="14">
        <v>0.50291573582235605</v>
      </c>
      <c r="AM10" s="14">
        <v>0.47136625536606303</v>
      </c>
      <c r="AN10" s="14">
        <v>0.313785050449226</v>
      </c>
    </row>
    <row r="11" spans="2:40" ht="29" x14ac:dyDescent="0.35">
      <c r="B11" s="15" t="s">
        <v>366</v>
      </c>
      <c r="C11" s="14">
        <v>0.15006429361991899</v>
      </c>
      <c r="D11" s="14">
        <v>0.13650350913430601</v>
      </c>
      <c r="E11" s="14">
        <v>0.158555381860221</v>
      </c>
      <c r="F11" s="14"/>
      <c r="G11" s="14">
        <v>0.25187304828709101</v>
      </c>
      <c r="H11" s="14">
        <v>0.221273836222073</v>
      </c>
      <c r="I11" s="14">
        <v>8.5340144424887798E-2</v>
      </c>
      <c r="J11" s="14">
        <v>0.21094536789123999</v>
      </c>
      <c r="K11" s="14">
        <v>5.2490402970091603E-2</v>
      </c>
      <c r="L11" s="14">
        <v>9.4462070842685E-2</v>
      </c>
      <c r="M11" s="14"/>
      <c r="N11" s="14">
        <v>7.7572359709179695E-2</v>
      </c>
      <c r="O11" s="14">
        <v>0.13478094309922001</v>
      </c>
      <c r="P11" s="14">
        <v>0</v>
      </c>
      <c r="Q11" s="14">
        <v>0.23366816901496201</v>
      </c>
      <c r="R11" s="14">
        <v>0.110325705386806</v>
      </c>
      <c r="S11" s="14">
        <v>0.19056130546370501</v>
      </c>
      <c r="T11" s="14">
        <v>0.114823708326227</v>
      </c>
      <c r="U11" s="14">
        <v>0.37960540314633201</v>
      </c>
      <c r="V11" s="14">
        <v>0.26767381033917698</v>
      </c>
      <c r="W11" s="14">
        <v>0.13069961206672301</v>
      </c>
      <c r="X11" s="14">
        <v>0.15855380172419001</v>
      </c>
      <c r="Y11" s="14">
        <v>0.22044571300902399</v>
      </c>
      <c r="Z11" s="14"/>
      <c r="AA11" s="14">
        <v>0.103203493276464</v>
      </c>
      <c r="AB11" s="14">
        <v>0.16184508042552201</v>
      </c>
      <c r="AC11" s="14">
        <v>0.15308100952710299</v>
      </c>
      <c r="AD11" s="14">
        <v>0.22426553736072</v>
      </c>
      <c r="AE11" s="14"/>
      <c r="AF11" s="14">
        <v>9.4297878328899895E-2</v>
      </c>
      <c r="AG11" s="14">
        <v>0.136854097553714</v>
      </c>
      <c r="AH11" s="14">
        <v>0.102949240823189</v>
      </c>
      <c r="AI11" s="14">
        <v>0.39354928024080499</v>
      </c>
      <c r="AJ11" s="14">
        <v>0.23658077818728701</v>
      </c>
      <c r="AK11" s="14"/>
      <c r="AL11" s="14">
        <v>5.7540660909996301E-2</v>
      </c>
      <c r="AM11" s="14">
        <v>0.16979420579597601</v>
      </c>
      <c r="AN11" s="14">
        <v>0.15941739022017201</v>
      </c>
    </row>
    <row r="12" spans="2:40" x14ac:dyDescent="0.35">
      <c r="B12" s="15" t="s">
        <v>367</v>
      </c>
      <c r="C12" s="14">
        <v>3.8740255388443501E-2</v>
      </c>
      <c r="D12" s="14">
        <v>2.9022490824517602E-2</v>
      </c>
      <c r="E12" s="14">
        <v>5.0344590175231602E-2</v>
      </c>
      <c r="F12" s="14"/>
      <c r="G12" s="14">
        <v>8.5445910712389897E-2</v>
      </c>
      <c r="H12" s="14">
        <v>4.5051000694552597E-2</v>
      </c>
      <c r="I12" s="14">
        <v>4.3682254788882997E-2</v>
      </c>
      <c r="J12" s="14">
        <v>3.2186554742792202E-2</v>
      </c>
      <c r="K12" s="14">
        <v>0</v>
      </c>
      <c r="L12" s="14">
        <v>1.90362372306704E-2</v>
      </c>
      <c r="M12" s="14"/>
      <c r="N12" s="14">
        <v>0.13555976968304101</v>
      </c>
      <c r="O12" s="14">
        <v>0</v>
      </c>
      <c r="P12" s="14">
        <v>0</v>
      </c>
      <c r="Q12" s="14">
        <v>4.1595786166372099E-2</v>
      </c>
      <c r="R12" s="14">
        <v>5.2745679638896502E-2</v>
      </c>
      <c r="S12" s="14">
        <v>3.7550599923396599E-2</v>
      </c>
      <c r="T12" s="14">
        <v>0</v>
      </c>
      <c r="U12" s="14">
        <v>0</v>
      </c>
      <c r="V12" s="14">
        <v>6.4571693153674295E-2</v>
      </c>
      <c r="W12" s="14">
        <v>0</v>
      </c>
      <c r="X12" s="14">
        <v>0</v>
      </c>
      <c r="Y12" s="14">
        <v>0</v>
      </c>
      <c r="Z12" s="14"/>
      <c r="AA12" s="14">
        <v>4.1849659663301897E-2</v>
      </c>
      <c r="AB12" s="14">
        <v>6.8335440943923395E-2</v>
      </c>
      <c r="AC12" s="14">
        <v>3.5166875370888001E-2</v>
      </c>
      <c r="AD12" s="14">
        <v>0</v>
      </c>
      <c r="AE12" s="14"/>
      <c r="AF12" s="14">
        <v>2.1490381866874499E-2</v>
      </c>
      <c r="AG12" s="14">
        <v>7.6154760832616894E-2</v>
      </c>
      <c r="AH12" s="14">
        <v>0</v>
      </c>
      <c r="AI12" s="14">
        <v>0</v>
      </c>
      <c r="AJ12" s="14">
        <v>4.7270716143338998E-2</v>
      </c>
      <c r="AK12" s="14"/>
      <c r="AL12" s="14">
        <v>4.1616181155598397E-2</v>
      </c>
      <c r="AM12" s="14">
        <v>4.2733863895028999E-2</v>
      </c>
      <c r="AN12" s="14">
        <v>6.02057973903685E-2</v>
      </c>
    </row>
    <row r="13" spans="2:40" ht="29" x14ac:dyDescent="0.35">
      <c r="B13" s="15" t="s">
        <v>368</v>
      </c>
      <c r="C13" s="14">
        <v>2.9601797148428401E-2</v>
      </c>
      <c r="D13" s="14">
        <v>4.1912266877609301E-2</v>
      </c>
      <c r="E13" s="14">
        <v>1.5571780528150799E-2</v>
      </c>
      <c r="F13" s="14"/>
      <c r="G13" s="14">
        <v>2.0682872018445299E-2</v>
      </c>
      <c r="H13" s="14">
        <v>6.5595706108794796E-2</v>
      </c>
      <c r="I13" s="14">
        <v>2.1197870704067201E-2</v>
      </c>
      <c r="J13" s="14">
        <v>0</v>
      </c>
      <c r="K13" s="14">
        <v>5.8241589801428198E-2</v>
      </c>
      <c r="L13" s="14">
        <v>1.64069368139419E-2</v>
      </c>
      <c r="M13" s="14"/>
      <c r="N13" s="14">
        <v>2.50510152768035E-2</v>
      </c>
      <c r="O13" s="14">
        <v>0</v>
      </c>
      <c r="P13" s="14">
        <v>0</v>
      </c>
      <c r="Q13" s="14">
        <v>0.114350373033431</v>
      </c>
      <c r="R13" s="14">
        <v>0</v>
      </c>
      <c r="S13" s="14">
        <v>3.51935999954857E-2</v>
      </c>
      <c r="T13" s="14">
        <v>5.5779665091811398E-2</v>
      </c>
      <c r="U13" s="14">
        <v>0</v>
      </c>
      <c r="V13" s="14">
        <v>0</v>
      </c>
      <c r="W13" s="14">
        <v>6.2803679229851098E-2</v>
      </c>
      <c r="X13" s="14">
        <v>8.5532751488370307E-2</v>
      </c>
      <c r="Y13" s="14">
        <v>0</v>
      </c>
      <c r="Z13" s="14"/>
      <c r="AA13" s="14">
        <v>1.0103069028830999E-2</v>
      </c>
      <c r="AB13" s="14">
        <v>6.3174433119967399E-2</v>
      </c>
      <c r="AC13" s="14">
        <v>1.6462475228707901E-2</v>
      </c>
      <c r="AD13" s="14">
        <v>4.09946661042093E-2</v>
      </c>
      <c r="AE13" s="14"/>
      <c r="AF13" s="14">
        <v>2.9482814815768699E-2</v>
      </c>
      <c r="AG13" s="14">
        <v>3.7574679025534199E-2</v>
      </c>
      <c r="AH13" s="14">
        <v>4.66499588491638E-2</v>
      </c>
      <c r="AI13" s="14">
        <v>0</v>
      </c>
      <c r="AJ13" s="14">
        <v>0</v>
      </c>
      <c r="AK13" s="14"/>
      <c r="AL13" s="14">
        <v>1.8700577138014401E-2</v>
      </c>
      <c r="AM13" s="14">
        <v>3.2833987869580299E-2</v>
      </c>
      <c r="AN13" s="14">
        <v>4.9237505486739198E-2</v>
      </c>
    </row>
    <row r="14" spans="2:40" x14ac:dyDescent="0.35">
      <c r="B14" s="15" t="s">
        <v>124</v>
      </c>
      <c r="C14" s="23">
        <v>2.2713621597178501E-2</v>
      </c>
      <c r="D14" s="23">
        <v>1.34438603120417E-2</v>
      </c>
      <c r="E14" s="23">
        <v>3.3661644564231701E-2</v>
      </c>
      <c r="F14" s="23"/>
      <c r="G14" s="23">
        <v>0</v>
      </c>
      <c r="H14" s="23">
        <v>8.8744457032462198E-2</v>
      </c>
      <c r="I14" s="23">
        <v>0</v>
      </c>
      <c r="J14" s="23">
        <v>0</v>
      </c>
      <c r="K14" s="23">
        <v>0</v>
      </c>
      <c r="L14" s="23">
        <v>3.7621356015858302E-2</v>
      </c>
      <c r="M14" s="23"/>
      <c r="N14" s="23">
        <v>0</v>
      </c>
      <c r="O14" s="23">
        <v>0.115012787005792</v>
      </c>
      <c r="P14" s="23">
        <v>4.2314959994264899E-2</v>
      </c>
      <c r="Q14" s="23">
        <v>0</v>
      </c>
      <c r="R14" s="23">
        <v>0</v>
      </c>
      <c r="S14" s="23">
        <v>0</v>
      </c>
      <c r="T14" s="23">
        <v>0</v>
      </c>
      <c r="U14" s="23">
        <v>0</v>
      </c>
      <c r="V14" s="23">
        <v>0</v>
      </c>
      <c r="W14" s="23">
        <v>0</v>
      </c>
      <c r="X14" s="23">
        <v>0</v>
      </c>
      <c r="Y14" s="23">
        <v>0</v>
      </c>
      <c r="Z14" s="23"/>
      <c r="AA14" s="23">
        <v>2.2188507977581699E-2</v>
      </c>
      <c r="AB14" s="23">
        <v>3.0978234080825302E-2</v>
      </c>
      <c r="AC14" s="23">
        <v>0</v>
      </c>
      <c r="AD14" s="23">
        <v>3.8721376304562599E-2</v>
      </c>
      <c r="AE14" s="23"/>
      <c r="AF14" s="23">
        <v>3.2300107534984003E-2</v>
      </c>
      <c r="AG14" s="23">
        <v>2.46279096932134E-2</v>
      </c>
      <c r="AH14" s="23">
        <v>0</v>
      </c>
      <c r="AI14" s="23">
        <v>0</v>
      </c>
      <c r="AJ14" s="23">
        <v>0</v>
      </c>
      <c r="AK14" s="23"/>
      <c r="AL14" s="23">
        <v>2.331599601615E-2</v>
      </c>
      <c r="AM14" s="23">
        <v>1.03078555934815E-2</v>
      </c>
      <c r="AN14" s="23">
        <v>0</v>
      </c>
    </row>
    <row r="15" spans="2:40" x14ac:dyDescent="0.35">
      <c r="B15" s="16" t="s">
        <v>135</v>
      </c>
    </row>
    <row r="16" spans="2:40" x14ac:dyDescent="0.35">
      <c r="B16" t="s">
        <v>69</v>
      </c>
    </row>
    <row r="17" spans="2:2" x14ac:dyDescent="0.35">
      <c r="B17" t="s">
        <v>70</v>
      </c>
    </row>
    <row r="19" spans="2:2" x14ac:dyDescent="0.35">
      <c r="B19"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N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631</v>
      </c>
      <c r="D7" s="10">
        <v>346</v>
      </c>
      <c r="E7" s="10">
        <v>281</v>
      </c>
      <c r="F7" s="10"/>
      <c r="G7" s="10">
        <v>97</v>
      </c>
      <c r="H7" s="10">
        <v>118</v>
      </c>
      <c r="I7" s="10">
        <v>112</v>
      </c>
      <c r="J7" s="10">
        <v>86</v>
      </c>
      <c r="K7" s="10">
        <v>77</v>
      </c>
      <c r="L7" s="10">
        <v>141</v>
      </c>
      <c r="M7" s="10"/>
      <c r="N7" s="10">
        <v>91</v>
      </c>
      <c r="O7" s="10">
        <v>109</v>
      </c>
      <c r="P7" s="10">
        <v>50</v>
      </c>
      <c r="Q7" s="10">
        <v>53</v>
      </c>
      <c r="R7" s="10">
        <v>47</v>
      </c>
      <c r="S7" s="10">
        <v>54</v>
      </c>
      <c r="T7" s="10">
        <v>53</v>
      </c>
      <c r="U7" s="10">
        <v>21</v>
      </c>
      <c r="V7" s="10">
        <v>71</v>
      </c>
      <c r="W7" s="10">
        <v>41</v>
      </c>
      <c r="X7" s="10">
        <v>30</v>
      </c>
      <c r="Y7" s="10">
        <v>11</v>
      </c>
      <c r="Z7" s="10"/>
      <c r="AA7" s="10">
        <v>242</v>
      </c>
      <c r="AB7" s="10">
        <v>160</v>
      </c>
      <c r="AC7" s="10">
        <v>126</v>
      </c>
      <c r="AD7" s="10">
        <v>103</v>
      </c>
      <c r="AE7" s="10"/>
      <c r="AF7" s="10">
        <v>243</v>
      </c>
      <c r="AG7" s="10">
        <v>186</v>
      </c>
      <c r="AH7" s="10">
        <v>54</v>
      </c>
      <c r="AI7" s="10">
        <v>13</v>
      </c>
      <c r="AJ7" s="10">
        <v>55</v>
      </c>
      <c r="AK7" s="10"/>
      <c r="AL7" s="10">
        <v>138</v>
      </c>
      <c r="AM7" s="10">
        <v>228</v>
      </c>
      <c r="AN7" s="10">
        <v>47</v>
      </c>
    </row>
    <row r="8" spans="2:40" ht="30" customHeight="1" x14ac:dyDescent="0.35">
      <c r="B8" s="11" t="s">
        <v>20</v>
      </c>
      <c r="C8" s="11">
        <v>634</v>
      </c>
      <c r="D8" s="11">
        <v>349</v>
      </c>
      <c r="E8" s="11">
        <v>280</v>
      </c>
      <c r="F8" s="11"/>
      <c r="G8" s="11">
        <v>93</v>
      </c>
      <c r="H8" s="11">
        <v>114</v>
      </c>
      <c r="I8" s="11">
        <v>118</v>
      </c>
      <c r="J8" s="11">
        <v>92</v>
      </c>
      <c r="K8" s="11">
        <v>72</v>
      </c>
      <c r="L8" s="11">
        <v>144</v>
      </c>
      <c r="M8" s="11"/>
      <c r="N8" s="11">
        <v>95</v>
      </c>
      <c r="O8" s="11">
        <v>106</v>
      </c>
      <c r="P8" s="11">
        <v>49</v>
      </c>
      <c r="Q8" s="11">
        <v>51</v>
      </c>
      <c r="R8" s="11">
        <v>46</v>
      </c>
      <c r="S8" s="11">
        <v>52</v>
      </c>
      <c r="T8" s="11">
        <v>50</v>
      </c>
      <c r="U8" s="11">
        <v>20</v>
      </c>
      <c r="V8" s="11">
        <v>71</v>
      </c>
      <c r="W8" s="11">
        <v>47</v>
      </c>
      <c r="X8" s="11">
        <v>29</v>
      </c>
      <c r="Y8" s="11">
        <v>17</v>
      </c>
      <c r="Z8" s="11"/>
      <c r="AA8" s="11">
        <v>251</v>
      </c>
      <c r="AB8" s="11">
        <v>158</v>
      </c>
      <c r="AC8" s="11">
        <v>123</v>
      </c>
      <c r="AD8" s="11">
        <v>103</v>
      </c>
      <c r="AE8" s="11"/>
      <c r="AF8" s="11">
        <v>242</v>
      </c>
      <c r="AG8" s="11">
        <v>185</v>
      </c>
      <c r="AH8" s="11">
        <v>54</v>
      </c>
      <c r="AI8" s="11">
        <v>12</v>
      </c>
      <c r="AJ8" s="11">
        <v>56</v>
      </c>
      <c r="AK8" s="11"/>
      <c r="AL8" s="11">
        <v>137</v>
      </c>
      <c r="AM8" s="11">
        <v>228</v>
      </c>
      <c r="AN8" s="11">
        <v>47</v>
      </c>
    </row>
    <row r="9" spans="2:40" x14ac:dyDescent="0.35">
      <c r="B9" s="15" t="s">
        <v>370</v>
      </c>
      <c r="C9" s="14">
        <v>0.39441996229180798</v>
      </c>
      <c r="D9" s="14">
        <v>0.39138729293874902</v>
      </c>
      <c r="E9" s="14">
        <v>0.39673314131265702</v>
      </c>
      <c r="F9" s="14"/>
      <c r="G9" s="14">
        <v>0.18204206594253999</v>
      </c>
      <c r="H9" s="14">
        <v>0.222010668900294</v>
      </c>
      <c r="I9" s="14">
        <v>0.315879302216453</v>
      </c>
      <c r="J9" s="14">
        <v>0.47405058400380001</v>
      </c>
      <c r="K9" s="14">
        <v>0.46170821645120502</v>
      </c>
      <c r="L9" s="14">
        <v>0.64872438869637905</v>
      </c>
      <c r="M9" s="14"/>
      <c r="N9" s="14">
        <v>0.21532253630430701</v>
      </c>
      <c r="O9" s="14">
        <v>0.38805427187755498</v>
      </c>
      <c r="P9" s="14">
        <v>0.46479606230571102</v>
      </c>
      <c r="Q9" s="14">
        <v>0.40316310043826598</v>
      </c>
      <c r="R9" s="14">
        <v>0.48323028297067799</v>
      </c>
      <c r="S9" s="14">
        <v>0.42600737358540902</v>
      </c>
      <c r="T9" s="14">
        <v>0.410801095369558</v>
      </c>
      <c r="U9" s="14">
        <v>0.68950463109742199</v>
      </c>
      <c r="V9" s="14">
        <v>0.405713687190212</v>
      </c>
      <c r="W9" s="14">
        <v>0.36597786282553002</v>
      </c>
      <c r="X9" s="14">
        <v>0.46221595578222502</v>
      </c>
      <c r="Y9" s="14">
        <v>0.38468659107463898</v>
      </c>
      <c r="Z9" s="14"/>
      <c r="AA9" s="14">
        <v>0.32796608169551</v>
      </c>
      <c r="AB9" s="14">
        <v>0.402610631548183</v>
      </c>
      <c r="AC9" s="14">
        <v>0.43321433126996201</v>
      </c>
      <c r="AD9" s="14">
        <v>0.49755196788789702</v>
      </c>
      <c r="AE9" s="14"/>
      <c r="AF9" s="14">
        <v>0.43691377611960902</v>
      </c>
      <c r="AG9" s="14">
        <v>0.295371022988554</v>
      </c>
      <c r="AH9" s="14">
        <v>0.326771512829091</v>
      </c>
      <c r="AI9" s="14">
        <v>0.60779133195815205</v>
      </c>
      <c r="AJ9" s="14">
        <v>0.42702910258384102</v>
      </c>
      <c r="AK9" s="14"/>
      <c r="AL9" s="14">
        <v>0.37778725827839799</v>
      </c>
      <c r="AM9" s="14">
        <v>0.28801793341178</v>
      </c>
      <c r="AN9" s="14">
        <v>0.28646630369521098</v>
      </c>
    </row>
    <row r="10" spans="2:40" x14ac:dyDescent="0.35">
      <c r="B10" s="15" t="s">
        <v>327</v>
      </c>
      <c r="C10" s="14">
        <v>4.83713215310307E-2</v>
      </c>
      <c r="D10" s="14">
        <v>6.5692710634460097E-2</v>
      </c>
      <c r="E10" s="14">
        <v>2.7498916763384701E-2</v>
      </c>
      <c r="F10" s="14"/>
      <c r="G10" s="14">
        <v>7.0942703754150502E-2</v>
      </c>
      <c r="H10" s="14">
        <v>4.2404447092770699E-2</v>
      </c>
      <c r="I10" s="14">
        <v>8.0997972823660409E-3</v>
      </c>
      <c r="J10" s="14">
        <v>9.5594324905145397E-2</v>
      </c>
      <c r="K10" s="14">
        <v>6.2197520339135497E-2</v>
      </c>
      <c r="L10" s="14">
        <v>3.4365197474954999E-2</v>
      </c>
      <c r="M10" s="14"/>
      <c r="N10" s="14">
        <v>7.8123034757084098E-2</v>
      </c>
      <c r="O10" s="14">
        <v>3.7666146480635897E-2</v>
      </c>
      <c r="P10" s="14">
        <v>1.7807952754979199E-2</v>
      </c>
      <c r="Q10" s="14">
        <v>3.5348034089444202E-2</v>
      </c>
      <c r="R10" s="14">
        <v>0.12618094682576</v>
      </c>
      <c r="S10" s="14">
        <v>1.7230983109696799E-2</v>
      </c>
      <c r="T10" s="14">
        <v>7.4522757458440794E-2</v>
      </c>
      <c r="U10" s="14">
        <v>0</v>
      </c>
      <c r="V10" s="14">
        <v>2.7073794580283299E-2</v>
      </c>
      <c r="W10" s="14">
        <v>5.0607014038692E-2</v>
      </c>
      <c r="X10" s="14">
        <v>0</v>
      </c>
      <c r="Y10" s="14">
        <v>0.103486938848609</v>
      </c>
      <c r="Z10" s="14"/>
      <c r="AA10" s="14">
        <v>4.8654906606714197E-2</v>
      </c>
      <c r="AB10" s="14">
        <v>5.5168535670541502E-2</v>
      </c>
      <c r="AC10" s="14">
        <v>4.81728611814978E-2</v>
      </c>
      <c r="AD10" s="14">
        <v>3.7493268884562697E-2</v>
      </c>
      <c r="AE10" s="14"/>
      <c r="AF10" s="14">
        <v>5.4244532169342503E-2</v>
      </c>
      <c r="AG10" s="14">
        <v>5.7729272209656103E-2</v>
      </c>
      <c r="AH10" s="14">
        <v>4.1525693421183202E-2</v>
      </c>
      <c r="AI10" s="14">
        <v>0</v>
      </c>
      <c r="AJ10" s="14">
        <v>4.81627316481016E-2</v>
      </c>
      <c r="AK10" s="14"/>
      <c r="AL10" s="14">
        <v>6.2284199494835803E-2</v>
      </c>
      <c r="AM10" s="14">
        <v>6.5393341220934306E-2</v>
      </c>
      <c r="AN10" s="14">
        <v>2.1985641763250099E-2</v>
      </c>
    </row>
    <row r="11" spans="2:40" x14ac:dyDescent="0.35">
      <c r="B11" s="15" t="s">
        <v>371</v>
      </c>
      <c r="C11" s="14">
        <v>0.20644615016255399</v>
      </c>
      <c r="D11" s="14">
        <v>0.193439568360013</v>
      </c>
      <c r="E11" s="14">
        <v>0.22198665017744401</v>
      </c>
      <c r="F11" s="14"/>
      <c r="G11" s="14">
        <v>0.30741413536612699</v>
      </c>
      <c r="H11" s="14">
        <v>0.238263958559505</v>
      </c>
      <c r="I11" s="14">
        <v>0.27742731444100699</v>
      </c>
      <c r="J11" s="14">
        <v>0.15497349604534</v>
      </c>
      <c r="K11" s="14">
        <v>0.233154523928577</v>
      </c>
      <c r="L11" s="14">
        <v>7.7239236071126094E-2</v>
      </c>
      <c r="M11" s="14"/>
      <c r="N11" s="14">
        <v>0.25183824448381897</v>
      </c>
      <c r="O11" s="14">
        <v>0.22682909705211299</v>
      </c>
      <c r="P11" s="14">
        <v>0.18169523719116301</v>
      </c>
      <c r="Q11" s="14">
        <v>0.13089611497011699</v>
      </c>
      <c r="R11" s="14">
        <v>0.20173519286254901</v>
      </c>
      <c r="S11" s="14">
        <v>0.114380470247057</v>
      </c>
      <c r="T11" s="14">
        <v>0.22528637446097399</v>
      </c>
      <c r="U11" s="14">
        <v>0.13433707181197199</v>
      </c>
      <c r="V11" s="14">
        <v>0.24441737845266601</v>
      </c>
      <c r="W11" s="14">
        <v>0.22099738229431501</v>
      </c>
      <c r="X11" s="14">
        <v>0.20041226016276001</v>
      </c>
      <c r="Y11" s="14">
        <v>0.26344356663702001</v>
      </c>
      <c r="Z11" s="14"/>
      <c r="AA11" s="14">
        <v>0.17907649116899799</v>
      </c>
      <c r="AB11" s="14">
        <v>0.222175067216592</v>
      </c>
      <c r="AC11" s="14">
        <v>0.241155258615396</v>
      </c>
      <c r="AD11" s="14">
        <v>0.20764870756884601</v>
      </c>
      <c r="AE11" s="14"/>
      <c r="AF11" s="14">
        <v>0.166919446502175</v>
      </c>
      <c r="AG11" s="14">
        <v>0.263432496622799</v>
      </c>
      <c r="AH11" s="14">
        <v>0.217645362837115</v>
      </c>
      <c r="AI11" s="14">
        <v>7.6347332861568806E-2</v>
      </c>
      <c r="AJ11" s="14">
        <v>0.253497837736262</v>
      </c>
      <c r="AK11" s="14"/>
      <c r="AL11" s="14">
        <v>0.195672860597737</v>
      </c>
      <c r="AM11" s="14">
        <v>0.22697293755081899</v>
      </c>
      <c r="AN11" s="14">
        <v>0.272798541940655</v>
      </c>
    </row>
    <row r="12" spans="2:40" x14ac:dyDescent="0.35">
      <c r="B12" s="15" t="s">
        <v>372</v>
      </c>
      <c r="C12" s="14">
        <v>0.122293512746387</v>
      </c>
      <c r="D12" s="14">
        <v>0.13460434759457701</v>
      </c>
      <c r="E12" s="14">
        <v>0.105104289592571</v>
      </c>
      <c r="F12" s="14"/>
      <c r="G12" s="14">
        <v>0.202985036398458</v>
      </c>
      <c r="H12" s="14">
        <v>0.203170278885526</v>
      </c>
      <c r="I12" s="14">
        <v>0.118215229281766</v>
      </c>
      <c r="J12" s="14">
        <v>8.0644106698660803E-2</v>
      </c>
      <c r="K12" s="14">
        <v>8.35333980675034E-2</v>
      </c>
      <c r="L12" s="14">
        <v>5.5186083774488102E-2</v>
      </c>
      <c r="M12" s="14"/>
      <c r="N12" s="14">
        <v>0.187366673905561</v>
      </c>
      <c r="O12" s="14">
        <v>8.1242104454582798E-2</v>
      </c>
      <c r="P12" s="14">
        <v>9.8447773764568897E-2</v>
      </c>
      <c r="Q12" s="14">
        <v>0.15119467086242599</v>
      </c>
      <c r="R12" s="14">
        <v>4.1603950901016699E-2</v>
      </c>
      <c r="S12" s="14">
        <v>0.17837604430404799</v>
      </c>
      <c r="T12" s="14">
        <v>0.15666017939759899</v>
      </c>
      <c r="U12" s="14">
        <v>4.3501106615408403E-2</v>
      </c>
      <c r="V12" s="14">
        <v>0.142044934603095</v>
      </c>
      <c r="W12" s="14">
        <v>9.4104383690783902E-2</v>
      </c>
      <c r="X12" s="14">
        <v>9.5118487417684097E-2</v>
      </c>
      <c r="Y12" s="14">
        <v>8.0442980654664403E-2</v>
      </c>
      <c r="Z12" s="14"/>
      <c r="AA12" s="14">
        <v>0.14523041845722101</v>
      </c>
      <c r="AB12" s="14">
        <v>0.123853155070924</v>
      </c>
      <c r="AC12" s="14">
        <v>7.9196214099500395E-2</v>
      </c>
      <c r="AD12" s="14">
        <v>0.11537838317328999</v>
      </c>
      <c r="AE12" s="14"/>
      <c r="AF12" s="14">
        <v>0.10227020924435599</v>
      </c>
      <c r="AG12" s="14">
        <v>0.12420542053035399</v>
      </c>
      <c r="AH12" s="14">
        <v>9.2544065927191804E-2</v>
      </c>
      <c r="AI12" s="14">
        <v>0.1639104728421</v>
      </c>
      <c r="AJ12" s="14">
        <v>0.13404215256685001</v>
      </c>
      <c r="AK12" s="14"/>
      <c r="AL12" s="14">
        <v>0.10920498340925699</v>
      </c>
      <c r="AM12" s="14">
        <v>0.142821972228383</v>
      </c>
      <c r="AN12" s="14">
        <v>0.165139203884765</v>
      </c>
    </row>
    <row r="13" spans="2:40" x14ac:dyDescent="0.35">
      <c r="B13" s="15" t="s">
        <v>373</v>
      </c>
      <c r="C13" s="14">
        <v>8.8169191897009197E-2</v>
      </c>
      <c r="D13" s="14">
        <v>8.7707865853990402E-2</v>
      </c>
      <c r="E13" s="14">
        <v>9.0010508834244898E-2</v>
      </c>
      <c r="F13" s="14"/>
      <c r="G13" s="14">
        <v>9.2913984174222503E-2</v>
      </c>
      <c r="H13" s="14">
        <v>0.10257840672488799</v>
      </c>
      <c r="I13" s="14">
        <v>0.147474179619241</v>
      </c>
      <c r="J13" s="14">
        <v>9.2248770084454201E-2</v>
      </c>
      <c r="K13" s="14">
        <v>6.6399244558521198E-2</v>
      </c>
      <c r="L13" s="14">
        <v>3.32138304778309E-2</v>
      </c>
      <c r="M13" s="14"/>
      <c r="N13" s="14">
        <v>0.134532592059805</v>
      </c>
      <c r="O13" s="14">
        <v>0.117624215997093</v>
      </c>
      <c r="P13" s="14">
        <v>5.5599733495708903E-2</v>
      </c>
      <c r="Q13" s="14">
        <v>0.111881727600013</v>
      </c>
      <c r="R13" s="14">
        <v>0</v>
      </c>
      <c r="S13" s="14">
        <v>0.16861702987134</v>
      </c>
      <c r="T13" s="14">
        <v>5.5546499637308198E-2</v>
      </c>
      <c r="U13" s="14">
        <v>8.6242710258631894E-2</v>
      </c>
      <c r="V13" s="14">
        <v>5.53427180664132E-2</v>
      </c>
      <c r="W13" s="14">
        <v>7.4772586954169204E-2</v>
      </c>
      <c r="X13" s="14">
        <v>0</v>
      </c>
      <c r="Y13" s="14">
        <v>8.0350383836056902E-2</v>
      </c>
      <c r="Z13" s="14"/>
      <c r="AA13" s="14">
        <v>0.12227217650302399</v>
      </c>
      <c r="AB13" s="14">
        <v>6.1669191929871803E-2</v>
      </c>
      <c r="AC13" s="14">
        <v>8.67126572627262E-2</v>
      </c>
      <c r="AD13" s="14">
        <v>4.7442470790112601E-2</v>
      </c>
      <c r="AE13" s="14"/>
      <c r="AF13" s="14">
        <v>8.1031886983883694E-2</v>
      </c>
      <c r="AG13" s="14">
        <v>0.113561894112276</v>
      </c>
      <c r="AH13" s="14">
        <v>0.12957917094010599</v>
      </c>
      <c r="AI13" s="14">
        <v>0</v>
      </c>
      <c r="AJ13" s="14">
        <v>6.9106843305958093E-2</v>
      </c>
      <c r="AK13" s="14"/>
      <c r="AL13" s="14">
        <v>0.114156516832238</v>
      </c>
      <c r="AM13" s="14">
        <v>0.113964149033222</v>
      </c>
      <c r="AN13" s="14">
        <v>0.13052250897947801</v>
      </c>
    </row>
    <row r="14" spans="2:40" x14ac:dyDescent="0.35">
      <c r="B14" s="15" t="s">
        <v>331</v>
      </c>
      <c r="C14" s="14">
        <v>3.6600681151948297E-2</v>
      </c>
      <c r="D14" s="14">
        <v>4.3207345128222503E-2</v>
      </c>
      <c r="E14" s="14">
        <v>2.8900413923459999E-2</v>
      </c>
      <c r="F14" s="14"/>
      <c r="G14" s="14">
        <v>4.0998890548994797E-2</v>
      </c>
      <c r="H14" s="14">
        <v>5.8274755064445301E-2</v>
      </c>
      <c r="I14" s="14">
        <v>4.6713753098846303E-2</v>
      </c>
      <c r="J14" s="14">
        <v>2.2830518049327501E-2</v>
      </c>
      <c r="K14" s="14">
        <v>1.36719923207996E-2</v>
      </c>
      <c r="L14" s="14">
        <v>2.8497226730018699E-2</v>
      </c>
      <c r="M14" s="14"/>
      <c r="N14" s="14">
        <v>7.6301879685283E-2</v>
      </c>
      <c r="O14" s="14">
        <v>3.61570557944106E-2</v>
      </c>
      <c r="P14" s="14">
        <v>5.9898569106291502E-2</v>
      </c>
      <c r="Q14" s="14">
        <v>0</v>
      </c>
      <c r="R14" s="14">
        <v>4.4783827585852601E-2</v>
      </c>
      <c r="S14" s="14">
        <v>0</v>
      </c>
      <c r="T14" s="14">
        <v>1.8616833141864499E-2</v>
      </c>
      <c r="U14" s="14">
        <v>0</v>
      </c>
      <c r="V14" s="14">
        <v>4.0450371147166299E-2</v>
      </c>
      <c r="W14" s="14">
        <v>2.79908592741566E-2</v>
      </c>
      <c r="X14" s="14">
        <v>7.0532074702627096E-2</v>
      </c>
      <c r="Y14" s="14">
        <v>0</v>
      </c>
      <c r="Z14" s="14"/>
      <c r="AA14" s="14">
        <v>4.60681536838018E-2</v>
      </c>
      <c r="AB14" s="14">
        <v>4.9575624984683903E-2</v>
      </c>
      <c r="AC14" s="14">
        <v>1.51178264980636E-2</v>
      </c>
      <c r="AD14" s="14">
        <v>1.92392986976904E-2</v>
      </c>
      <c r="AE14" s="14"/>
      <c r="AF14" s="14">
        <v>3.6968669716432E-2</v>
      </c>
      <c r="AG14" s="14">
        <v>2.7191746162389101E-2</v>
      </c>
      <c r="AH14" s="14">
        <v>7.2338548333054198E-2</v>
      </c>
      <c r="AI14" s="14">
        <v>7.7165203056444198E-2</v>
      </c>
      <c r="AJ14" s="14">
        <v>1.7480452428244399E-2</v>
      </c>
      <c r="AK14" s="14"/>
      <c r="AL14" s="14">
        <v>1.46616580359942E-2</v>
      </c>
      <c r="AM14" s="14">
        <v>4.3777239538384999E-2</v>
      </c>
      <c r="AN14" s="14">
        <v>6.4316037318946306E-2</v>
      </c>
    </row>
    <row r="15" spans="2:40" x14ac:dyDescent="0.35">
      <c r="B15" s="15" t="s">
        <v>374</v>
      </c>
      <c r="C15" s="14">
        <v>2.1497152226834501E-2</v>
      </c>
      <c r="D15" s="14">
        <v>1.9175893453288E-2</v>
      </c>
      <c r="E15" s="14">
        <v>2.46963235905369E-2</v>
      </c>
      <c r="F15" s="14"/>
      <c r="G15" s="14">
        <v>3.9760249576267802E-2</v>
      </c>
      <c r="H15" s="14">
        <v>1.69445793719155E-2</v>
      </c>
      <c r="I15" s="14">
        <v>1.71004517114971E-2</v>
      </c>
      <c r="J15" s="14">
        <v>0</v>
      </c>
      <c r="K15" s="14">
        <v>1.36719923207996E-2</v>
      </c>
      <c r="L15" s="14">
        <v>3.4553598364755703E-2</v>
      </c>
      <c r="M15" s="14"/>
      <c r="N15" s="14">
        <v>0</v>
      </c>
      <c r="O15" s="14">
        <v>4.6937742258832398E-2</v>
      </c>
      <c r="P15" s="14">
        <v>5.9176115943497302E-2</v>
      </c>
      <c r="Q15" s="14">
        <v>0</v>
      </c>
      <c r="R15" s="14">
        <v>2.0179042256320001E-2</v>
      </c>
      <c r="S15" s="14">
        <v>1.8087998723499098E-2</v>
      </c>
      <c r="T15" s="14">
        <v>0</v>
      </c>
      <c r="U15" s="14">
        <v>4.6414480216566398E-2</v>
      </c>
      <c r="V15" s="14">
        <v>1.3643368235306499E-2</v>
      </c>
      <c r="W15" s="14">
        <v>0</v>
      </c>
      <c r="X15" s="14">
        <v>6.8925345690451098E-2</v>
      </c>
      <c r="Y15" s="14">
        <v>0</v>
      </c>
      <c r="Z15" s="14"/>
      <c r="AA15" s="14">
        <v>2.7975419944732599E-2</v>
      </c>
      <c r="AB15" s="14">
        <v>1.7995930794202902E-2</v>
      </c>
      <c r="AC15" s="14">
        <v>2.3081025528808599E-2</v>
      </c>
      <c r="AD15" s="14">
        <v>9.1924891501281095E-3</v>
      </c>
      <c r="AE15" s="14"/>
      <c r="AF15" s="14">
        <v>3.2182222408159197E-2</v>
      </c>
      <c r="AG15" s="14">
        <v>2.5829731201463601E-2</v>
      </c>
      <c r="AH15" s="14">
        <v>1.9241384137236001E-2</v>
      </c>
      <c r="AI15" s="14">
        <v>0</v>
      </c>
      <c r="AJ15" s="14">
        <v>0</v>
      </c>
      <c r="AK15" s="14"/>
      <c r="AL15" s="14">
        <v>2.90922285685591E-2</v>
      </c>
      <c r="AM15" s="14">
        <v>2.9688630666198802E-2</v>
      </c>
      <c r="AN15" s="14">
        <v>1.9972448454548299E-2</v>
      </c>
    </row>
    <row r="16" spans="2:40" x14ac:dyDescent="0.35">
      <c r="B16" s="15" t="s">
        <v>375</v>
      </c>
      <c r="C16" s="14">
        <v>1.1233856036779399E-2</v>
      </c>
      <c r="D16" s="14">
        <v>6.0475798967046896E-3</v>
      </c>
      <c r="E16" s="14">
        <v>1.7852884900676099E-2</v>
      </c>
      <c r="F16" s="14"/>
      <c r="G16" s="14">
        <v>0</v>
      </c>
      <c r="H16" s="14">
        <v>1.69277595324374E-2</v>
      </c>
      <c r="I16" s="14">
        <v>8.6400019871411601E-3</v>
      </c>
      <c r="J16" s="14">
        <v>0</v>
      </c>
      <c r="K16" s="14">
        <v>1.30583555701621E-2</v>
      </c>
      <c r="L16" s="14">
        <v>2.2423614388934501E-2</v>
      </c>
      <c r="M16" s="14"/>
      <c r="N16" s="14">
        <v>2.1052778841409402E-2</v>
      </c>
      <c r="O16" s="14">
        <v>8.8164508286932095E-3</v>
      </c>
      <c r="P16" s="14">
        <v>2.13659936589366E-2</v>
      </c>
      <c r="Q16" s="14">
        <v>2.0428566111121298E-2</v>
      </c>
      <c r="R16" s="14">
        <v>2.0678332453733302E-2</v>
      </c>
      <c r="S16" s="14">
        <v>0</v>
      </c>
      <c r="T16" s="14">
        <v>0</v>
      </c>
      <c r="U16" s="14">
        <v>0</v>
      </c>
      <c r="V16" s="14">
        <v>0</v>
      </c>
      <c r="W16" s="14">
        <v>2.39722664536537E-2</v>
      </c>
      <c r="X16" s="14">
        <v>0</v>
      </c>
      <c r="Y16" s="14">
        <v>0</v>
      </c>
      <c r="Z16" s="14"/>
      <c r="AA16" s="14">
        <v>1.2502227086214301E-2</v>
      </c>
      <c r="AB16" s="14">
        <v>1.25826203559425E-2</v>
      </c>
      <c r="AC16" s="14">
        <v>1.6330536263090601E-2</v>
      </c>
      <c r="AD16" s="14">
        <v>0</v>
      </c>
      <c r="AE16" s="14"/>
      <c r="AF16" s="14">
        <v>1.6627712164916202E-2</v>
      </c>
      <c r="AG16" s="14">
        <v>1.05472006206622E-2</v>
      </c>
      <c r="AH16" s="14">
        <v>0</v>
      </c>
      <c r="AI16" s="14">
        <v>0</v>
      </c>
      <c r="AJ16" s="14">
        <v>0</v>
      </c>
      <c r="AK16" s="14"/>
      <c r="AL16" s="14">
        <v>2.92842290773094E-2</v>
      </c>
      <c r="AM16" s="14">
        <v>8.5680241732079693E-3</v>
      </c>
      <c r="AN16" s="14">
        <v>0</v>
      </c>
    </row>
    <row r="17" spans="2:40" x14ac:dyDescent="0.35">
      <c r="B17" s="15" t="s">
        <v>376</v>
      </c>
      <c r="C17" s="14">
        <v>5.3039676777998698E-3</v>
      </c>
      <c r="D17" s="14">
        <v>2.5498205856521001E-3</v>
      </c>
      <c r="E17" s="14">
        <v>8.8094630085334795E-3</v>
      </c>
      <c r="F17" s="14"/>
      <c r="G17" s="14">
        <v>0</v>
      </c>
      <c r="H17" s="14">
        <v>1.32805910193999E-2</v>
      </c>
      <c r="I17" s="14">
        <v>8.0728177921877194E-3</v>
      </c>
      <c r="J17" s="14">
        <v>0</v>
      </c>
      <c r="K17" s="14">
        <v>1.2430173532979E-2</v>
      </c>
      <c r="L17" s="14">
        <v>0</v>
      </c>
      <c r="M17" s="14"/>
      <c r="N17" s="14">
        <v>0</v>
      </c>
      <c r="O17" s="14">
        <v>0</v>
      </c>
      <c r="P17" s="14">
        <v>0</v>
      </c>
      <c r="Q17" s="14">
        <v>1.8581059470884301E-2</v>
      </c>
      <c r="R17" s="14">
        <v>0</v>
      </c>
      <c r="S17" s="14">
        <v>0</v>
      </c>
      <c r="T17" s="14">
        <v>0</v>
      </c>
      <c r="U17" s="14">
        <v>0</v>
      </c>
      <c r="V17" s="14">
        <v>0</v>
      </c>
      <c r="W17" s="14">
        <v>0</v>
      </c>
      <c r="X17" s="14">
        <v>3.1117126248919599E-2</v>
      </c>
      <c r="Y17" s="14">
        <v>8.7589538949010698E-2</v>
      </c>
      <c r="Z17" s="14"/>
      <c r="AA17" s="14">
        <v>1.3412902935837001E-2</v>
      </c>
      <c r="AB17" s="14">
        <v>0</v>
      </c>
      <c r="AC17" s="14">
        <v>0</v>
      </c>
      <c r="AD17" s="14">
        <v>0</v>
      </c>
      <c r="AE17" s="14"/>
      <c r="AF17" s="14">
        <v>3.9418427453158404E-3</v>
      </c>
      <c r="AG17" s="14">
        <v>0</v>
      </c>
      <c r="AH17" s="14">
        <v>4.4423443783417199E-2</v>
      </c>
      <c r="AI17" s="14">
        <v>0</v>
      </c>
      <c r="AJ17" s="14">
        <v>0</v>
      </c>
      <c r="AK17" s="14"/>
      <c r="AL17" s="14">
        <v>6.9422554826345699E-3</v>
      </c>
      <c r="AM17" s="14">
        <v>1.05415481905827E-2</v>
      </c>
      <c r="AN17" s="14">
        <v>0</v>
      </c>
    </row>
    <row r="18" spans="2:40" x14ac:dyDescent="0.35">
      <c r="B18" s="15" t="s">
        <v>94</v>
      </c>
      <c r="C18" s="14">
        <v>1.36027507871048E-2</v>
      </c>
      <c r="D18" s="14">
        <v>9.4807510141421501E-3</v>
      </c>
      <c r="E18" s="14">
        <v>1.89306514928489E-2</v>
      </c>
      <c r="F18" s="14"/>
      <c r="G18" s="14">
        <v>1.0158895449471E-2</v>
      </c>
      <c r="H18" s="14">
        <v>0</v>
      </c>
      <c r="I18" s="14">
        <v>0</v>
      </c>
      <c r="J18" s="14">
        <v>4.6574714268848703E-2</v>
      </c>
      <c r="K18" s="14">
        <v>1.4922149195568999E-2</v>
      </c>
      <c r="L18" s="14">
        <v>1.59879860958233E-2</v>
      </c>
      <c r="M18" s="14"/>
      <c r="N18" s="14">
        <v>2.4762469649502902E-2</v>
      </c>
      <c r="O18" s="14">
        <v>1.95605515782174E-2</v>
      </c>
      <c r="P18" s="14">
        <v>0</v>
      </c>
      <c r="Q18" s="14">
        <v>0</v>
      </c>
      <c r="R18" s="14">
        <v>0</v>
      </c>
      <c r="S18" s="14">
        <v>0</v>
      </c>
      <c r="T18" s="14">
        <v>0</v>
      </c>
      <c r="U18" s="14">
        <v>0</v>
      </c>
      <c r="V18" s="14">
        <v>3.08836895793408E-2</v>
      </c>
      <c r="W18" s="14">
        <v>2.2514441154100801E-2</v>
      </c>
      <c r="X18" s="14">
        <v>3.3194252206440497E-2</v>
      </c>
      <c r="Y18" s="14">
        <v>0</v>
      </c>
      <c r="Z18" s="14"/>
      <c r="AA18" s="14">
        <v>1.7733665946693102E-2</v>
      </c>
      <c r="AB18" s="14">
        <v>0</v>
      </c>
      <c r="AC18" s="14">
        <v>9.5531116119745105E-3</v>
      </c>
      <c r="AD18" s="14">
        <v>2.9223440288493802E-2</v>
      </c>
      <c r="AE18" s="14"/>
      <c r="AF18" s="14">
        <v>2.3691528018062201E-2</v>
      </c>
      <c r="AG18" s="14">
        <v>1.04385875262851E-2</v>
      </c>
      <c r="AH18" s="14">
        <v>0</v>
      </c>
      <c r="AI18" s="14">
        <v>0</v>
      </c>
      <c r="AJ18" s="14">
        <v>1.7092211304149101E-2</v>
      </c>
      <c r="AK18" s="14"/>
      <c r="AL18" s="14">
        <v>1.6722762783360701E-2</v>
      </c>
      <c r="AM18" s="14">
        <v>1.36980754300305E-2</v>
      </c>
      <c r="AN18" s="14">
        <v>0</v>
      </c>
    </row>
    <row r="19" spans="2:40" x14ac:dyDescent="0.35">
      <c r="B19" s="15" t="s">
        <v>241</v>
      </c>
      <c r="C19" s="23">
        <v>5.2061453490744397E-2</v>
      </c>
      <c r="D19" s="23">
        <v>4.6706824540201801E-2</v>
      </c>
      <c r="E19" s="23">
        <v>5.9476756403642903E-2</v>
      </c>
      <c r="F19" s="23"/>
      <c r="G19" s="23">
        <v>5.2784038789767902E-2</v>
      </c>
      <c r="H19" s="23">
        <v>8.6144554848817695E-2</v>
      </c>
      <c r="I19" s="23">
        <v>5.2377152569493997E-2</v>
      </c>
      <c r="J19" s="23">
        <v>3.3083485944423299E-2</v>
      </c>
      <c r="K19" s="23">
        <v>2.52524337147489E-2</v>
      </c>
      <c r="L19" s="23">
        <v>4.9808837925688902E-2</v>
      </c>
      <c r="M19" s="23"/>
      <c r="N19" s="23">
        <v>1.06997903132278E-2</v>
      </c>
      <c r="O19" s="23">
        <v>3.71123636778663E-2</v>
      </c>
      <c r="P19" s="23">
        <v>4.12125617791438E-2</v>
      </c>
      <c r="Q19" s="23">
        <v>0.12850672645772901</v>
      </c>
      <c r="R19" s="23">
        <v>6.1608424144090103E-2</v>
      </c>
      <c r="S19" s="23">
        <v>7.7300100158949503E-2</v>
      </c>
      <c r="T19" s="23">
        <v>5.8566260534255898E-2</v>
      </c>
      <c r="U19" s="23">
        <v>0</v>
      </c>
      <c r="V19" s="23">
        <v>4.0430058145516902E-2</v>
      </c>
      <c r="W19" s="23">
        <v>0.11906320331459801</v>
      </c>
      <c r="X19" s="23">
        <v>3.8484497788891701E-2</v>
      </c>
      <c r="Y19" s="23">
        <v>0</v>
      </c>
      <c r="Z19" s="23"/>
      <c r="AA19" s="23">
        <v>5.9107555971254798E-2</v>
      </c>
      <c r="AB19" s="23">
        <v>5.4369242429058703E-2</v>
      </c>
      <c r="AC19" s="23">
        <v>4.74661776689803E-2</v>
      </c>
      <c r="AD19" s="23">
        <v>3.6829973558979899E-2</v>
      </c>
      <c r="AE19" s="23"/>
      <c r="AF19" s="23">
        <v>4.5208173927747397E-2</v>
      </c>
      <c r="AG19" s="23">
        <v>7.1692628025559604E-2</v>
      </c>
      <c r="AH19" s="23">
        <v>5.5930817791604998E-2</v>
      </c>
      <c r="AI19" s="23">
        <v>7.4785659281735001E-2</v>
      </c>
      <c r="AJ19" s="23">
        <v>3.3588668426594401E-2</v>
      </c>
      <c r="AK19" s="23"/>
      <c r="AL19" s="23">
        <v>4.4191047439676397E-2</v>
      </c>
      <c r="AM19" s="23">
        <v>5.6556148556456499E-2</v>
      </c>
      <c r="AN19" s="23">
        <v>3.8799313963146502E-2</v>
      </c>
    </row>
    <row r="20" spans="2:40" x14ac:dyDescent="0.35">
      <c r="B20" s="16" t="s">
        <v>107</v>
      </c>
    </row>
    <row r="21" spans="2:40" x14ac:dyDescent="0.35">
      <c r="B21" t="s">
        <v>69</v>
      </c>
    </row>
    <row r="22" spans="2:40" x14ac:dyDescent="0.35">
      <c r="B22" t="s">
        <v>70</v>
      </c>
    </row>
    <row r="24" spans="2:40" x14ac:dyDescent="0.35">
      <c r="B24"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378</v>
      </c>
      <c r="C9" s="14">
        <v>0.106192317324181</v>
      </c>
      <c r="D9" s="14">
        <v>9.93319317575143E-2</v>
      </c>
      <c r="E9" s="14">
        <v>0.11151341605575101</v>
      </c>
      <c r="F9" s="14"/>
      <c r="G9" s="14">
        <v>0.13136465191340299</v>
      </c>
      <c r="H9" s="14">
        <v>0.14738334988118601</v>
      </c>
      <c r="I9" s="14">
        <v>0.122991149862618</v>
      </c>
      <c r="J9" s="14">
        <v>9.7678578893858906E-2</v>
      </c>
      <c r="K9" s="14">
        <v>9.1337441511722198E-2</v>
      </c>
      <c r="L9" s="14">
        <v>5.9325677269313398E-2</v>
      </c>
      <c r="M9" s="14"/>
      <c r="N9" s="14">
        <v>0.11473322295458301</v>
      </c>
      <c r="O9" s="14">
        <v>0.111000117214352</v>
      </c>
      <c r="P9" s="14">
        <v>0.100478489001966</v>
      </c>
      <c r="Q9" s="14">
        <v>9.4013960172034797E-2</v>
      </c>
      <c r="R9" s="14">
        <v>0.12553228931278301</v>
      </c>
      <c r="S9" s="14">
        <v>8.3398809858354794E-2</v>
      </c>
      <c r="T9" s="14">
        <v>0.15982387335336101</v>
      </c>
      <c r="U9" s="14">
        <v>6.10194775259571E-2</v>
      </c>
      <c r="V9" s="14">
        <v>0.12173273585224</v>
      </c>
      <c r="W9" s="14">
        <v>5.12039950522283E-2</v>
      </c>
      <c r="X9" s="14">
        <v>9.7821722014966098E-2</v>
      </c>
      <c r="Y9" s="14">
        <v>0.16014638659427699</v>
      </c>
      <c r="Z9" s="14"/>
      <c r="AA9" s="14">
        <v>0.130156268245845</v>
      </c>
      <c r="AB9" s="14">
        <v>9.5745183973689696E-2</v>
      </c>
      <c r="AC9" s="14">
        <v>0.10044124911474001</v>
      </c>
      <c r="AD9" s="14">
        <v>9.5187149535423898E-2</v>
      </c>
      <c r="AE9" s="14"/>
      <c r="AF9" s="14">
        <v>0.10709741591977</v>
      </c>
      <c r="AG9" s="14">
        <v>0.115045825882374</v>
      </c>
      <c r="AH9" s="14">
        <v>6.3309595260051699E-2</v>
      </c>
      <c r="AI9" s="14">
        <v>0.164804723068424</v>
      </c>
      <c r="AJ9" s="14">
        <v>0.10407633235397699</v>
      </c>
      <c r="AK9" s="14"/>
      <c r="AL9" s="14">
        <v>0.136042300023408</v>
      </c>
      <c r="AM9" s="14">
        <v>0.116565790596579</v>
      </c>
      <c r="AN9" s="14">
        <v>6.7573495519880206E-2</v>
      </c>
    </row>
    <row r="10" spans="2:40" x14ac:dyDescent="0.35">
      <c r="B10" s="15" t="s">
        <v>379</v>
      </c>
      <c r="C10" s="14">
        <v>0.31448533176485299</v>
      </c>
      <c r="D10" s="14">
        <v>0.319606878810964</v>
      </c>
      <c r="E10" s="14">
        <v>0.30840032232285902</v>
      </c>
      <c r="F10" s="14"/>
      <c r="G10" s="14">
        <v>0.346077526837135</v>
      </c>
      <c r="H10" s="14">
        <v>0.35138473330519898</v>
      </c>
      <c r="I10" s="14">
        <v>0.36302053263329298</v>
      </c>
      <c r="J10" s="14">
        <v>0.329919345531417</v>
      </c>
      <c r="K10" s="14">
        <v>0.28643133348278499</v>
      </c>
      <c r="L10" s="14">
        <v>0.230402534961132</v>
      </c>
      <c r="M10" s="14"/>
      <c r="N10" s="14">
        <v>0.34749685325230201</v>
      </c>
      <c r="O10" s="14">
        <v>0.24999145065705999</v>
      </c>
      <c r="P10" s="14">
        <v>0.341425239841187</v>
      </c>
      <c r="Q10" s="14">
        <v>0.30009432899599198</v>
      </c>
      <c r="R10" s="14">
        <v>0.399000844732257</v>
      </c>
      <c r="S10" s="14">
        <v>0.31909542652788198</v>
      </c>
      <c r="T10" s="14">
        <v>0.27884831600561499</v>
      </c>
      <c r="U10" s="14">
        <v>0.32028628198131198</v>
      </c>
      <c r="V10" s="14">
        <v>0.30572727944608702</v>
      </c>
      <c r="W10" s="14">
        <v>0.373107151726632</v>
      </c>
      <c r="X10" s="14">
        <v>0.25778124384533602</v>
      </c>
      <c r="Y10" s="14">
        <v>0.23786174123296</v>
      </c>
      <c r="Z10" s="14"/>
      <c r="AA10" s="14">
        <v>0.31497224215147501</v>
      </c>
      <c r="AB10" s="14">
        <v>0.32125226367902698</v>
      </c>
      <c r="AC10" s="14">
        <v>0.35408566691576898</v>
      </c>
      <c r="AD10" s="14">
        <v>0.27259046289843902</v>
      </c>
      <c r="AE10" s="14"/>
      <c r="AF10" s="14">
        <v>0.31390301599409998</v>
      </c>
      <c r="AG10" s="14">
        <v>0.334442003249528</v>
      </c>
      <c r="AH10" s="14">
        <v>0.28707326750667</v>
      </c>
      <c r="AI10" s="14">
        <v>0.38456330147280998</v>
      </c>
      <c r="AJ10" s="14">
        <v>0.327991063017395</v>
      </c>
      <c r="AK10" s="14"/>
      <c r="AL10" s="14">
        <v>0.32505545443251599</v>
      </c>
      <c r="AM10" s="14">
        <v>0.34445912291373099</v>
      </c>
      <c r="AN10" s="14">
        <v>0.309622369566738</v>
      </c>
    </row>
    <row r="11" spans="2:40" x14ac:dyDescent="0.35">
      <c r="B11" s="15" t="s">
        <v>380</v>
      </c>
      <c r="C11" s="14">
        <v>0.43264077416107299</v>
      </c>
      <c r="D11" s="14">
        <v>0.448907772562186</v>
      </c>
      <c r="E11" s="14">
        <v>0.41932510931109901</v>
      </c>
      <c r="F11" s="14"/>
      <c r="G11" s="14">
        <v>0.35014643195043399</v>
      </c>
      <c r="H11" s="14">
        <v>0.35601434087189698</v>
      </c>
      <c r="I11" s="14">
        <v>0.39082410728697797</v>
      </c>
      <c r="J11" s="14">
        <v>0.43011398273701001</v>
      </c>
      <c r="K11" s="14">
        <v>0.46207801062659998</v>
      </c>
      <c r="L11" s="14">
        <v>0.56582357936850003</v>
      </c>
      <c r="M11" s="14"/>
      <c r="N11" s="14">
        <v>0.41077380702596</v>
      </c>
      <c r="O11" s="14">
        <v>0.49862231106904698</v>
      </c>
      <c r="P11" s="14">
        <v>0.42388442351912398</v>
      </c>
      <c r="Q11" s="14">
        <v>0.467003683307948</v>
      </c>
      <c r="R11" s="14">
        <v>0.35878499123566898</v>
      </c>
      <c r="S11" s="14">
        <v>0.41655124049374598</v>
      </c>
      <c r="T11" s="14">
        <v>0.41733955700449299</v>
      </c>
      <c r="U11" s="14">
        <v>0.456628479206038</v>
      </c>
      <c r="V11" s="14">
        <v>0.42956672486790698</v>
      </c>
      <c r="W11" s="14">
        <v>0.43823818582332602</v>
      </c>
      <c r="X11" s="14">
        <v>0.386749700972289</v>
      </c>
      <c r="Y11" s="14">
        <v>0.46862644834693301</v>
      </c>
      <c r="Z11" s="14"/>
      <c r="AA11" s="14">
        <v>0.44034664092083903</v>
      </c>
      <c r="AB11" s="14">
        <v>0.42822640851468502</v>
      </c>
      <c r="AC11" s="14">
        <v>0.41827470314604398</v>
      </c>
      <c r="AD11" s="14">
        <v>0.445012647019283</v>
      </c>
      <c r="AE11" s="14"/>
      <c r="AF11" s="14">
        <v>0.450922456338054</v>
      </c>
      <c r="AG11" s="14">
        <v>0.41708421127590201</v>
      </c>
      <c r="AH11" s="14">
        <v>0.47277890884569401</v>
      </c>
      <c r="AI11" s="14">
        <v>0.33656532566828501</v>
      </c>
      <c r="AJ11" s="14">
        <v>0.38771694234378701</v>
      </c>
      <c r="AK11" s="14"/>
      <c r="AL11" s="14">
        <v>0.42584673417053398</v>
      </c>
      <c r="AM11" s="14">
        <v>0.40462237019382202</v>
      </c>
      <c r="AN11" s="14">
        <v>0.43081506276359299</v>
      </c>
    </row>
    <row r="12" spans="2:40" x14ac:dyDescent="0.35">
      <c r="B12" s="15" t="s">
        <v>381</v>
      </c>
      <c r="C12" s="14">
        <v>3.6988556505049099E-2</v>
      </c>
      <c r="D12" s="14">
        <v>3.9114178366807799E-2</v>
      </c>
      <c r="E12" s="14">
        <v>3.5132567876597701E-2</v>
      </c>
      <c r="F12" s="14"/>
      <c r="G12" s="14">
        <v>6.4349441860298895E-2</v>
      </c>
      <c r="H12" s="14">
        <v>6.3012681824442404E-2</v>
      </c>
      <c r="I12" s="14">
        <v>3.8627082692983698E-2</v>
      </c>
      <c r="J12" s="14">
        <v>3.1274697416914798E-2</v>
      </c>
      <c r="K12" s="14">
        <v>1.6361660578904001E-2</v>
      </c>
      <c r="L12" s="14">
        <v>1.4893949168046801E-2</v>
      </c>
      <c r="M12" s="14"/>
      <c r="N12" s="14">
        <v>5.0997878065506499E-2</v>
      </c>
      <c r="O12" s="14">
        <v>2.5044137735379099E-2</v>
      </c>
      <c r="P12" s="14">
        <v>2.4546164687661999E-2</v>
      </c>
      <c r="Q12" s="14">
        <v>4.68863347667344E-2</v>
      </c>
      <c r="R12" s="14">
        <v>2.0828897661486701E-2</v>
      </c>
      <c r="S12" s="14">
        <v>4.2786842718374803E-2</v>
      </c>
      <c r="T12" s="14">
        <v>5.0124370059892301E-2</v>
      </c>
      <c r="U12" s="14">
        <v>3.4631434553681097E-2</v>
      </c>
      <c r="V12" s="14">
        <v>2.6661488482729701E-2</v>
      </c>
      <c r="W12" s="14">
        <v>3.3455351013954603E-2</v>
      </c>
      <c r="X12" s="14">
        <v>5.8241526041920497E-2</v>
      </c>
      <c r="Y12" s="14">
        <v>2.8521572646775298E-2</v>
      </c>
      <c r="Z12" s="14"/>
      <c r="AA12" s="14">
        <v>3.1045756974434499E-2</v>
      </c>
      <c r="AB12" s="14">
        <v>4.2643721060295701E-2</v>
      </c>
      <c r="AC12" s="14">
        <v>3.07802224298372E-2</v>
      </c>
      <c r="AD12" s="14">
        <v>4.3284651298883099E-2</v>
      </c>
      <c r="AE12" s="14"/>
      <c r="AF12" s="14">
        <v>2.3455061845628698E-2</v>
      </c>
      <c r="AG12" s="14">
        <v>4.5099306375314098E-2</v>
      </c>
      <c r="AH12" s="14">
        <v>5.8124408540135501E-2</v>
      </c>
      <c r="AI12" s="14">
        <v>3.8619760879951302E-2</v>
      </c>
      <c r="AJ12" s="14">
        <v>2.8637656071959401E-2</v>
      </c>
      <c r="AK12" s="14"/>
      <c r="AL12" s="14">
        <v>1.7323087533583002E-2</v>
      </c>
      <c r="AM12" s="14">
        <v>4.9057824760234701E-2</v>
      </c>
      <c r="AN12" s="14">
        <v>5.3549644151906599E-2</v>
      </c>
    </row>
    <row r="13" spans="2:40" x14ac:dyDescent="0.35">
      <c r="B13" s="15" t="s">
        <v>382</v>
      </c>
      <c r="C13" s="14">
        <v>4.2160270198871197E-2</v>
      </c>
      <c r="D13" s="14">
        <v>3.2032366314374998E-2</v>
      </c>
      <c r="E13" s="14">
        <v>5.1322790276452798E-2</v>
      </c>
      <c r="F13" s="14"/>
      <c r="G13" s="14">
        <v>3.3713311306563701E-2</v>
      </c>
      <c r="H13" s="14">
        <v>4.3152264756630698E-2</v>
      </c>
      <c r="I13" s="14">
        <v>2.7839801539437499E-2</v>
      </c>
      <c r="J13" s="14">
        <v>3.9452316761046602E-2</v>
      </c>
      <c r="K13" s="14">
        <v>4.5997299203292097E-2</v>
      </c>
      <c r="L13" s="14">
        <v>5.8252064229438003E-2</v>
      </c>
      <c r="M13" s="14"/>
      <c r="N13" s="14">
        <v>3.8777818636364203E-2</v>
      </c>
      <c r="O13" s="14">
        <v>3.3420717574250601E-2</v>
      </c>
      <c r="P13" s="14">
        <v>3.7297149149641502E-2</v>
      </c>
      <c r="Q13" s="14">
        <v>2.151905829264E-2</v>
      </c>
      <c r="R13" s="14">
        <v>4.8169802176917097E-2</v>
      </c>
      <c r="S13" s="14">
        <v>5.7665060698802201E-2</v>
      </c>
      <c r="T13" s="14">
        <v>4.6922386625833902E-2</v>
      </c>
      <c r="U13" s="14">
        <v>6.95710299527941E-2</v>
      </c>
      <c r="V13" s="14">
        <v>4.0071926225981699E-2</v>
      </c>
      <c r="W13" s="14">
        <v>3.9448618277084298E-2</v>
      </c>
      <c r="X13" s="14">
        <v>5.7100991645827499E-2</v>
      </c>
      <c r="Y13" s="14">
        <v>5.2113191863726198E-2</v>
      </c>
      <c r="Z13" s="14"/>
      <c r="AA13" s="14">
        <v>2.23344200922766E-2</v>
      </c>
      <c r="AB13" s="14">
        <v>4.0849635174416803E-2</v>
      </c>
      <c r="AC13" s="14">
        <v>3.9825448985199498E-2</v>
      </c>
      <c r="AD13" s="14">
        <v>6.5167744213228906E-2</v>
      </c>
      <c r="AE13" s="14"/>
      <c r="AF13" s="14">
        <v>4.17118680627626E-2</v>
      </c>
      <c r="AG13" s="14">
        <v>3.7839611966351501E-2</v>
      </c>
      <c r="AH13" s="14">
        <v>4.8278659307816101E-2</v>
      </c>
      <c r="AI13" s="14">
        <v>3.5498502896768099E-2</v>
      </c>
      <c r="AJ13" s="14">
        <v>3.9690813550764301E-2</v>
      </c>
      <c r="AK13" s="14"/>
      <c r="AL13" s="14">
        <v>4.3342918136962297E-2</v>
      </c>
      <c r="AM13" s="14">
        <v>3.4527574165202302E-2</v>
      </c>
      <c r="AN13" s="14">
        <v>4.3909436508974997E-2</v>
      </c>
    </row>
    <row r="14" spans="2:40" x14ac:dyDescent="0.35">
      <c r="B14" s="15" t="s">
        <v>81</v>
      </c>
      <c r="C14" s="23">
        <v>6.75327500459737E-2</v>
      </c>
      <c r="D14" s="23">
        <v>6.1006872188153601E-2</v>
      </c>
      <c r="E14" s="23">
        <v>7.4305794157239799E-2</v>
      </c>
      <c r="F14" s="23"/>
      <c r="G14" s="23">
        <v>7.4348636132164803E-2</v>
      </c>
      <c r="H14" s="23">
        <v>3.9052629360645401E-2</v>
      </c>
      <c r="I14" s="23">
        <v>5.6697325984688803E-2</v>
      </c>
      <c r="J14" s="23">
        <v>7.1561078659753002E-2</v>
      </c>
      <c r="K14" s="23">
        <v>9.77942545966968E-2</v>
      </c>
      <c r="L14" s="23">
        <v>7.1302195003570004E-2</v>
      </c>
      <c r="M14" s="23"/>
      <c r="N14" s="23">
        <v>3.72204200652856E-2</v>
      </c>
      <c r="O14" s="23">
        <v>8.1921265749911598E-2</v>
      </c>
      <c r="P14" s="23">
        <v>7.2368533800419702E-2</v>
      </c>
      <c r="Q14" s="23">
        <v>7.0482634464651001E-2</v>
      </c>
      <c r="R14" s="23">
        <v>4.7683174880887302E-2</v>
      </c>
      <c r="S14" s="23">
        <v>8.0502619702840797E-2</v>
      </c>
      <c r="T14" s="23">
        <v>4.6941496950804198E-2</v>
      </c>
      <c r="U14" s="23">
        <v>5.7863296780218003E-2</v>
      </c>
      <c r="V14" s="23">
        <v>7.6239845125054106E-2</v>
      </c>
      <c r="W14" s="23">
        <v>6.4546698106775005E-2</v>
      </c>
      <c r="X14" s="23">
        <v>0.14230481547966101</v>
      </c>
      <c r="Y14" s="23">
        <v>5.2730659315328603E-2</v>
      </c>
      <c r="Z14" s="23"/>
      <c r="AA14" s="23">
        <v>6.1144671615128897E-2</v>
      </c>
      <c r="AB14" s="23">
        <v>7.12827875978857E-2</v>
      </c>
      <c r="AC14" s="23">
        <v>5.6592709408409998E-2</v>
      </c>
      <c r="AD14" s="23">
        <v>7.8757345034742507E-2</v>
      </c>
      <c r="AE14" s="23"/>
      <c r="AF14" s="23">
        <v>6.2910181839684803E-2</v>
      </c>
      <c r="AG14" s="23">
        <v>5.0489041250530199E-2</v>
      </c>
      <c r="AH14" s="23">
        <v>7.0435160539633099E-2</v>
      </c>
      <c r="AI14" s="23">
        <v>3.9948386013761598E-2</v>
      </c>
      <c r="AJ14" s="23">
        <v>0.111887192662118</v>
      </c>
      <c r="AK14" s="23"/>
      <c r="AL14" s="23">
        <v>5.2389505702996698E-2</v>
      </c>
      <c r="AM14" s="23">
        <v>5.0767317370430699E-2</v>
      </c>
      <c r="AN14" s="23">
        <v>9.4529991488907505E-2</v>
      </c>
    </row>
    <row r="15" spans="2:40" x14ac:dyDescent="0.35">
      <c r="B15" s="16"/>
    </row>
    <row r="16" spans="2:40" x14ac:dyDescent="0.35">
      <c r="B16" t="s">
        <v>69</v>
      </c>
    </row>
    <row r="17" spans="2:2" x14ac:dyDescent="0.35">
      <c r="B17" t="s">
        <v>70</v>
      </c>
    </row>
    <row r="19" spans="2:2" x14ac:dyDescent="0.35">
      <c r="B19"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66</v>
      </c>
      <c r="D7" s="10">
        <v>38</v>
      </c>
      <c r="E7" s="10">
        <v>27</v>
      </c>
      <c r="F7" s="10"/>
      <c r="G7" s="10">
        <v>4</v>
      </c>
      <c r="H7" s="10">
        <v>9</v>
      </c>
      <c r="I7" s="10">
        <v>8</v>
      </c>
      <c r="J7" s="10">
        <v>9</v>
      </c>
      <c r="K7" s="10">
        <v>13</v>
      </c>
      <c r="L7" s="10">
        <v>23</v>
      </c>
      <c r="M7" s="10"/>
      <c r="N7" s="10">
        <v>5</v>
      </c>
      <c r="O7" s="10">
        <v>7</v>
      </c>
      <c r="P7" s="10" t="s">
        <v>88</v>
      </c>
      <c r="Q7" s="10">
        <v>6</v>
      </c>
      <c r="R7" s="10">
        <v>2</v>
      </c>
      <c r="S7" s="10">
        <v>6</v>
      </c>
      <c r="T7" s="10">
        <v>6</v>
      </c>
      <c r="U7" s="10">
        <v>5</v>
      </c>
      <c r="V7" s="10">
        <v>9</v>
      </c>
      <c r="W7" s="10">
        <v>12</v>
      </c>
      <c r="X7" s="10">
        <v>6</v>
      </c>
      <c r="Y7" s="10">
        <v>2</v>
      </c>
      <c r="Z7" s="10"/>
      <c r="AA7" s="10">
        <v>6</v>
      </c>
      <c r="AB7" s="10">
        <v>15</v>
      </c>
      <c r="AC7" s="10">
        <v>18</v>
      </c>
      <c r="AD7" s="10">
        <v>27</v>
      </c>
      <c r="AE7" s="10"/>
      <c r="AF7" s="10">
        <v>17</v>
      </c>
      <c r="AG7" s="10">
        <v>23</v>
      </c>
      <c r="AH7" s="10">
        <v>3</v>
      </c>
      <c r="AI7" s="10" t="s">
        <v>88</v>
      </c>
      <c r="AJ7" s="10">
        <v>15</v>
      </c>
      <c r="AK7" s="10"/>
      <c r="AL7" s="10">
        <v>9</v>
      </c>
      <c r="AM7" s="10">
        <v>25</v>
      </c>
      <c r="AN7" s="10">
        <v>2</v>
      </c>
    </row>
    <row r="8" spans="2:40" ht="30" customHeight="1" x14ac:dyDescent="0.35">
      <c r="B8" s="11" t="s">
        <v>20</v>
      </c>
      <c r="C8" s="11">
        <v>68</v>
      </c>
      <c r="D8" s="11">
        <v>39</v>
      </c>
      <c r="E8" s="11">
        <v>28</v>
      </c>
      <c r="F8" s="11"/>
      <c r="G8" s="11">
        <v>4</v>
      </c>
      <c r="H8" s="11">
        <v>8</v>
      </c>
      <c r="I8" s="11">
        <v>9</v>
      </c>
      <c r="J8" s="11">
        <v>10</v>
      </c>
      <c r="K8" s="11">
        <v>12</v>
      </c>
      <c r="L8" s="11">
        <v>24</v>
      </c>
      <c r="M8" s="11"/>
      <c r="N8" s="11">
        <v>5</v>
      </c>
      <c r="O8" s="11">
        <v>7</v>
      </c>
      <c r="P8" s="11" t="s">
        <v>88</v>
      </c>
      <c r="Q8" s="11">
        <v>6</v>
      </c>
      <c r="R8" s="11">
        <v>2</v>
      </c>
      <c r="S8" s="11">
        <v>6</v>
      </c>
      <c r="T8" s="11">
        <v>6</v>
      </c>
      <c r="U8" s="11">
        <v>4</v>
      </c>
      <c r="V8" s="11">
        <v>9</v>
      </c>
      <c r="W8" s="11">
        <v>14</v>
      </c>
      <c r="X8" s="11">
        <v>5</v>
      </c>
      <c r="Y8" s="11">
        <v>3</v>
      </c>
      <c r="Z8" s="11"/>
      <c r="AA8" s="11">
        <v>6</v>
      </c>
      <c r="AB8" s="11">
        <v>15</v>
      </c>
      <c r="AC8" s="11">
        <v>19</v>
      </c>
      <c r="AD8" s="11">
        <v>28</v>
      </c>
      <c r="AE8" s="11"/>
      <c r="AF8" s="11">
        <v>17</v>
      </c>
      <c r="AG8" s="11">
        <v>23</v>
      </c>
      <c r="AH8" s="11">
        <v>3</v>
      </c>
      <c r="AI8" s="11" t="s">
        <v>88</v>
      </c>
      <c r="AJ8" s="11">
        <v>15</v>
      </c>
      <c r="AK8" s="11"/>
      <c r="AL8" s="11">
        <v>9</v>
      </c>
      <c r="AM8" s="11">
        <v>24</v>
      </c>
      <c r="AN8" s="11">
        <v>2</v>
      </c>
    </row>
    <row r="9" spans="2:40" ht="29" x14ac:dyDescent="0.35">
      <c r="B9" s="15" t="s">
        <v>384</v>
      </c>
      <c r="C9" s="14">
        <v>0.39204275565338698</v>
      </c>
      <c r="D9" s="14">
        <v>0.40721148896882597</v>
      </c>
      <c r="E9" s="14">
        <v>0.38460503881899799</v>
      </c>
      <c r="F9" s="14"/>
      <c r="G9" s="14">
        <v>0.75267486849946696</v>
      </c>
      <c r="H9" s="14">
        <v>0.55787013060988799</v>
      </c>
      <c r="I9" s="14">
        <v>0.40214204921554503</v>
      </c>
      <c r="J9" s="14">
        <v>0.45507227210184498</v>
      </c>
      <c r="K9" s="14">
        <v>0.29642497923328398</v>
      </c>
      <c r="L9" s="14">
        <v>0.29467981390465697</v>
      </c>
      <c r="M9" s="14"/>
      <c r="N9" s="14">
        <v>0.189610642068026</v>
      </c>
      <c r="O9" s="14">
        <v>0.44497039181250198</v>
      </c>
      <c r="P9" s="14" t="s">
        <v>89</v>
      </c>
      <c r="Q9" s="14">
        <v>0.326005366403612</v>
      </c>
      <c r="R9" s="14">
        <v>0</v>
      </c>
      <c r="S9" s="14">
        <v>0.15850680158465699</v>
      </c>
      <c r="T9" s="14">
        <v>0.63860962983915603</v>
      </c>
      <c r="U9" s="14">
        <v>0.79965732549903801</v>
      </c>
      <c r="V9" s="14">
        <v>0.43975980441057699</v>
      </c>
      <c r="W9" s="14">
        <v>0.165540543259176</v>
      </c>
      <c r="X9" s="14">
        <v>0.50239142084406896</v>
      </c>
      <c r="Y9" s="14">
        <v>1</v>
      </c>
      <c r="Z9" s="14"/>
      <c r="AA9" s="14">
        <v>0.30688360357310102</v>
      </c>
      <c r="AB9" s="14">
        <v>0.47913373915157997</v>
      </c>
      <c r="AC9" s="14">
        <v>0.39302655548995402</v>
      </c>
      <c r="AD9" s="14">
        <v>0.36354667382648498</v>
      </c>
      <c r="AE9" s="14"/>
      <c r="AF9" s="14">
        <v>0.38596547776501899</v>
      </c>
      <c r="AG9" s="14">
        <v>0.29997650737996501</v>
      </c>
      <c r="AH9" s="14">
        <v>0.59803996069018095</v>
      </c>
      <c r="AI9" s="14" t="s">
        <v>89</v>
      </c>
      <c r="AJ9" s="14">
        <v>0.39554078948445498</v>
      </c>
      <c r="AK9" s="14"/>
      <c r="AL9" s="14">
        <v>0.298970561534948</v>
      </c>
      <c r="AM9" s="14">
        <v>0.52254833818729896</v>
      </c>
      <c r="AN9" s="14">
        <v>0</v>
      </c>
    </row>
    <row r="10" spans="2:40" ht="29" x14ac:dyDescent="0.35">
      <c r="B10" s="15" t="s">
        <v>385</v>
      </c>
      <c r="C10" s="14">
        <v>0.360410125779069</v>
      </c>
      <c r="D10" s="14">
        <v>0.31484139000917899</v>
      </c>
      <c r="E10" s="14">
        <v>0.402007399107281</v>
      </c>
      <c r="F10" s="14"/>
      <c r="G10" s="14">
        <v>0.50470047083023994</v>
      </c>
      <c r="H10" s="14">
        <v>0.34152152705295102</v>
      </c>
      <c r="I10" s="14">
        <v>0.88155197977868804</v>
      </c>
      <c r="J10" s="14">
        <v>0.38210274957267398</v>
      </c>
      <c r="K10" s="14">
        <v>0.22977351814233701</v>
      </c>
      <c r="L10" s="14">
        <v>0.19359705308479999</v>
      </c>
      <c r="M10" s="14"/>
      <c r="N10" s="14">
        <v>0.427921417398957</v>
      </c>
      <c r="O10" s="14">
        <v>0.28583908544917602</v>
      </c>
      <c r="P10" s="14" t="s">
        <v>89</v>
      </c>
      <c r="Q10" s="14">
        <v>0</v>
      </c>
      <c r="R10" s="14">
        <v>0</v>
      </c>
      <c r="S10" s="14">
        <v>0.51450077212035505</v>
      </c>
      <c r="T10" s="14">
        <v>0.82537072103407805</v>
      </c>
      <c r="U10" s="14">
        <v>0</v>
      </c>
      <c r="V10" s="14">
        <v>0.33838046618255702</v>
      </c>
      <c r="W10" s="14">
        <v>0.35981843828163002</v>
      </c>
      <c r="X10" s="14">
        <v>0.172136444229572</v>
      </c>
      <c r="Y10" s="14">
        <v>1</v>
      </c>
      <c r="Z10" s="14"/>
      <c r="AA10" s="14">
        <v>0.212952047653789</v>
      </c>
      <c r="AB10" s="14">
        <v>0.26011062375381599</v>
      </c>
      <c r="AC10" s="14">
        <v>0.34675754860617602</v>
      </c>
      <c r="AD10" s="14">
        <v>0.45750408683314803</v>
      </c>
      <c r="AE10" s="14"/>
      <c r="AF10" s="14">
        <v>0.38263191051780299</v>
      </c>
      <c r="AG10" s="14">
        <v>0.23519417851392799</v>
      </c>
      <c r="AH10" s="14">
        <v>0</v>
      </c>
      <c r="AI10" s="14" t="s">
        <v>89</v>
      </c>
      <c r="AJ10" s="14">
        <v>0.48865971729468899</v>
      </c>
      <c r="AK10" s="14"/>
      <c r="AL10" s="14">
        <v>0.37450137014698998</v>
      </c>
      <c r="AM10" s="14">
        <v>0.24303465799794099</v>
      </c>
      <c r="AN10" s="14">
        <v>0.45703527291993201</v>
      </c>
    </row>
    <row r="11" spans="2:40" ht="29" x14ac:dyDescent="0.35">
      <c r="B11" s="15" t="s">
        <v>298</v>
      </c>
      <c r="C11" s="14">
        <v>0.36024537232926401</v>
      </c>
      <c r="D11" s="14">
        <v>0.42759134183571201</v>
      </c>
      <c r="E11" s="14">
        <v>0.27783925650678498</v>
      </c>
      <c r="F11" s="14"/>
      <c r="G11" s="14">
        <v>0.24756345350701001</v>
      </c>
      <c r="H11" s="14">
        <v>0.21449416186542999</v>
      </c>
      <c r="I11" s="14">
        <v>0.174334724214775</v>
      </c>
      <c r="J11" s="14">
        <v>0.27559318304849001</v>
      </c>
      <c r="K11" s="14">
        <v>0.39521600799815298</v>
      </c>
      <c r="L11" s="14">
        <v>0.52360638884215305</v>
      </c>
      <c r="M11" s="14"/>
      <c r="N11" s="14">
        <v>0.17704755577999901</v>
      </c>
      <c r="O11" s="14">
        <v>0.28735023338684701</v>
      </c>
      <c r="P11" s="14" t="s">
        <v>89</v>
      </c>
      <c r="Q11" s="14">
        <v>0.64706034931745904</v>
      </c>
      <c r="R11" s="14">
        <v>1</v>
      </c>
      <c r="S11" s="14">
        <v>0</v>
      </c>
      <c r="T11" s="14">
        <v>0.33122235416859203</v>
      </c>
      <c r="U11" s="14">
        <v>0</v>
      </c>
      <c r="V11" s="14">
        <v>0.32682701719464102</v>
      </c>
      <c r="W11" s="14">
        <v>0.47931695208908898</v>
      </c>
      <c r="X11" s="14">
        <v>0.157317147764305</v>
      </c>
      <c r="Y11" s="14">
        <v>1</v>
      </c>
      <c r="Z11" s="14"/>
      <c r="AA11" s="14">
        <v>0.30937154998772198</v>
      </c>
      <c r="AB11" s="14">
        <v>0.42633507710956597</v>
      </c>
      <c r="AC11" s="14">
        <v>0.39217819509812801</v>
      </c>
      <c r="AD11" s="14">
        <v>0.31399618189919698</v>
      </c>
      <c r="AE11" s="14"/>
      <c r="AF11" s="14">
        <v>0.16574771838851399</v>
      </c>
      <c r="AG11" s="14">
        <v>0.50984180109486499</v>
      </c>
      <c r="AH11" s="14">
        <v>0.32241913028125402</v>
      </c>
      <c r="AI11" s="14" t="s">
        <v>89</v>
      </c>
      <c r="AJ11" s="14">
        <v>7.2142831914716002E-2</v>
      </c>
      <c r="AK11" s="14"/>
      <c r="AL11" s="14">
        <v>0</v>
      </c>
      <c r="AM11" s="14">
        <v>0.30804346719342401</v>
      </c>
      <c r="AN11" s="14">
        <v>0</v>
      </c>
    </row>
    <row r="12" spans="2:40" ht="72.5" x14ac:dyDescent="0.35">
      <c r="B12" s="15" t="s">
        <v>303</v>
      </c>
      <c r="C12" s="14">
        <v>0.16991227349018001</v>
      </c>
      <c r="D12" s="14">
        <v>0.21624350661269201</v>
      </c>
      <c r="E12" s="14">
        <v>0.110432497927649</v>
      </c>
      <c r="F12" s="14"/>
      <c r="G12" s="14">
        <v>0.24732513150053301</v>
      </c>
      <c r="H12" s="14">
        <v>0.324498524520555</v>
      </c>
      <c r="I12" s="14">
        <v>0.39093604371606699</v>
      </c>
      <c r="J12" s="14">
        <v>0.12904401683716599</v>
      </c>
      <c r="K12" s="14">
        <v>7.5410787769844403E-2</v>
      </c>
      <c r="L12" s="14">
        <v>8.0550747731432601E-2</v>
      </c>
      <c r="M12" s="14"/>
      <c r="N12" s="14">
        <v>0</v>
      </c>
      <c r="O12" s="14">
        <v>0</v>
      </c>
      <c r="P12" s="14" t="s">
        <v>89</v>
      </c>
      <c r="Q12" s="14">
        <v>0.15793438543789501</v>
      </c>
      <c r="R12" s="14">
        <v>0</v>
      </c>
      <c r="S12" s="14">
        <v>0.32699242629498898</v>
      </c>
      <c r="T12" s="14">
        <v>0.17462927896592201</v>
      </c>
      <c r="U12" s="14">
        <v>0.20034267450096199</v>
      </c>
      <c r="V12" s="14">
        <v>0.10555439546928599</v>
      </c>
      <c r="W12" s="14">
        <v>0.17310318621385801</v>
      </c>
      <c r="X12" s="14">
        <v>0.33635932840795302</v>
      </c>
      <c r="Y12" s="14">
        <v>0.48615490735422001</v>
      </c>
      <c r="Z12" s="14"/>
      <c r="AA12" s="14">
        <v>0.30170505591188801</v>
      </c>
      <c r="AB12" s="14">
        <v>0.29096937303724102</v>
      </c>
      <c r="AC12" s="14">
        <v>0.15480624689089201</v>
      </c>
      <c r="AD12" s="14">
        <v>8.4972963059677303E-2</v>
      </c>
      <c r="AE12" s="14"/>
      <c r="AF12" s="14">
        <v>0.16354040085226901</v>
      </c>
      <c r="AG12" s="14">
        <v>0.20790762648248701</v>
      </c>
      <c r="AH12" s="14">
        <v>0.40196003930981899</v>
      </c>
      <c r="AI12" s="14" t="s">
        <v>89</v>
      </c>
      <c r="AJ12" s="14">
        <v>6.0834098321019797E-2</v>
      </c>
      <c r="AK12" s="14"/>
      <c r="AL12" s="14">
        <v>0.30591778160970901</v>
      </c>
      <c r="AM12" s="14">
        <v>0.19668693472136101</v>
      </c>
      <c r="AN12" s="14">
        <v>0.54296472708006804</v>
      </c>
    </row>
    <row r="13" spans="2:40" ht="43.5" x14ac:dyDescent="0.35">
      <c r="B13" s="15" t="s">
        <v>301</v>
      </c>
      <c r="C13" s="14">
        <v>0.118696958555114</v>
      </c>
      <c r="D13" s="14">
        <v>7.5359339339113304E-2</v>
      </c>
      <c r="E13" s="14">
        <v>0.184266289403894</v>
      </c>
      <c r="F13" s="14"/>
      <c r="G13" s="14">
        <v>0</v>
      </c>
      <c r="H13" s="14">
        <v>0.119485786561063</v>
      </c>
      <c r="I13" s="14">
        <v>0</v>
      </c>
      <c r="J13" s="14">
        <v>0.111586086885578</v>
      </c>
      <c r="K13" s="14">
        <v>7.4887867552630896E-2</v>
      </c>
      <c r="L13" s="14">
        <v>0.20982741585084</v>
      </c>
      <c r="M13" s="14"/>
      <c r="N13" s="14">
        <v>0.39503102682104402</v>
      </c>
      <c r="O13" s="14">
        <v>0.15535922354996901</v>
      </c>
      <c r="P13" s="14" t="s">
        <v>89</v>
      </c>
      <c r="Q13" s="14">
        <v>0</v>
      </c>
      <c r="R13" s="14">
        <v>0</v>
      </c>
      <c r="S13" s="14">
        <v>0.32102024878280999</v>
      </c>
      <c r="T13" s="14">
        <v>0.17462927896592201</v>
      </c>
      <c r="U13" s="14">
        <v>0</v>
      </c>
      <c r="V13" s="14">
        <v>0.12641647782823701</v>
      </c>
      <c r="W13" s="14">
        <v>0</v>
      </c>
      <c r="X13" s="14">
        <v>0.16815498716205399</v>
      </c>
      <c r="Y13" s="14">
        <v>0</v>
      </c>
      <c r="Z13" s="14"/>
      <c r="AA13" s="14">
        <v>0</v>
      </c>
      <c r="AB13" s="14">
        <v>6.0628112059407699E-2</v>
      </c>
      <c r="AC13" s="14">
        <v>0.104457884567419</v>
      </c>
      <c r="AD13" s="14">
        <v>0.18683106569298699</v>
      </c>
      <c r="AE13" s="14"/>
      <c r="AF13" s="14">
        <v>0.118360142148214</v>
      </c>
      <c r="AG13" s="14">
        <v>9.2105107845075099E-2</v>
      </c>
      <c r="AH13" s="14">
        <v>0.32241913028125402</v>
      </c>
      <c r="AI13" s="14" t="s">
        <v>89</v>
      </c>
      <c r="AJ13" s="14">
        <v>0.19004340771456901</v>
      </c>
      <c r="AK13" s="14"/>
      <c r="AL13" s="14">
        <v>0.122687070763581</v>
      </c>
      <c r="AM13" s="14">
        <v>0.126561325486164</v>
      </c>
      <c r="AN13" s="14">
        <v>0</v>
      </c>
    </row>
    <row r="14" spans="2:40" ht="43.5" x14ac:dyDescent="0.35">
      <c r="B14" s="15" t="s">
        <v>386</v>
      </c>
      <c r="C14" s="14">
        <v>0.118012332748871</v>
      </c>
      <c r="D14" s="14">
        <v>9.1514590468881996E-2</v>
      </c>
      <c r="E14" s="14">
        <v>0.15972874378056101</v>
      </c>
      <c r="F14" s="14"/>
      <c r="G14" s="14">
        <v>0</v>
      </c>
      <c r="H14" s="14">
        <v>0</v>
      </c>
      <c r="I14" s="14">
        <v>0.140360565497085</v>
      </c>
      <c r="J14" s="14">
        <v>0.222853450110297</v>
      </c>
      <c r="K14" s="14">
        <v>0</v>
      </c>
      <c r="L14" s="14">
        <v>0.18383636189976099</v>
      </c>
      <c r="M14" s="14"/>
      <c r="N14" s="14">
        <v>0</v>
      </c>
      <c r="O14" s="14">
        <v>0.42681068116397702</v>
      </c>
      <c r="P14" s="14" t="s">
        <v>89</v>
      </c>
      <c r="Q14" s="14">
        <v>0.19500526524464601</v>
      </c>
      <c r="R14" s="14">
        <v>0</v>
      </c>
      <c r="S14" s="14">
        <v>0</v>
      </c>
      <c r="T14" s="14">
        <v>0</v>
      </c>
      <c r="U14" s="14">
        <v>0</v>
      </c>
      <c r="V14" s="14">
        <v>0</v>
      </c>
      <c r="W14" s="14">
        <v>0.276291814837897</v>
      </c>
      <c r="X14" s="14">
        <v>0</v>
      </c>
      <c r="Y14" s="14">
        <v>0</v>
      </c>
      <c r="Z14" s="14"/>
      <c r="AA14" s="14">
        <v>0.38892339410039001</v>
      </c>
      <c r="AB14" s="14">
        <v>0</v>
      </c>
      <c r="AC14" s="14">
        <v>0.123041992637447</v>
      </c>
      <c r="AD14" s="14">
        <v>0.116995133548115</v>
      </c>
      <c r="AE14" s="14"/>
      <c r="AF14" s="14">
        <v>0.13381762441401801</v>
      </c>
      <c r="AG14" s="14">
        <v>0.100658498884845</v>
      </c>
      <c r="AH14" s="14">
        <v>0.72437916959107396</v>
      </c>
      <c r="AI14" s="14" t="s">
        <v>89</v>
      </c>
      <c r="AJ14" s="14">
        <v>6.5685922862773694E-2</v>
      </c>
      <c r="AK14" s="14"/>
      <c r="AL14" s="14">
        <v>0.10140480787063</v>
      </c>
      <c r="AM14" s="14">
        <v>0</v>
      </c>
      <c r="AN14" s="14">
        <v>0.54296472708006804</v>
      </c>
    </row>
    <row r="15" spans="2:40" ht="29" x14ac:dyDescent="0.35">
      <c r="B15" s="15" t="s">
        <v>387</v>
      </c>
      <c r="C15" s="14">
        <v>8.5768418734465807E-2</v>
      </c>
      <c r="D15" s="14">
        <v>4.6493465879714098E-2</v>
      </c>
      <c r="E15" s="14">
        <v>0.14441099836238999</v>
      </c>
      <c r="F15" s="14"/>
      <c r="G15" s="14">
        <v>0.50470047083023994</v>
      </c>
      <c r="H15" s="14">
        <v>0.104822280506683</v>
      </c>
      <c r="I15" s="14">
        <v>0</v>
      </c>
      <c r="J15" s="14">
        <v>0</v>
      </c>
      <c r="K15" s="14">
        <v>7.9687402684211595E-2</v>
      </c>
      <c r="L15" s="14">
        <v>9.0058099908630701E-2</v>
      </c>
      <c r="M15" s="14"/>
      <c r="N15" s="14">
        <v>0</v>
      </c>
      <c r="O15" s="14">
        <v>0.44119830899914497</v>
      </c>
      <c r="P15" s="14" t="s">
        <v>89</v>
      </c>
      <c r="Q15" s="14">
        <v>0</v>
      </c>
      <c r="R15" s="14">
        <v>0</v>
      </c>
      <c r="S15" s="14">
        <v>0</v>
      </c>
      <c r="T15" s="14">
        <v>0.15659307520266999</v>
      </c>
      <c r="U15" s="14">
        <v>0</v>
      </c>
      <c r="V15" s="14">
        <v>0.10526699195667701</v>
      </c>
      <c r="W15" s="14">
        <v>0</v>
      </c>
      <c r="X15" s="14">
        <v>0.16422288417838099</v>
      </c>
      <c r="Y15" s="14">
        <v>0</v>
      </c>
      <c r="Z15" s="14"/>
      <c r="AA15" s="14">
        <v>0</v>
      </c>
      <c r="AB15" s="14">
        <v>5.9510973315422197E-2</v>
      </c>
      <c r="AC15" s="14">
        <v>0.105620721374777</v>
      </c>
      <c r="AD15" s="14">
        <v>0.10571816068516</v>
      </c>
      <c r="AE15" s="14"/>
      <c r="AF15" s="14">
        <v>0.17171184686937799</v>
      </c>
      <c r="AG15" s="14">
        <v>0</v>
      </c>
      <c r="AH15" s="14">
        <v>0.32241913028125402</v>
      </c>
      <c r="AI15" s="14" t="s">
        <v>89</v>
      </c>
      <c r="AJ15" s="14">
        <v>6.5061544472077598E-2</v>
      </c>
      <c r="AK15" s="14"/>
      <c r="AL15" s="14">
        <v>9.9347129932260095E-2</v>
      </c>
      <c r="AM15" s="14">
        <v>3.8286444563382302E-2</v>
      </c>
      <c r="AN15" s="14">
        <v>0</v>
      </c>
    </row>
    <row r="16" spans="2:40" ht="29" x14ac:dyDescent="0.35">
      <c r="B16" s="15" t="s">
        <v>388</v>
      </c>
      <c r="C16" s="23">
        <v>2.6360860295367598E-2</v>
      </c>
      <c r="D16" s="23">
        <v>4.5656950510162497E-2</v>
      </c>
      <c r="E16" s="23">
        <v>0</v>
      </c>
      <c r="F16" s="23"/>
      <c r="G16" s="23">
        <v>0.24732513150053301</v>
      </c>
      <c r="H16" s="23">
        <v>0.10515343327749101</v>
      </c>
      <c r="I16" s="23">
        <v>0</v>
      </c>
      <c r="J16" s="23">
        <v>0</v>
      </c>
      <c r="K16" s="23">
        <v>0</v>
      </c>
      <c r="L16" s="23">
        <v>0</v>
      </c>
      <c r="M16" s="23"/>
      <c r="N16" s="23">
        <v>0</v>
      </c>
      <c r="O16" s="23">
        <v>0</v>
      </c>
      <c r="P16" s="23" t="s">
        <v>89</v>
      </c>
      <c r="Q16" s="23">
        <v>0.15793438543789501</v>
      </c>
      <c r="R16" s="23">
        <v>0</v>
      </c>
      <c r="S16" s="23">
        <v>0</v>
      </c>
      <c r="T16" s="23">
        <v>0</v>
      </c>
      <c r="U16" s="23">
        <v>0.20034267450096199</v>
      </c>
      <c r="V16" s="23">
        <v>0</v>
      </c>
      <c r="W16" s="23">
        <v>0</v>
      </c>
      <c r="X16" s="23">
        <v>0</v>
      </c>
      <c r="Y16" s="23">
        <v>0</v>
      </c>
      <c r="Z16" s="23"/>
      <c r="AA16" s="23">
        <v>0</v>
      </c>
      <c r="AB16" s="23">
        <v>6.0036552865785998E-2</v>
      </c>
      <c r="AC16" s="23">
        <v>4.6828388640268302E-2</v>
      </c>
      <c r="AD16" s="23">
        <v>0</v>
      </c>
      <c r="AE16" s="23"/>
      <c r="AF16" s="23">
        <v>5.3277705744943497E-2</v>
      </c>
      <c r="AG16" s="23">
        <v>3.81660294777348E-2</v>
      </c>
      <c r="AH16" s="23">
        <v>0</v>
      </c>
      <c r="AI16" s="23" t="s">
        <v>89</v>
      </c>
      <c r="AJ16" s="23">
        <v>0</v>
      </c>
      <c r="AK16" s="23"/>
      <c r="AL16" s="23">
        <v>9.9660985700230506E-2</v>
      </c>
      <c r="AM16" s="23">
        <v>3.6825502741300503E-2</v>
      </c>
      <c r="AN16" s="23">
        <v>0</v>
      </c>
    </row>
    <row r="17" spans="2:2" x14ac:dyDescent="0.35">
      <c r="B17" s="16" t="s">
        <v>390</v>
      </c>
    </row>
    <row r="18" spans="2:2" x14ac:dyDescent="0.35">
      <c r="B18" t="s">
        <v>69</v>
      </c>
    </row>
    <row r="19" spans="2:2" x14ac:dyDescent="0.35">
      <c r="B19" t="s">
        <v>70</v>
      </c>
    </row>
    <row r="21" spans="2:2" x14ac:dyDescent="0.35">
      <c r="B21"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ht="29" x14ac:dyDescent="0.35">
      <c r="B9" s="15" t="s">
        <v>391</v>
      </c>
      <c r="C9" s="14">
        <v>0.55377442518671305</v>
      </c>
      <c r="D9" s="14">
        <v>0.52311308561962699</v>
      </c>
      <c r="E9" s="14">
        <v>0.58623446361624199</v>
      </c>
      <c r="F9" s="14"/>
      <c r="G9" s="14">
        <v>0.448853960028606</v>
      </c>
      <c r="H9" s="14">
        <v>0.504639586584408</v>
      </c>
      <c r="I9" s="14">
        <v>0.52746368024804102</v>
      </c>
      <c r="J9" s="14">
        <v>0.55500251357264396</v>
      </c>
      <c r="K9" s="14">
        <v>0.619066569595627</v>
      </c>
      <c r="L9" s="14">
        <v>0.67619013642308701</v>
      </c>
      <c r="M9" s="14"/>
      <c r="N9" s="14">
        <v>0.45322541959042101</v>
      </c>
      <c r="O9" s="14">
        <v>0.58910949172910898</v>
      </c>
      <c r="P9" s="14">
        <v>0.61566331915939299</v>
      </c>
      <c r="Q9" s="14">
        <v>0.51889606595417104</v>
      </c>
      <c r="R9" s="14">
        <v>0.60037061484391996</v>
      </c>
      <c r="S9" s="14">
        <v>0.62620730273575598</v>
      </c>
      <c r="T9" s="14">
        <v>0.586913326468679</v>
      </c>
      <c r="U9" s="14">
        <v>0.59311272706853102</v>
      </c>
      <c r="V9" s="14">
        <v>0.50033127956749701</v>
      </c>
      <c r="W9" s="14">
        <v>0.59741286221942103</v>
      </c>
      <c r="X9" s="14">
        <v>0.59355885690606003</v>
      </c>
      <c r="Y9" s="14">
        <v>0.422395913893579</v>
      </c>
      <c r="Z9" s="14"/>
      <c r="AA9" s="14">
        <v>0.488398431668984</v>
      </c>
      <c r="AB9" s="14">
        <v>0.54849097266117597</v>
      </c>
      <c r="AC9" s="14">
        <v>0.59613279788574602</v>
      </c>
      <c r="AD9" s="14">
        <v>0.61901211908062304</v>
      </c>
      <c r="AE9" s="14"/>
      <c r="AF9" s="14">
        <v>0.57753172555756105</v>
      </c>
      <c r="AG9" s="14">
        <v>0.51963437401747803</v>
      </c>
      <c r="AH9" s="14">
        <v>0.53018812907571999</v>
      </c>
      <c r="AI9" s="14">
        <v>0.48699619458792598</v>
      </c>
      <c r="AJ9" s="14">
        <v>0.55112169771291497</v>
      </c>
      <c r="AK9" s="14"/>
      <c r="AL9" s="14">
        <v>0.55338393576301304</v>
      </c>
      <c r="AM9" s="14">
        <v>0.54217457989946305</v>
      </c>
      <c r="AN9" s="14">
        <v>0.49384077070856802</v>
      </c>
    </row>
    <row r="10" spans="2:40" ht="72.5" x14ac:dyDescent="0.35">
      <c r="B10" s="15" t="s">
        <v>392</v>
      </c>
      <c r="C10" s="14">
        <v>0.30822195106877898</v>
      </c>
      <c r="D10" s="14">
        <v>0.30365069938462802</v>
      </c>
      <c r="E10" s="14">
        <v>0.31220514326570598</v>
      </c>
      <c r="F10" s="14"/>
      <c r="G10" s="14">
        <v>0.36093391466347902</v>
      </c>
      <c r="H10" s="14">
        <v>0.33312846068879298</v>
      </c>
      <c r="I10" s="14">
        <v>0.29359542054129101</v>
      </c>
      <c r="J10" s="14">
        <v>0.30831628825615098</v>
      </c>
      <c r="K10" s="14">
        <v>0.29364851925672297</v>
      </c>
      <c r="L10" s="14">
        <v>0.26136823855383201</v>
      </c>
      <c r="M10" s="14"/>
      <c r="N10" s="14">
        <v>0.308440719736923</v>
      </c>
      <c r="O10" s="14">
        <v>0.31752822894036697</v>
      </c>
      <c r="P10" s="14">
        <v>0.28526215593706</v>
      </c>
      <c r="Q10" s="14">
        <v>0.344595905845622</v>
      </c>
      <c r="R10" s="14">
        <v>0.27572553715961201</v>
      </c>
      <c r="S10" s="14">
        <v>0.26729463521510599</v>
      </c>
      <c r="T10" s="14">
        <v>0.256992226279526</v>
      </c>
      <c r="U10" s="14">
        <v>0.241443452202492</v>
      </c>
      <c r="V10" s="14">
        <v>0.36310986249570498</v>
      </c>
      <c r="W10" s="14">
        <v>0.32111480526695302</v>
      </c>
      <c r="X10" s="14">
        <v>0.22168558406365799</v>
      </c>
      <c r="Y10" s="14">
        <v>0.48091819995516899</v>
      </c>
      <c r="Z10" s="14"/>
      <c r="AA10" s="14">
        <v>0.36709737055839498</v>
      </c>
      <c r="AB10" s="14">
        <v>0.31642716394370801</v>
      </c>
      <c r="AC10" s="14">
        <v>0.26597807092645798</v>
      </c>
      <c r="AD10" s="14">
        <v>0.25533025504185503</v>
      </c>
      <c r="AE10" s="14"/>
      <c r="AF10" s="14">
        <v>0.28895277705643102</v>
      </c>
      <c r="AG10" s="14">
        <v>0.33621412620017799</v>
      </c>
      <c r="AH10" s="14">
        <v>0.31637127130071302</v>
      </c>
      <c r="AI10" s="14">
        <v>0.41051743012961101</v>
      </c>
      <c r="AJ10" s="14">
        <v>0.30354471601256999</v>
      </c>
      <c r="AK10" s="14"/>
      <c r="AL10" s="14">
        <v>0.28944203601949298</v>
      </c>
      <c r="AM10" s="14">
        <v>0.31890823091263598</v>
      </c>
      <c r="AN10" s="14">
        <v>0.344649023802238</v>
      </c>
    </row>
    <row r="11" spans="2:40" ht="72.5" x14ac:dyDescent="0.35">
      <c r="B11" s="15" t="s">
        <v>393</v>
      </c>
      <c r="C11" s="14">
        <v>9.8069269524831401E-2</v>
      </c>
      <c r="D11" s="14">
        <v>0.11857701162979099</v>
      </c>
      <c r="E11" s="14">
        <v>7.78801486183478E-2</v>
      </c>
      <c r="F11" s="14"/>
      <c r="G11" s="14">
        <v>0.13280915657890199</v>
      </c>
      <c r="H11" s="14">
        <v>0.114802541705673</v>
      </c>
      <c r="I11" s="14">
        <v>0.108723693291168</v>
      </c>
      <c r="J11" s="14">
        <v>0.122990539262072</v>
      </c>
      <c r="K11" s="14">
        <v>4.3939171933882998E-2</v>
      </c>
      <c r="L11" s="14">
        <v>5.4420090178867703E-2</v>
      </c>
      <c r="M11" s="14"/>
      <c r="N11" s="14">
        <v>0.17249532501991</v>
      </c>
      <c r="O11" s="14">
        <v>6.6679489038266204E-2</v>
      </c>
      <c r="P11" s="14">
        <v>8.1657927505618094E-2</v>
      </c>
      <c r="Q11" s="14">
        <v>0.12787596566023099</v>
      </c>
      <c r="R11" s="14">
        <v>6.0414379615074697E-2</v>
      </c>
      <c r="S11" s="14">
        <v>8.3807599778600403E-2</v>
      </c>
      <c r="T11" s="14">
        <v>0.13104549496569301</v>
      </c>
      <c r="U11" s="14">
        <v>0.115779685675145</v>
      </c>
      <c r="V11" s="14">
        <v>8.3287213400028301E-2</v>
      </c>
      <c r="W11" s="14">
        <v>6.09870261901648E-2</v>
      </c>
      <c r="X11" s="14">
        <v>5.7847642513759498E-2</v>
      </c>
      <c r="Y11" s="14">
        <v>6.4324026199540002E-2</v>
      </c>
      <c r="Z11" s="14"/>
      <c r="AA11" s="14">
        <v>0.1054407495703</v>
      </c>
      <c r="AB11" s="14">
        <v>8.3289287621081301E-2</v>
      </c>
      <c r="AC11" s="14">
        <v>0.114609319430062</v>
      </c>
      <c r="AD11" s="14">
        <v>8.1187128068024E-2</v>
      </c>
      <c r="AE11" s="14"/>
      <c r="AF11" s="14">
        <v>9.2898957815889804E-2</v>
      </c>
      <c r="AG11" s="14">
        <v>0.12036175611854801</v>
      </c>
      <c r="AH11" s="14">
        <v>0.123708739720865</v>
      </c>
      <c r="AI11" s="14">
        <v>4.90090521260741E-2</v>
      </c>
      <c r="AJ11" s="14">
        <v>7.3659132871430097E-2</v>
      </c>
      <c r="AK11" s="14"/>
      <c r="AL11" s="14">
        <v>0.120737908460659</v>
      </c>
      <c r="AM11" s="14">
        <v>0.105231631583266</v>
      </c>
      <c r="AN11" s="14">
        <v>0.10812197873330801</v>
      </c>
    </row>
    <row r="12" spans="2:40" ht="29" x14ac:dyDescent="0.35">
      <c r="B12" s="15" t="s">
        <v>394</v>
      </c>
      <c r="C12" s="14">
        <v>2.37879007694035E-2</v>
      </c>
      <c r="D12" s="14">
        <v>3.7248742619153799E-2</v>
      </c>
      <c r="E12" s="14">
        <v>8.7017153872708392E-3</v>
      </c>
      <c r="F12" s="14"/>
      <c r="G12" s="14">
        <v>3.2375821198241402E-2</v>
      </c>
      <c r="H12" s="14">
        <v>2.58494812605519E-2</v>
      </c>
      <c r="I12" s="14">
        <v>4.8484470394770503E-2</v>
      </c>
      <c r="J12" s="14">
        <v>9.2942922179900401E-3</v>
      </c>
      <c r="K12" s="14">
        <v>1.58394836353336E-2</v>
      </c>
      <c r="L12" s="14">
        <v>8.0215348442139404E-3</v>
      </c>
      <c r="M12" s="14"/>
      <c r="N12" s="14">
        <v>4.1653218929281699E-2</v>
      </c>
      <c r="O12" s="14">
        <v>1.6550478012681401E-2</v>
      </c>
      <c r="P12" s="14">
        <v>1.7416597397929699E-2</v>
      </c>
      <c r="Q12" s="14">
        <v>0</v>
      </c>
      <c r="R12" s="14">
        <v>2.74045355661745E-2</v>
      </c>
      <c r="S12" s="14">
        <v>2.26904622705375E-2</v>
      </c>
      <c r="T12" s="14">
        <v>8.6248370019457194E-3</v>
      </c>
      <c r="U12" s="14">
        <v>4.9664135053831403E-2</v>
      </c>
      <c r="V12" s="14">
        <v>2.75256295970286E-2</v>
      </c>
      <c r="W12" s="14">
        <v>9.6980489062208092E-3</v>
      </c>
      <c r="X12" s="14">
        <v>9.2429348028285799E-2</v>
      </c>
      <c r="Y12" s="14">
        <v>0</v>
      </c>
      <c r="Z12" s="14"/>
      <c r="AA12" s="14">
        <v>3.46316496275684E-2</v>
      </c>
      <c r="AB12" s="14">
        <v>2.9782387297296702E-2</v>
      </c>
      <c r="AC12" s="14">
        <v>9.9079326410955893E-3</v>
      </c>
      <c r="AD12" s="14">
        <v>1.4492874063869499E-2</v>
      </c>
      <c r="AE12" s="14"/>
      <c r="AF12" s="14">
        <v>2.56888644901738E-2</v>
      </c>
      <c r="AG12" s="14">
        <v>1.0492177235922899E-2</v>
      </c>
      <c r="AH12" s="14">
        <v>2.9731859902701802E-2</v>
      </c>
      <c r="AI12" s="14">
        <v>5.3477323156388701E-2</v>
      </c>
      <c r="AJ12" s="14">
        <v>3.0678236492091001E-2</v>
      </c>
      <c r="AK12" s="14"/>
      <c r="AL12" s="14">
        <v>2.27534303361707E-2</v>
      </c>
      <c r="AM12" s="14">
        <v>2.4493243777613999E-2</v>
      </c>
      <c r="AN12" s="14">
        <v>5.3388226755886302E-2</v>
      </c>
    </row>
    <row r="13" spans="2:40" x14ac:dyDescent="0.35">
      <c r="B13" s="15" t="s">
        <v>105</v>
      </c>
      <c r="C13" s="23">
        <v>1.61464534502728E-2</v>
      </c>
      <c r="D13" s="23">
        <v>1.7410460746800499E-2</v>
      </c>
      <c r="E13" s="23">
        <v>1.4978529112434099E-2</v>
      </c>
      <c r="F13" s="23"/>
      <c r="G13" s="23">
        <v>2.5027147530772401E-2</v>
      </c>
      <c r="H13" s="23">
        <v>2.1579929760573401E-2</v>
      </c>
      <c r="I13" s="23">
        <v>2.1732735524729999E-2</v>
      </c>
      <c r="J13" s="23">
        <v>4.3963666911427902E-3</v>
      </c>
      <c r="K13" s="23">
        <v>2.7506255578433701E-2</v>
      </c>
      <c r="L13" s="23">
        <v>0</v>
      </c>
      <c r="M13" s="23"/>
      <c r="N13" s="23">
        <v>2.4185316723464301E-2</v>
      </c>
      <c r="O13" s="23">
        <v>1.01323122795756E-2</v>
      </c>
      <c r="P13" s="23">
        <v>0</v>
      </c>
      <c r="Q13" s="23">
        <v>8.6320625399758204E-3</v>
      </c>
      <c r="R13" s="23">
        <v>3.6084932815219101E-2</v>
      </c>
      <c r="S13" s="23">
        <v>0</v>
      </c>
      <c r="T13" s="23">
        <v>1.6424115284156701E-2</v>
      </c>
      <c r="U13" s="23">
        <v>0</v>
      </c>
      <c r="V13" s="23">
        <v>2.5746014939740901E-2</v>
      </c>
      <c r="W13" s="23">
        <v>1.07872574172398E-2</v>
      </c>
      <c r="X13" s="23">
        <v>3.4478568488236397E-2</v>
      </c>
      <c r="Y13" s="23">
        <v>3.2361859951712202E-2</v>
      </c>
      <c r="Z13" s="23"/>
      <c r="AA13" s="23">
        <v>4.4317985747520904E-3</v>
      </c>
      <c r="AB13" s="23">
        <v>2.2010188476738499E-2</v>
      </c>
      <c r="AC13" s="23">
        <v>1.3371879116637401E-2</v>
      </c>
      <c r="AD13" s="23">
        <v>2.9977623745629199E-2</v>
      </c>
      <c r="AE13" s="23"/>
      <c r="AF13" s="23">
        <v>1.4927675079944599E-2</v>
      </c>
      <c r="AG13" s="23">
        <v>1.32975664278737E-2</v>
      </c>
      <c r="AH13" s="23">
        <v>0</v>
      </c>
      <c r="AI13" s="23">
        <v>0</v>
      </c>
      <c r="AJ13" s="23">
        <v>4.0996216910993401E-2</v>
      </c>
      <c r="AK13" s="23"/>
      <c r="AL13" s="23">
        <v>1.36826894206641E-2</v>
      </c>
      <c r="AM13" s="23">
        <v>9.1923138270203295E-3</v>
      </c>
      <c r="AN13" s="23">
        <v>0</v>
      </c>
    </row>
    <row r="14" spans="2:40" x14ac:dyDescent="0.35">
      <c r="B14" s="16" t="s">
        <v>390</v>
      </c>
    </row>
    <row r="15" spans="2:40" x14ac:dyDescent="0.35">
      <c r="B15" t="s">
        <v>69</v>
      </c>
    </row>
    <row r="16" spans="2:40" x14ac:dyDescent="0.35">
      <c r="B16" t="s">
        <v>70</v>
      </c>
    </row>
    <row r="18" spans="2:2" x14ac:dyDescent="0.35">
      <c r="B18"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J16"/>
  <sheetViews>
    <sheetView showGridLines="0" workbookViewId="0">
      <pane xSplit="2" topLeftCell="C1" activePane="topRight" state="frozen"/>
      <selection pane="topRight" activeCell="B10" sqref="B10"/>
    </sheetView>
  </sheetViews>
  <sheetFormatPr defaultColWidth="10.90625" defaultRowHeight="14.5" x14ac:dyDescent="0.35"/>
  <cols>
    <col min="2" max="2" width="25.7265625" customWidth="1"/>
    <col min="3" max="10" width="20.7265625" customWidth="1"/>
  </cols>
  <sheetData>
    <row r="2" spans="2:10" ht="40" customHeight="1" x14ac:dyDescent="0.35">
      <c r="D2" s="29" t="s">
        <v>405</v>
      </c>
      <c r="E2" s="26"/>
      <c r="F2" s="26"/>
      <c r="G2" s="26"/>
      <c r="H2" s="26"/>
      <c r="I2" s="26"/>
      <c r="J2" s="26"/>
    </row>
    <row r="6" spans="2:10" ht="50" customHeight="1" x14ac:dyDescent="0.35">
      <c r="B6" s="17" t="s">
        <v>15</v>
      </c>
      <c r="C6" s="17" t="s">
        <v>396</v>
      </c>
      <c r="D6" s="17" t="s">
        <v>397</v>
      </c>
      <c r="E6" s="17" t="s">
        <v>398</v>
      </c>
      <c r="F6" s="17" t="s">
        <v>399</v>
      </c>
      <c r="G6" s="17" t="s">
        <v>400</v>
      </c>
      <c r="H6" s="17" t="s">
        <v>401</v>
      </c>
      <c r="I6" s="17" t="s">
        <v>402</v>
      </c>
    </row>
    <row r="7" spans="2:10" ht="29" x14ac:dyDescent="0.35">
      <c r="B7" s="15" t="s">
        <v>403</v>
      </c>
      <c r="C7" s="14">
        <v>0.86503724457088604</v>
      </c>
      <c r="D7" s="14">
        <v>0.83289965558470302</v>
      </c>
      <c r="E7" s="14">
        <v>0.73234226000658098</v>
      </c>
      <c r="F7" s="14">
        <v>0.76627129838197505</v>
      </c>
      <c r="G7" s="14">
        <v>0.759750856257558</v>
      </c>
      <c r="H7" s="14">
        <v>0.69283103849125105</v>
      </c>
      <c r="I7" s="14">
        <v>0.66777820979185298</v>
      </c>
    </row>
    <row r="8" spans="2:10" ht="29" x14ac:dyDescent="0.35">
      <c r="B8" s="15" t="s">
        <v>404</v>
      </c>
      <c r="C8" s="14">
        <v>0.122862853485321</v>
      </c>
      <c r="D8" s="14">
        <v>0.14418298867871401</v>
      </c>
      <c r="E8" s="14">
        <v>0.230910467214615</v>
      </c>
      <c r="F8" s="14">
        <v>0.19901235143312901</v>
      </c>
      <c r="G8" s="14">
        <v>0.19776118904877699</v>
      </c>
      <c r="H8" s="14">
        <v>0.26553677840008499</v>
      </c>
      <c r="I8" s="14">
        <v>0.27828106859301999</v>
      </c>
    </row>
    <row r="9" spans="2:10" x14ac:dyDescent="0.35">
      <c r="B9" s="15" t="s">
        <v>105</v>
      </c>
      <c r="C9" s="14">
        <v>1.2099901943793E-2</v>
      </c>
      <c r="D9" s="14">
        <v>2.29173557365836E-2</v>
      </c>
      <c r="E9" s="14">
        <v>3.67472727788044E-2</v>
      </c>
      <c r="F9" s="14">
        <v>3.47163501848958E-2</v>
      </c>
      <c r="G9" s="14">
        <v>4.2487954693664398E-2</v>
      </c>
      <c r="H9" s="14">
        <v>4.1632183108663998E-2</v>
      </c>
      <c r="I9" s="14">
        <v>5.3940721615127897E-2</v>
      </c>
    </row>
    <row r="10" spans="2:10" x14ac:dyDescent="0.35">
      <c r="B10" t="s">
        <v>437</v>
      </c>
      <c r="C10" s="16"/>
      <c r="D10" s="16"/>
      <c r="E10" s="16"/>
      <c r="F10" s="16"/>
      <c r="G10" s="16"/>
      <c r="H10" s="16"/>
      <c r="I10" s="16"/>
    </row>
    <row r="11" spans="2:10" x14ac:dyDescent="0.35">
      <c r="B11" t="s">
        <v>69</v>
      </c>
    </row>
    <row r="12" spans="2:10" x14ac:dyDescent="0.35">
      <c r="B12" t="s">
        <v>70</v>
      </c>
    </row>
    <row r="16" spans="2:10"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N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ht="29" x14ac:dyDescent="0.35">
      <c r="B9" s="15" t="s">
        <v>403</v>
      </c>
      <c r="C9" s="14">
        <v>0.86503724457088604</v>
      </c>
      <c r="D9" s="14">
        <v>0.83595305592994895</v>
      </c>
      <c r="E9" s="14">
        <v>0.89370073740626399</v>
      </c>
      <c r="F9" s="14"/>
      <c r="G9" s="14">
        <v>0.79472603473779702</v>
      </c>
      <c r="H9" s="14">
        <v>0.80279379901102299</v>
      </c>
      <c r="I9" s="14">
        <v>0.84450193763092196</v>
      </c>
      <c r="J9" s="14">
        <v>0.89092035210171605</v>
      </c>
      <c r="K9" s="14">
        <v>0.90185123942339995</v>
      </c>
      <c r="L9" s="14">
        <v>0.96328405597290401</v>
      </c>
      <c r="M9" s="14"/>
      <c r="N9" s="14">
        <v>0.80842612693356797</v>
      </c>
      <c r="O9" s="14">
        <v>0.87030894337099995</v>
      </c>
      <c r="P9" s="14">
        <v>0.89021632405124096</v>
      </c>
      <c r="Q9" s="14">
        <v>0.87988349136184196</v>
      </c>
      <c r="R9" s="14">
        <v>0.859645745658702</v>
      </c>
      <c r="S9" s="14">
        <v>0.90606990568345103</v>
      </c>
      <c r="T9" s="14">
        <v>0.91575188528057505</v>
      </c>
      <c r="U9" s="14">
        <v>0.88139897875993101</v>
      </c>
      <c r="V9" s="14">
        <v>0.83091364143008095</v>
      </c>
      <c r="W9" s="14">
        <v>0.90026204524102704</v>
      </c>
      <c r="X9" s="14">
        <v>0.83293132937379499</v>
      </c>
      <c r="Y9" s="14">
        <v>0.83264638111346601</v>
      </c>
      <c r="Z9" s="14"/>
      <c r="AA9" s="14">
        <v>0.86605567158445496</v>
      </c>
      <c r="AB9" s="14">
        <v>0.84474893509559101</v>
      </c>
      <c r="AC9" s="14">
        <v>0.86785298439522196</v>
      </c>
      <c r="AD9" s="14">
        <v>0.88906317948269398</v>
      </c>
      <c r="AE9" s="14"/>
      <c r="AF9" s="14">
        <v>0.86507284116610395</v>
      </c>
      <c r="AG9" s="14">
        <v>0.85368529342118804</v>
      </c>
      <c r="AH9" s="14">
        <v>0.86178679344280096</v>
      </c>
      <c r="AI9" s="14">
        <v>0.95019331370504101</v>
      </c>
      <c r="AJ9" s="14">
        <v>0.85834024975288103</v>
      </c>
      <c r="AK9" s="14"/>
      <c r="AL9" s="14">
        <v>0.85179744635451404</v>
      </c>
      <c r="AM9" s="14">
        <v>0.84263329303885703</v>
      </c>
      <c r="AN9" s="14">
        <v>0.83505098664447197</v>
      </c>
    </row>
    <row r="10" spans="2:40" ht="29" x14ac:dyDescent="0.35">
      <c r="B10" s="15" t="s">
        <v>404</v>
      </c>
      <c r="C10" s="14">
        <v>0.122862853485321</v>
      </c>
      <c r="D10" s="14">
        <v>0.15212698022311899</v>
      </c>
      <c r="E10" s="14">
        <v>9.3924142502769495E-2</v>
      </c>
      <c r="F10" s="14"/>
      <c r="G10" s="14">
        <v>0.20527396526220301</v>
      </c>
      <c r="H10" s="14">
        <v>0.17919574954385301</v>
      </c>
      <c r="I10" s="14">
        <v>0.146121524064072</v>
      </c>
      <c r="J10" s="14">
        <v>9.0571772736524295E-2</v>
      </c>
      <c r="K10" s="14">
        <v>8.4193863951702003E-2</v>
      </c>
      <c r="L10" s="14">
        <v>2.4980740890065498E-2</v>
      </c>
      <c r="M10" s="14"/>
      <c r="N10" s="14">
        <v>0.18086477921361099</v>
      </c>
      <c r="O10" s="14">
        <v>0.119619228738958</v>
      </c>
      <c r="P10" s="14">
        <v>0.101067291831335</v>
      </c>
      <c r="Q10" s="14">
        <v>9.4877023629034593E-2</v>
      </c>
      <c r="R10" s="14">
        <v>0.13123913530675901</v>
      </c>
      <c r="S10" s="14">
        <v>8.6249550547068607E-2</v>
      </c>
      <c r="T10" s="14">
        <v>7.6161543252371094E-2</v>
      </c>
      <c r="U10" s="14">
        <v>0.11860102124006899</v>
      </c>
      <c r="V10" s="14">
        <v>0.14949183781897199</v>
      </c>
      <c r="W10" s="14">
        <v>8.8950697341733401E-2</v>
      </c>
      <c r="X10" s="14">
        <v>0.16706867062620501</v>
      </c>
      <c r="Y10" s="14">
        <v>0.135202020377863</v>
      </c>
      <c r="Z10" s="14"/>
      <c r="AA10" s="14">
        <v>0.13103539000102199</v>
      </c>
      <c r="AB10" s="14">
        <v>0.12622364606160999</v>
      </c>
      <c r="AC10" s="14">
        <v>0.12571941890865099</v>
      </c>
      <c r="AD10" s="14">
        <v>0.10027406287288</v>
      </c>
      <c r="AE10" s="14"/>
      <c r="AF10" s="14">
        <v>0.121067326362077</v>
      </c>
      <c r="AG10" s="14">
        <v>0.14123115065449099</v>
      </c>
      <c r="AH10" s="14">
        <v>0.123217677826267</v>
      </c>
      <c r="AI10" s="14">
        <v>4.9806686294959199E-2</v>
      </c>
      <c r="AJ10" s="14">
        <v>0.106128875900803</v>
      </c>
      <c r="AK10" s="14"/>
      <c r="AL10" s="14">
        <v>0.13484116674359101</v>
      </c>
      <c r="AM10" s="14">
        <v>0.151859809195137</v>
      </c>
      <c r="AN10" s="14">
        <v>0.15263512644542299</v>
      </c>
    </row>
    <row r="11" spans="2:40" x14ac:dyDescent="0.35">
      <c r="B11" s="15" t="s">
        <v>105</v>
      </c>
      <c r="C11" s="23">
        <v>1.2099901943793E-2</v>
      </c>
      <c r="D11" s="23">
        <v>1.1919963846932301E-2</v>
      </c>
      <c r="E11" s="23">
        <v>1.23751200909662E-2</v>
      </c>
      <c r="F11" s="23"/>
      <c r="G11" s="23">
        <v>0</v>
      </c>
      <c r="H11" s="23">
        <v>1.8010451445123199E-2</v>
      </c>
      <c r="I11" s="23">
        <v>9.3765383050066001E-3</v>
      </c>
      <c r="J11" s="23">
        <v>1.8507875161759401E-2</v>
      </c>
      <c r="K11" s="23">
        <v>1.3954896624897999E-2</v>
      </c>
      <c r="L11" s="23">
        <v>1.17352031370309E-2</v>
      </c>
      <c r="M11" s="23"/>
      <c r="N11" s="23">
        <v>1.07090938528204E-2</v>
      </c>
      <c r="O11" s="23">
        <v>1.0071827890042E-2</v>
      </c>
      <c r="P11" s="23">
        <v>8.7163841174240902E-3</v>
      </c>
      <c r="Q11" s="23">
        <v>2.5239485009123701E-2</v>
      </c>
      <c r="R11" s="23">
        <v>9.1151190345392305E-3</v>
      </c>
      <c r="S11" s="23">
        <v>7.6805437694804799E-3</v>
      </c>
      <c r="T11" s="23">
        <v>8.0865714670541392E-3</v>
      </c>
      <c r="U11" s="23">
        <v>0</v>
      </c>
      <c r="V11" s="23">
        <v>1.9594520750946601E-2</v>
      </c>
      <c r="W11" s="23">
        <v>1.07872574172398E-2</v>
      </c>
      <c r="X11" s="23">
        <v>0</v>
      </c>
      <c r="Y11" s="23">
        <v>3.2151598508671199E-2</v>
      </c>
      <c r="Z11" s="23"/>
      <c r="AA11" s="23">
        <v>2.9089384145228798E-3</v>
      </c>
      <c r="AB11" s="23">
        <v>2.9027418842799201E-2</v>
      </c>
      <c r="AC11" s="23">
        <v>6.4275966961262797E-3</v>
      </c>
      <c r="AD11" s="23">
        <v>1.06627576444264E-2</v>
      </c>
      <c r="AE11" s="23"/>
      <c r="AF11" s="23">
        <v>1.38598324718199E-2</v>
      </c>
      <c r="AG11" s="23">
        <v>5.0835559243208803E-3</v>
      </c>
      <c r="AH11" s="23">
        <v>1.4995528730931899E-2</v>
      </c>
      <c r="AI11" s="23">
        <v>0</v>
      </c>
      <c r="AJ11" s="23">
        <v>3.5530874346316098E-2</v>
      </c>
      <c r="AK11" s="23"/>
      <c r="AL11" s="23">
        <v>1.33613869018954E-2</v>
      </c>
      <c r="AM11" s="23">
        <v>5.5068977660068302E-3</v>
      </c>
      <c r="AN11" s="23">
        <v>1.2313886910105499E-2</v>
      </c>
    </row>
    <row r="12" spans="2:40" x14ac:dyDescent="0.35">
      <c r="B12" t="s">
        <v>437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N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ht="29" x14ac:dyDescent="0.35">
      <c r="B9" s="15" t="s">
        <v>403</v>
      </c>
      <c r="C9" s="14">
        <v>0.83289965558470302</v>
      </c>
      <c r="D9" s="14">
        <v>0.80686792012350195</v>
      </c>
      <c r="E9" s="14">
        <v>0.85820446305088005</v>
      </c>
      <c r="F9" s="14"/>
      <c r="G9" s="14">
        <v>0.77832430507211303</v>
      </c>
      <c r="H9" s="14">
        <v>0.802343889542803</v>
      </c>
      <c r="I9" s="14">
        <v>0.79034788534982803</v>
      </c>
      <c r="J9" s="14">
        <v>0.85327340348321301</v>
      </c>
      <c r="K9" s="14">
        <v>0.83778485161991301</v>
      </c>
      <c r="L9" s="14">
        <v>0.93311775622340998</v>
      </c>
      <c r="M9" s="14"/>
      <c r="N9" s="14">
        <v>0.76292279877161695</v>
      </c>
      <c r="O9" s="14">
        <v>0.86929581872910699</v>
      </c>
      <c r="P9" s="14">
        <v>0.841771527616343</v>
      </c>
      <c r="Q9" s="14">
        <v>0.88769181490833804</v>
      </c>
      <c r="R9" s="14">
        <v>0.79685715304152305</v>
      </c>
      <c r="S9" s="14">
        <v>0.85427656804595598</v>
      </c>
      <c r="T9" s="14">
        <v>0.81102935130554499</v>
      </c>
      <c r="U9" s="14">
        <v>0.92738995099791899</v>
      </c>
      <c r="V9" s="14">
        <v>0.81962833084190001</v>
      </c>
      <c r="W9" s="14">
        <v>0.83853463107131099</v>
      </c>
      <c r="X9" s="14">
        <v>0.79971456665627705</v>
      </c>
      <c r="Y9" s="14">
        <v>0.90356182112053596</v>
      </c>
      <c r="Z9" s="14"/>
      <c r="AA9" s="14">
        <v>0.80786557983820195</v>
      </c>
      <c r="AB9" s="14">
        <v>0.83869214922646396</v>
      </c>
      <c r="AC9" s="14">
        <v>0.83663672533633704</v>
      </c>
      <c r="AD9" s="14">
        <v>0.86212272124242995</v>
      </c>
      <c r="AE9" s="14"/>
      <c r="AF9" s="14">
        <v>0.84412335444612097</v>
      </c>
      <c r="AG9" s="14">
        <v>0.80926498161638605</v>
      </c>
      <c r="AH9" s="14">
        <v>0.83784609415503597</v>
      </c>
      <c r="AI9" s="14">
        <v>0.89942367668737999</v>
      </c>
      <c r="AJ9" s="14">
        <v>0.80834790857480598</v>
      </c>
      <c r="AK9" s="14"/>
      <c r="AL9" s="14">
        <v>0.84960244425199305</v>
      </c>
      <c r="AM9" s="14">
        <v>0.81236993082454001</v>
      </c>
      <c r="AN9" s="14">
        <v>0.82390018107188001</v>
      </c>
    </row>
    <row r="10" spans="2:40" ht="29" x14ac:dyDescent="0.35">
      <c r="B10" s="15" t="s">
        <v>404</v>
      </c>
      <c r="C10" s="14">
        <v>0.14418298867871401</v>
      </c>
      <c r="D10" s="14">
        <v>0.17038501973077599</v>
      </c>
      <c r="E10" s="14">
        <v>0.11853094526036</v>
      </c>
      <c r="F10" s="14"/>
      <c r="G10" s="14">
        <v>0.19946157544613399</v>
      </c>
      <c r="H10" s="14">
        <v>0.17620159553274001</v>
      </c>
      <c r="I10" s="14">
        <v>0.18795001835953001</v>
      </c>
      <c r="J10" s="14">
        <v>0.11261200477283</v>
      </c>
      <c r="K10" s="14">
        <v>0.121335493590719</v>
      </c>
      <c r="L10" s="14">
        <v>6.3163976636590194E-2</v>
      </c>
      <c r="M10" s="14"/>
      <c r="N10" s="14">
        <v>0.20629607024909399</v>
      </c>
      <c r="O10" s="14">
        <v>0.115749062911501</v>
      </c>
      <c r="P10" s="14">
        <v>0.13083687021257301</v>
      </c>
      <c r="Q10" s="14">
        <v>8.8370761833315603E-2</v>
      </c>
      <c r="R10" s="14">
        <v>0.17464381225418599</v>
      </c>
      <c r="S10" s="14">
        <v>0.13017230466165</v>
      </c>
      <c r="T10" s="14">
        <v>0.15609007374573999</v>
      </c>
      <c r="U10" s="14">
        <v>4.9567545019194602E-2</v>
      </c>
      <c r="V10" s="14">
        <v>0.174040741511825</v>
      </c>
      <c r="W10" s="14">
        <v>0.139496987797634</v>
      </c>
      <c r="X10" s="14">
        <v>0.16602117050359599</v>
      </c>
      <c r="Y10" s="14">
        <v>6.4286580370792906E-2</v>
      </c>
      <c r="Z10" s="14"/>
      <c r="AA10" s="14">
        <v>0.17971374072916299</v>
      </c>
      <c r="AB10" s="14">
        <v>0.12716401962686599</v>
      </c>
      <c r="AC10" s="14">
        <v>0.13361052004476201</v>
      </c>
      <c r="AD10" s="14">
        <v>0.120476199004536</v>
      </c>
      <c r="AE10" s="14"/>
      <c r="AF10" s="14">
        <v>0.124867999737041</v>
      </c>
      <c r="AG10" s="14">
        <v>0.17468293360832299</v>
      </c>
      <c r="AH10" s="14">
        <v>0.14715837711403201</v>
      </c>
      <c r="AI10" s="14">
        <v>0.10057632331261999</v>
      </c>
      <c r="AJ10" s="14">
        <v>0.15007461720345</v>
      </c>
      <c r="AK10" s="14"/>
      <c r="AL10" s="14">
        <v>0.123903005440943</v>
      </c>
      <c r="AM10" s="14">
        <v>0.174128050662229</v>
      </c>
      <c r="AN10" s="14">
        <v>0.163785932018014</v>
      </c>
    </row>
    <row r="11" spans="2:40" x14ac:dyDescent="0.35">
      <c r="B11" s="15" t="s">
        <v>105</v>
      </c>
      <c r="C11" s="23">
        <v>2.29173557365836E-2</v>
      </c>
      <c r="D11" s="23">
        <v>2.2747060145722899E-2</v>
      </c>
      <c r="E11" s="23">
        <v>2.3264591688760598E-2</v>
      </c>
      <c r="F11" s="23"/>
      <c r="G11" s="23">
        <v>2.2214119481752899E-2</v>
      </c>
      <c r="H11" s="23">
        <v>2.1454514924456901E-2</v>
      </c>
      <c r="I11" s="23">
        <v>2.1702096290642001E-2</v>
      </c>
      <c r="J11" s="23">
        <v>3.4114591743957097E-2</v>
      </c>
      <c r="K11" s="23">
        <v>4.0879654789368697E-2</v>
      </c>
      <c r="L11" s="23">
        <v>3.7182671400001199E-3</v>
      </c>
      <c r="M11" s="23"/>
      <c r="N11" s="23">
        <v>3.0781130979288401E-2</v>
      </c>
      <c r="O11" s="23">
        <v>1.4955118359392399E-2</v>
      </c>
      <c r="P11" s="23">
        <v>2.73916021710836E-2</v>
      </c>
      <c r="Q11" s="23">
        <v>2.3937423258346299E-2</v>
      </c>
      <c r="R11" s="23">
        <v>2.8499034704291E-2</v>
      </c>
      <c r="S11" s="23">
        <v>1.5551127292393999E-2</v>
      </c>
      <c r="T11" s="23">
        <v>3.2880574948715401E-2</v>
      </c>
      <c r="U11" s="23">
        <v>2.3042503982886701E-2</v>
      </c>
      <c r="V11" s="23">
        <v>6.3309276462745001E-3</v>
      </c>
      <c r="W11" s="23">
        <v>2.1968381131054801E-2</v>
      </c>
      <c r="X11" s="23">
        <v>3.4264262840126403E-2</v>
      </c>
      <c r="Y11" s="23">
        <v>3.2151598508671199E-2</v>
      </c>
      <c r="Z11" s="23"/>
      <c r="AA11" s="23">
        <v>1.24206794326353E-2</v>
      </c>
      <c r="AB11" s="23">
        <v>3.4143831146669197E-2</v>
      </c>
      <c r="AC11" s="23">
        <v>2.9752754618900399E-2</v>
      </c>
      <c r="AD11" s="23">
        <v>1.7401079753033899E-2</v>
      </c>
      <c r="AE11" s="23"/>
      <c r="AF11" s="23">
        <v>3.10086458168384E-2</v>
      </c>
      <c r="AG11" s="23">
        <v>1.6052084775291402E-2</v>
      </c>
      <c r="AH11" s="23">
        <v>1.4995528730931899E-2</v>
      </c>
      <c r="AI11" s="23">
        <v>0</v>
      </c>
      <c r="AJ11" s="23">
        <v>4.1577474221743203E-2</v>
      </c>
      <c r="AK11" s="23"/>
      <c r="AL11" s="23">
        <v>2.64945503070643E-2</v>
      </c>
      <c r="AM11" s="23">
        <v>1.3502018513231399E-2</v>
      </c>
      <c r="AN11" s="23">
        <v>1.2313886910105499E-2</v>
      </c>
    </row>
    <row r="12" spans="2:40" x14ac:dyDescent="0.35">
      <c r="B12" t="s">
        <v>437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N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ht="29" x14ac:dyDescent="0.35">
      <c r="B9" s="15" t="s">
        <v>403</v>
      </c>
      <c r="C9" s="14">
        <v>0.73234226000658098</v>
      </c>
      <c r="D9" s="14">
        <v>0.70558293861235699</v>
      </c>
      <c r="E9" s="14">
        <v>0.75916022622430901</v>
      </c>
      <c r="F9" s="14"/>
      <c r="G9" s="14">
        <v>0.63467556930339297</v>
      </c>
      <c r="H9" s="14">
        <v>0.71187448208584303</v>
      </c>
      <c r="I9" s="14">
        <v>0.68339307833956997</v>
      </c>
      <c r="J9" s="14">
        <v>0.754247724737383</v>
      </c>
      <c r="K9" s="14">
        <v>0.76349134531259299</v>
      </c>
      <c r="L9" s="14">
        <v>0.84548627852622105</v>
      </c>
      <c r="M9" s="14"/>
      <c r="N9" s="14">
        <v>0.66918560385915205</v>
      </c>
      <c r="O9" s="14">
        <v>0.73430737715066696</v>
      </c>
      <c r="P9" s="14">
        <v>0.78788144990173703</v>
      </c>
      <c r="Q9" s="14">
        <v>0.73095586721394501</v>
      </c>
      <c r="R9" s="14">
        <v>0.736047354980498</v>
      </c>
      <c r="S9" s="14">
        <v>0.78555521266544504</v>
      </c>
      <c r="T9" s="14">
        <v>0.68525567213431204</v>
      </c>
      <c r="U9" s="14">
        <v>0.79170805633971597</v>
      </c>
      <c r="V9" s="14">
        <v>0.74745100159595301</v>
      </c>
      <c r="W9" s="14">
        <v>0.78936924533930397</v>
      </c>
      <c r="X9" s="14">
        <v>0.71025076691159095</v>
      </c>
      <c r="Y9" s="14">
        <v>0.629946192837052</v>
      </c>
      <c r="Z9" s="14"/>
      <c r="AA9" s="14">
        <v>0.69079086912159005</v>
      </c>
      <c r="AB9" s="14">
        <v>0.70881942370961704</v>
      </c>
      <c r="AC9" s="14">
        <v>0.76544399821485198</v>
      </c>
      <c r="AD9" s="14">
        <v>0.79237923257609</v>
      </c>
      <c r="AE9" s="14"/>
      <c r="AF9" s="14">
        <v>0.752930632760764</v>
      </c>
      <c r="AG9" s="14">
        <v>0.715408925287495</v>
      </c>
      <c r="AH9" s="14">
        <v>0.64973945023575697</v>
      </c>
      <c r="AI9" s="14">
        <v>0.84071114486260601</v>
      </c>
      <c r="AJ9" s="14">
        <v>0.67632778529411797</v>
      </c>
      <c r="AK9" s="14"/>
      <c r="AL9" s="14">
        <v>0.71025515439090603</v>
      </c>
      <c r="AM9" s="14">
        <v>0.70524333028854602</v>
      </c>
      <c r="AN9" s="14">
        <v>0.68161934117033196</v>
      </c>
    </row>
    <row r="10" spans="2:40" ht="29" x14ac:dyDescent="0.35">
      <c r="B10" s="15" t="s">
        <v>404</v>
      </c>
      <c r="C10" s="14">
        <v>0.230910467214615</v>
      </c>
      <c r="D10" s="14">
        <v>0.26541501290378999</v>
      </c>
      <c r="E10" s="14">
        <v>0.19590925153879399</v>
      </c>
      <c r="F10" s="14"/>
      <c r="G10" s="14">
        <v>0.32907822722506702</v>
      </c>
      <c r="H10" s="14">
        <v>0.25129372933451599</v>
      </c>
      <c r="I10" s="14">
        <v>0.28649279744364903</v>
      </c>
      <c r="J10" s="14">
        <v>0.197394306653423</v>
      </c>
      <c r="K10" s="14">
        <v>0.195327187165971</v>
      </c>
      <c r="L10" s="14">
        <v>0.124371857757412</v>
      </c>
      <c r="M10" s="14"/>
      <c r="N10" s="14">
        <v>0.29860507401210901</v>
      </c>
      <c r="O10" s="14">
        <v>0.223927998744787</v>
      </c>
      <c r="P10" s="14">
        <v>0.18204158688609601</v>
      </c>
      <c r="Q10" s="14">
        <v>0.21227263640302499</v>
      </c>
      <c r="R10" s="14">
        <v>0.19597903150647</v>
      </c>
      <c r="S10" s="14">
        <v>0.20657420381164099</v>
      </c>
      <c r="T10" s="14">
        <v>0.281832142508745</v>
      </c>
      <c r="U10" s="14">
        <v>0.16331884296149601</v>
      </c>
      <c r="V10" s="14">
        <v>0.23278265055191</v>
      </c>
      <c r="W10" s="14">
        <v>0.18993147684049999</v>
      </c>
      <c r="X10" s="14">
        <v>0.25623603154191898</v>
      </c>
      <c r="Y10" s="14">
        <v>0.26307267338544899</v>
      </c>
      <c r="Z10" s="14"/>
      <c r="AA10" s="14">
        <v>0.26987435828412798</v>
      </c>
      <c r="AB10" s="14">
        <v>0.24659046810285401</v>
      </c>
      <c r="AC10" s="14">
        <v>0.20461799087954</v>
      </c>
      <c r="AD10" s="14">
        <v>0.17729512876655101</v>
      </c>
      <c r="AE10" s="14"/>
      <c r="AF10" s="14">
        <v>0.208428951269471</v>
      </c>
      <c r="AG10" s="14">
        <v>0.25832094613406698</v>
      </c>
      <c r="AH10" s="14">
        <v>0.31556634922885402</v>
      </c>
      <c r="AI10" s="14">
        <v>0.15928885513739399</v>
      </c>
      <c r="AJ10" s="14">
        <v>0.25950384100377399</v>
      </c>
      <c r="AK10" s="14"/>
      <c r="AL10" s="14">
        <v>0.26073841164123102</v>
      </c>
      <c r="AM10" s="14">
        <v>0.268979229486001</v>
      </c>
      <c r="AN10" s="14">
        <v>0.31838065882966798</v>
      </c>
    </row>
    <row r="11" spans="2:40" x14ac:dyDescent="0.35">
      <c r="B11" s="15" t="s">
        <v>105</v>
      </c>
      <c r="C11" s="23">
        <v>3.67472727788044E-2</v>
      </c>
      <c r="D11" s="23">
        <v>2.9002048483853099E-2</v>
      </c>
      <c r="E11" s="23">
        <v>4.4930522236897301E-2</v>
      </c>
      <c r="F11" s="23"/>
      <c r="G11" s="23">
        <v>3.6246203471539999E-2</v>
      </c>
      <c r="H11" s="23">
        <v>3.6831788579641603E-2</v>
      </c>
      <c r="I11" s="23">
        <v>3.0114124216781401E-2</v>
      </c>
      <c r="J11" s="23">
        <v>4.8357968609194897E-2</v>
      </c>
      <c r="K11" s="23">
        <v>4.1181467521436199E-2</v>
      </c>
      <c r="L11" s="23">
        <v>3.01418637163662E-2</v>
      </c>
      <c r="M11" s="23"/>
      <c r="N11" s="23">
        <v>3.2209322128739601E-2</v>
      </c>
      <c r="O11" s="23">
        <v>4.17646241045459E-2</v>
      </c>
      <c r="P11" s="23">
        <v>3.00769632121674E-2</v>
      </c>
      <c r="Q11" s="23">
        <v>5.6771496383030001E-2</v>
      </c>
      <c r="R11" s="23">
        <v>6.7973613513031106E-2</v>
      </c>
      <c r="S11" s="23">
        <v>7.8705835229134907E-3</v>
      </c>
      <c r="T11" s="23">
        <v>3.2912185356942798E-2</v>
      </c>
      <c r="U11" s="23">
        <v>4.4973100698787002E-2</v>
      </c>
      <c r="V11" s="23">
        <v>1.9766347852137E-2</v>
      </c>
      <c r="W11" s="23">
        <v>2.0699277820195299E-2</v>
      </c>
      <c r="X11" s="23">
        <v>3.3513201546489998E-2</v>
      </c>
      <c r="Y11" s="23">
        <v>0.106981133777499</v>
      </c>
      <c r="Z11" s="23"/>
      <c r="AA11" s="23">
        <v>3.9334772594282502E-2</v>
      </c>
      <c r="AB11" s="23">
        <v>4.4590108187528697E-2</v>
      </c>
      <c r="AC11" s="23">
        <v>2.99380109056075E-2</v>
      </c>
      <c r="AD11" s="23">
        <v>3.0325638657359599E-2</v>
      </c>
      <c r="AE11" s="23"/>
      <c r="AF11" s="23">
        <v>3.8640415969764898E-2</v>
      </c>
      <c r="AG11" s="23">
        <v>2.6270128578437899E-2</v>
      </c>
      <c r="AH11" s="23">
        <v>3.4694200535388901E-2</v>
      </c>
      <c r="AI11" s="23">
        <v>0</v>
      </c>
      <c r="AJ11" s="23">
        <v>6.4168373702108206E-2</v>
      </c>
      <c r="AK11" s="23"/>
      <c r="AL11" s="23">
        <v>2.9006433967863E-2</v>
      </c>
      <c r="AM11" s="23">
        <v>2.57774402254527E-2</v>
      </c>
      <c r="AN11" s="23">
        <v>0</v>
      </c>
    </row>
    <row r="12" spans="2:40" x14ac:dyDescent="0.35">
      <c r="B12" t="s">
        <v>437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N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ht="29" x14ac:dyDescent="0.35">
      <c r="B9" s="15" t="s">
        <v>403</v>
      </c>
      <c r="C9" s="14">
        <v>0.76627129838197505</v>
      </c>
      <c r="D9" s="14">
        <v>0.725269778953749</v>
      </c>
      <c r="E9" s="14">
        <v>0.80940970602936702</v>
      </c>
      <c r="F9" s="14"/>
      <c r="G9" s="14">
        <v>0.67676171364006699</v>
      </c>
      <c r="H9" s="14">
        <v>0.71038648762715395</v>
      </c>
      <c r="I9" s="14">
        <v>0.71247918341107797</v>
      </c>
      <c r="J9" s="14">
        <v>0.80164973268891904</v>
      </c>
      <c r="K9" s="14">
        <v>0.79803661320136798</v>
      </c>
      <c r="L9" s="14">
        <v>0.90249268536140503</v>
      </c>
      <c r="M9" s="14"/>
      <c r="N9" s="14">
        <v>0.70300083422224502</v>
      </c>
      <c r="O9" s="14">
        <v>0.77088590713523597</v>
      </c>
      <c r="P9" s="14">
        <v>0.74718140877502903</v>
      </c>
      <c r="Q9" s="14">
        <v>0.81576821354485796</v>
      </c>
      <c r="R9" s="14">
        <v>0.73889444198810705</v>
      </c>
      <c r="S9" s="14">
        <v>0.79314474995809903</v>
      </c>
      <c r="T9" s="14">
        <v>0.76718470992997201</v>
      </c>
      <c r="U9" s="14">
        <v>0.83686448285989201</v>
      </c>
      <c r="V9" s="14">
        <v>0.75505960718898402</v>
      </c>
      <c r="W9" s="14">
        <v>0.83842580752904405</v>
      </c>
      <c r="X9" s="14">
        <v>0.81924495240800999</v>
      </c>
      <c r="Y9" s="14">
        <v>0.66233864326236702</v>
      </c>
      <c r="Z9" s="14"/>
      <c r="AA9" s="14">
        <v>0.72036235949205796</v>
      </c>
      <c r="AB9" s="14">
        <v>0.76162769903176297</v>
      </c>
      <c r="AC9" s="14">
        <v>0.79110589274043597</v>
      </c>
      <c r="AD9" s="14">
        <v>0.81416564118948298</v>
      </c>
      <c r="AE9" s="14"/>
      <c r="AF9" s="14">
        <v>0.81236861169574004</v>
      </c>
      <c r="AG9" s="14">
        <v>0.73540220347339003</v>
      </c>
      <c r="AH9" s="14">
        <v>0.72522865380305901</v>
      </c>
      <c r="AI9" s="14">
        <v>0.68126086506521299</v>
      </c>
      <c r="AJ9" s="14">
        <v>0.75575639582809095</v>
      </c>
      <c r="AK9" s="14"/>
      <c r="AL9" s="14">
        <v>0.78218801317748698</v>
      </c>
      <c r="AM9" s="14">
        <v>0.75965410592795102</v>
      </c>
      <c r="AN9" s="14">
        <v>0.71603436574533696</v>
      </c>
    </row>
    <row r="10" spans="2:40" ht="29" x14ac:dyDescent="0.35">
      <c r="B10" s="15" t="s">
        <v>404</v>
      </c>
      <c r="C10" s="14">
        <v>0.19901235143312901</v>
      </c>
      <c r="D10" s="14">
        <v>0.23712129656887501</v>
      </c>
      <c r="E10" s="14">
        <v>0.15856354160379199</v>
      </c>
      <c r="F10" s="14"/>
      <c r="G10" s="14">
        <v>0.27288593352108997</v>
      </c>
      <c r="H10" s="14">
        <v>0.23115084253631499</v>
      </c>
      <c r="I10" s="14">
        <v>0.26653168344702699</v>
      </c>
      <c r="J10" s="14">
        <v>0.16191370187774601</v>
      </c>
      <c r="K10" s="14">
        <v>0.17192780891342899</v>
      </c>
      <c r="L10" s="14">
        <v>8.5990390985767398E-2</v>
      </c>
      <c r="M10" s="14"/>
      <c r="N10" s="14">
        <v>0.258059727403746</v>
      </c>
      <c r="O10" s="14">
        <v>0.18323334319714199</v>
      </c>
      <c r="P10" s="14">
        <v>0.225939093930693</v>
      </c>
      <c r="Q10" s="14">
        <v>0.12898732630943499</v>
      </c>
      <c r="R10" s="14">
        <v>0.22488157740994399</v>
      </c>
      <c r="S10" s="14">
        <v>0.15839404934440399</v>
      </c>
      <c r="T10" s="14">
        <v>0.18333797218443901</v>
      </c>
      <c r="U10" s="14">
        <v>0.140630845491378</v>
      </c>
      <c r="V10" s="14">
        <v>0.23849112366699499</v>
      </c>
      <c r="W10" s="14">
        <v>0.15078693505371599</v>
      </c>
      <c r="X10" s="14">
        <v>0.18075504759198999</v>
      </c>
      <c r="Y10" s="14">
        <v>0.27264706977018099</v>
      </c>
      <c r="Z10" s="14"/>
      <c r="AA10" s="14">
        <v>0.25517153377725699</v>
      </c>
      <c r="AB10" s="14">
        <v>0.19936968711466499</v>
      </c>
      <c r="AC10" s="14">
        <v>0.16749220930421399</v>
      </c>
      <c r="AD10" s="14">
        <v>0.147653981497229</v>
      </c>
      <c r="AE10" s="14"/>
      <c r="AF10" s="14">
        <v>0.160655872031645</v>
      </c>
      <c r="AG10" s="14">
        <v>0.22680103086533299</v>
      </c>
      <c r="AH10" s="14">
        <v>0.22990901784797299</v>
      </c>
      <c r="AI10" s="14">
        <v>0.31873913493478701</v>
      </c>
      <c r="AJ10" s="14">
        <v>0.18700620855120101</v>
      </c>
      <c r="AK10" s="14"/>
      <c r="AL10" s="14">
        <v>0.185522276567119</v>
      </c>
      <c r="AM10" s="14">
        <v>0.210462206347275</v>
      </c>
      <c r="AN10" s="14">
        <v>0.24565407225829999</v>
      </c>
    </row>
    <row r="11" spans="2:40" x14ac:dyDescent="0.35">
      <c r="B11" s="15" t="s">
        <v>105</v>
      </c>
      <c r="C11" s="23">
        <v>3.47163501848958E-2</v>
      </c>
      <c r="D11" s="23">
        <v>3.7608924477376397E-2</v>
      </c>
      <c r="E11" s="23">
        <v>3.2026752366841001E-2</v>
      </c>
      <c r="F11" s="23"/>
      <c r="G11" s="23">
        <v>5.0352352838842297E-2</v>
      </c>
      <c r="H11" s="23">
        <v>5.8462669836530499E-2</v>
      </c>
      <c r="I11" s="23">
        <v>2.0989133141895398E-2</v>
      </c>
      <c r="J11" s="23">
        <v>3.6436565433334997E-2</v>
      </c>
      <c r="K11" s="23">
        <v>3.0035577885203599E-2</v>
      </c>
      <c r="L11" s="23">
        <v>1.1516923652828101E-2</v>
      </c>
      <c r="M11" s="23"/>
      <c r="N11" s="23">
        <v>3.8939438374008997E-2</v>
      </c>
      <c r="O11" s="23">
        <v>4.5880749667622102E-2</v>
      </c>
      <c r="P11" s="23">
        <v>2.6879497294278201E-2</v>
      </c>
      <c r="Q11" s="23">
        <v>5.5244460145706498E-2</v>
      </c>
      <c r="R11" s="23">
        <v>3.6223980601949299E-2</v>
      </c>
      <c r="S11" s="23">
        <v>4.8461200697496702E-2</v>
      </c>
      <c r="T11" s="23">
        <v>4.9477317885589199E-2</v>
      </c>
      <c r="U11" s="23">
        <v>2.2504671648730799E-2</v>
      </c>
      <c r="V11" s="23">
        <v>6.4492691440213501E-3</v>
      </c>
      <c r="W11" s="23">
        <v>1.07872574172398E-2</v>
      </c>
      <c r="X11" s="23">
        <v>0</v>
      </c>
      <c r="Y11" s="23">
        <v>6.5014286967452498E-2</v>
      </c>
      <c r="Z11" s="23"/>
      <c r="AA11" s="23">
        <v>2.4466106730684702E-2</v>
      </c>
      <c r="AB11" s="23">
        <v>3.90026138535721E-2</v>
      </c>
      <c r="AC11" s="23">
        <v>4.1401897955350202E-2</v>
      </c>
      <c r="AD11" s="23">
        <v>3.8180377313287397E-2</v>
      </c>
      <c r="AE11" s="23"/>
      <c r="AF11" s="23">
        <v>2.6975516272614599E-2</v>
      </c>
      <c r="AG11" s="23">
        <v>3.7796765661276398E-2</v>
      </c>
      <c r="AH11" s="23">
        <v>4.4862328348967501E-2</v>
      </c>
      <c r="AI11" s="23">
        <v>0</v>
      </c>
      <c r="AJ11" s="23">
        <v>5.7237395620708197E-2</v>
      </c>
      <c r="AK11" s="23"/>
      <c r="AL11" s="23">
        <v>3.2289710255393601E-2</v>
      </c>
      <c r="AM11" s="23">
        <v>2.9883687724773501E-2</v>
      </c>
      <c r="AN11" s="23">
        <v>3.83115619963625E-2</v>
      </c>
    </row>
    <row r="12" spans="2:40" x14ac:dyDescent="0.35">
      <c r="B12" t="s">
        <v>437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N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ht="29" x14ac:dyDescent="0.35">
      <c r="B9" s="15" t="s">
        <v>403</v>
      </c>
      <c r="C9" s="14">
        <v>0.759750856257558</v>
      </c>
      <c r="D9" s="14">
        <v>0.72973380655439402</v>
      </c>
      <c r="E9" s="14">
        <v>0.79158049466980096</v>
      </c>
      <c r="F9" s="14"/>
      <c r="G9" s="14">
        <v>0.74707286325702305</v>
      </c>
      <c r="H9" s="14">
        <v>0.70674691496810604</v>
      </c>
      <c r="I9" s="14">
        <v>0.71637691272831805</v>
      </c>
      <c r="J9" s="14">
        <v>0.767701778830429</v>
      </c>
      <c r="K9" s="14">
        <v>0.81333451515812805</v>
      </c>
      <c r="L9" s="14">
        <v>0.82678923714570696</v>
      </c>
      <c r="M9" s="14"/>
      <c r="N9" s="14">
        <v>0.71965274515604305</v>
      </c>
      <c r="O9" s="14">
        <v>0.75909989550365498</v>
      </c>
      <c r="P9" s="14">
        <v>0.74616252730108501</v>
      </c>
      <c r="Q9" s="14">
        <v>0.74174805615889206</v>
      </c>
      <c r="R9" s="14">
        <v>0.74104536717999803</v>
      </c>
      <c r="S9" s="14">
        <v>0.82001906822707504</v>
      </c>
      <c r="T9" s="14">
        <v>0.79159724657847197</v>
      </c>
      <c r="U9" s="14">
        <v>0.76191157422493405</v>
      </c>
      <c r="V9" s="14">
        <v>0.74280380860095696</v>
      </c>
      <c r="W9" s="14">
        <v>0.81830960342845405</v>
      </c>
      <c r="X9" s="14">
        <v>0.74406528316604303</v>
      </c>
      <c r="Y9" s="14">
        <v>0.75362255032450098</v>
      </c>
      <c r="Z9" s="14"/>
      <c r="AA9" s="14">
        <v>0.71990494176700903</v>
      </c>
      <c r="AB9" s="14">
        <v>0.73152781974712799</v>
      </c>
      <c r="AC9" s="14">
        <v>0.81157180166623899</v>
      </c>
      <c r="AD9" s="14">
        <v>0.803092120757121</v>
      </c>
      <c r="AE9" s="14"/>
      <c r="AF9" s="14">
        <v>0.77027675120587902</v>
      </c>
      <c r="AG9" s="14">
        <v>0.73599361249794104</v>
      </c>
      <c r="AH9" s="14">
        <v>0.72292878584153197</v>
      </c>
      <c r="AI9" s="14">
        <v>0.63225181293913901</v>
      </c>
      <c r="AJ9" s="14">
        <v>0.74734421621876002</v>
      </c>
      <c r="AK9" s="14"/>
      <c r="AL9" s="14">
        <v>0.75621041388245902</v>
      </c>
      <c r="AM9" s="14">
        <v>0.76738940043869497</v>
      </c>
      <c r="AN9" s="14">
        <v>0.72940655916276398</v>
      </c>
    </row>
    <row r="10" spans="2:40" ht="29" x14ac:dyDescent="0.35">
      <c r="B10" s="15" t="s">
        <v>404</v>
      </c>
      <c r="C10" s="14">
        <v>0.19776118904877699</v>
      </c>
      <c r="D10" s="14">
        <v>0.23164788834462499</v>
      </c>
      <c r="E10" s="14">
        <v>0.16166046820329</v>
      </c>
      <c r="F10" s="14"/>
      <c r="G10" s="14">
        <v>0.20683209807618</v>
      </c>
      <c r="H10" s="14">
        <v>0.23068025378731699</v>
      </c>
      <c r="I10" s="14">
        <v>0.25772264620525398</v>
      </c>
      <c r="J10" s="14">
        <v>0.18065296225659799</v>
      </c>
      <c r="K10" s="14">
        <v>0.161207853957131</v>
      </c>
      <c r="L10" s="14">
        <v>0.135122918829293</v>
      </c>
      <c r="M10" s="14"/>
      <c r="N10" s="14">
        <v>0.230660800944369</v>
      </c>
      <c r="O10" s="14">
        <v>0.21471473989617601</v>
      </c>
      <c r="P10" s="14">
        <v>0.21432834884395599</v>
      </c>
      <c r="Q10" s="14">
        <v>0.20300223346266599</v>
      </c>
      <c r="R10" s="14">
        <v>0.20958916137146399</v>
      </c>
      <c r="S10" s="14">
        <v>0.13889707437017201</v>
      </c>
      <c r="T10" s="14">
        <v>0.15011572410619201</v>
      </c>
      <c r="U10" s="14">
        <v>0.16452484075740101</v>
      </c>
      <c r="V10" s="14">
        <v>0.25079504262014002</v>
      </c>
      <c r="W10" s="14">
        <v>0.14177297624006899</v>
      </c>
      <c r="X10" s="14">
        <v>0.22196373329875599</v>
      </c>
      <c r="Y10" s="14">
        <v>0.139396315898</v>
      </c>
      <c r="Z10" s="14"/>
      <c r="AA10" s="14">
        <v>0.24129485504196799</v>
      </c>
      <c r="AB10" s="14">
        <v>0.217268139973192</v>
      </c>
      <c r="AC10" s="14">
        <v>0.15213227193230799</v>
      </c>
      <c r="AD10" s="14">
        <v>0.15280367857497901</v>
      </c>
      <c r="AE10" s="14"/>
      <c r="AF10" s="14">
        <v>0.19078466867066601</v>
      </c>
      <c r="AG10" s="14">
        <v>0.22614714294622801</v>
      </c>
      <c r="AH10" s="14">
        <v>0.26207568542753601</v>
      </c>
      <c r="AI10" s="14">
        <v>0.36774818706086099</v>
      </c>
      <c r="AJ10" s="14">
        <v>0.15859378399521301</v>
      </c>
      <c r="AK10" s="14"/>
      <c r="AL10" s="14">
        <v>0.19808988732755001</v>
      </c>
      <c r="AM10" s="14">
        <v>0.20884764449662599</v>
      </c>
      <c r="AN10" s="14">
        <v>0.25590947663827501</v>
      </c>
    </row>
    <row r="11" spans="2:40" x14ac:dyDescent="0.35">
      <c r="B11" s="15" t="s">
        <v>105</v>
      </c>
      <c r="C11" s="23">
        <v>4.2487954693664398E-2</v>
      </c>
      <c r="D11" s="23">
        <v>3.8618305100980799E-2</v>
      </c>
      <c r="E11" s="23">
        <v>4.6759037126909403E-2</v>
      </c>
      <c r="F11" s="23"/>
      <c r="G11" s="23">
        <v>4.60950386667974E-2</v>
      </c>
      <c r="H11" s="23">
        <v>6.2572831244577201E-2</v>
      </c>
      <c r="I11" s="23">
        <v>2.5900441066427402E-2</v>
      </c>
      <c r="J11" s="23">
        <v>5.16452589129726E-2</v>
      </c>
      <c r="K11" s="23">
        <v>2.5457630884741601E-2</v>
      </c>
      <c r="L11" s="23">
        <v>3.8087844025000303E-2</v>
      </c>
      <c r="M11" s="23"/>
      <c r="N11" s="23">
        <v>4.9686453899588597E-2</v>
      </c>
      <c r="O11" s="23">
        <v>2.6185364600168699E-2</v>
      </c>
      <c r="P11" s="23">
        <v>3.9509123854959E-2</v>
      </c>
      <c r="Q11" s="23">
        <v>5.5249710378441799E-2</v>
      </c>
      <c r="R11" s="23">
        <v>4.9365471448537597E-2</v>
      </c>
      <c r="S11" s="23">
        <v>4.1083857402753797E-2</v>
      </c>
      <c r="T11" s="23">
        <v>5.8287029315335699E-2</v>
      </c>
      <c r="U11" s="23">
        <v>7.3563585017665606E-2</v>
      </c>
      <c r="V11" s="23">
        <v>6.4011487789038899E-3</v>
      </c>
      <c r="W11" s="23">
        <v>3.9917420331477202E-2</v>
      </c>
      <c r="X11" s="23">
        <v>3.3970983535200297E-2</v>
      </c>
      <c r="Y11" s="23">
        <v>0.106981133777499</v>
      </c>
      <c r="Z11" s="23"/>
      <c r="AA11" s="23">
        <v>3.8800203191023702E-2</v>
      </c>
      <c r="AB11" s="23">
        <v>5.1204040279679702E-2</v>
      </c>
      <c r="AC11" s="23">
        <v>3.6295926401453599E-2</v>
      </c>
      <c r="AD11" s="23">
        <v>4.4104200667900197E-2</v>
      </c>
      <c r="AE11" s="23"/>
      <c r="AF11" s="23">
        <v>3.89385801234556E-2</v>
      </c>
      <c r="AG11" s="23">
        <v>3.7859244555830597E-2</v>
      </c>
      <c r="AH11" s="23">
        <v>1.4995528730931899E-2</v>
      </c>
      <c r="AI11" s="23">
        <v>0</v>
      </c>
      <c r="AJ11" s="23">
        <v>9.4061999786026307E-2</v>
      </c>
      <c r="AK11" s="23"/>
      <c r="AL11" s="23">
        <v>4.5699698789990799E-2</v>
      </c>
      <c r="AM11" s="23">
        <v>2.3762955064679101E-2</v>
      </c>
      <c r="AN11" s="23">
        <v>1.4683964198961501E-2</v>
      </c>
    </row>
    <row r="12" spans="2:40" x14ac:dyDescent="0.35">
      <c r="B12" t="s">
        <v>437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N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ht="29" x14ac:dyDescent="0.35">
      <c r="B9" s="15" t="s">
        <v>403</v>
      </c>
      <c r="C9" s="14">
        <v>0.69283103849125105</v>
      </c>
      <c r="D9" s="14">
        <v>0.659228408154934</v>
      </c>
      <c r="E9" s="14">
        <v>0.72934539774173102</v>
      </c>
      <c r="F9" s="14"/>
      <c r="G9" s="14">
        <v>0.59945380229685497</v>
      </c>
      <c r="H9" s="14">
        <v>0.64128818932759002</v>
      </c>
      <c r="I9" s="14">
        <v>0.64884572518994099</v>
      </c>
      <c r="J9" s="14">
        <v>0.69612714114278995</v>
      </c>
      <c r="K9" s="14">
        <v>0.76113938286085403</v>
      </c>
      <c r="L9" s="14">
        <v>0.82184780181242401</v>
      </c>
      <c r="M9" s="14"/>
      <c r="N9" s="14">
        <v>0.61277772770436001</v>
      </c>
      <c r="O9" s="14">
        <v>0.68642127430908195</v>
      </c>
      <c r="P9" s="14">
        <v>0.61737826446993205</v>
      </c>
      <c r="Q9" s="14">
        <v>0.74146887288086705</v>
      </c>
      <c r="R9" s="14">
        <v>0.73336759203484503</v>
      </c>
      <c r="S9" s="14">
        <v>0.712041368858079</v>
      </c>
      <c r="T9" s="14">
        <v>0.65221016234316898</v>
      </c>
      <c r="U9" s="14">
        <v>0.78588897821911496</v>
      </c>
      <c r="V9" s="14">
        <v>0.74151289344245996</v>
      </c>
      <c r="W9" s="14">
        <v>0.77763331849850204</v>
      </c>
      <c r="X9" s="14">
        <v>0.63063207225534901</v>
      </c>
      <c r="Y9" s="14">
        <v>0.696664171472966</v>
      </c>
      <c r="Z9" s="14"/>
      <c r="AA9" s="14">
        <v>0.64144543412903399</v>
      </c>
      <c r="AB9" s="14">
        <v>0.68803730297132604</v>
      </c>
      <c r="AC9" s="14">
        <v>0.70762468393299405</v>
      </c>
      <c r="AD9" s="14">
        <v>0.75962994747857404</v>
      </c>
      <c r="AE9" s="14"/>
      <c r="AF9" s="14">
        <v>0.70578839100688795</v>
      </c>
      <c r="AG9" s="14">
        <v>0.699392643416195</v>
      </c>
      <c r="AH9" s="14">
        <v>0.71702315134165595</v>
      </c>
      <c r="AI9" s="14">
        <v>0.79123467851427098</v>
      </c>
      <c r="AJ9" s="14">
        <v>0.63473757335234704</v>
      </c>
      <c r="AK9" s="14"/>
      <c r="AL9" s="14">
        <v>0.65827300035852399</v>
      </c>
      <c r="AM9" s="14">
        <v>0.69576572392932401</v>
      </c>
      <c r="AN9" s="14">
        <v>0.66109880655194797</v>
      </c>
    </row>
    <row r="10" spans="2:40" ht="29" x14ac:dyDescent="0.35">
      <c r="B10" s="15" t="s">
        <v>404</v>
      </c>
      <c r="C10" s="14">
        <v>0.26553677840008499</v>
      </c>
      <c r="D10" s="14">
        <v>0.30031818248901399</v>
      </c>
      <c r="E10" s="14">
        <v>0.227504257454301</v>
      </c>
      <c r="F10" s="14"/>
      <c r="G10" s="14">
        <v>0.36868993714535497</v>
      </c>
      <c r="H10" s="14">
        <v>0.29982105564407502</v>
      </c>
      <c r="I10" s="14">
        <v>0.31697466481526199</v>
      </c>
      <c r="J10" s="14">
        <v>0.26244758802472701</v>
      </c>
      <c r="K10" s="14">
        <v>0.18434574817718699</v>
      </c>
      <c r="L10" s="14">
        <v>0.147798165564826</v>
      </c>
      <c r="M10" s="14"/>
      <c r="N10" s="14">
        <v>0.33776638642489998</v>
      </c>
      <c r="O10" s="14">
        <v>0.262811145645655</v>
      </c>
      <c r="P10" s="14">
        <v>0.35297432415367302</v>
      </c>
      <c r="Q10" s="14">
        <v>0.21766581999752299</v>
      </c>
      <c r="R10" s="14">
        <v>0.22904780826031901</v>
      </c>
      <c r="S10" s="14">
        <v>0.24865504425833901</v>
      </c>
      <c r="T10" s="14">
        <v>0.30620903054217002</v>
      </c>
      <c r="U10" s="14">
        <v>0.11997435317664799</v>
      </c>
      <c r="V10" s="14">
        <v>0.23151183791629201</v>
      </c>
      <c r="W10" s="14">
        <v>0.20166740368130301</v>
      </c>
      <c r="X10" s="14">
        <v>0.34959315674895602</v>
      </c>
      <c r="Y10" s="14">
        <v>0.20786951129372</v>
      </c>
      <c r="Z10" s="14"/>
      <c r="AA10" s="14">
        <v>0.33424943883622699</v>
      </c>
      <c r="AB10" s="14">
        <v>0.24560663852696499</v>
      </c>
      <c r="AC10" s="14">
        <v>0.25038028154000802</v>
      </c>
      <c r="AD10" s="14">
        <v>0.20394218814460499</v>
      </c>
      <c r="AE10" s="14"/>
      <c r="AF10" s="14">
        <v>0.24802094095503099</v>
      </c>
      <c r="AG10" s="14">
        <v>0.27977255340585599</v>
      </c>
      <c r="AH10" s="14">
        <v>0.23834497357557599</v>
      </c>
      <c r="AI10" s="14">
        <v>0.20876532148572899</v>
      </c>
      <c r="AJ10" s="14">
        <v>0.27285149112479201</v>
      </c>
      <c r="AK10" s="14"/>
      <c r="AL10" s="14">
        <v>0.29036665391341598</v>
      </c>
      <c r="AM10" s="14">
        <v>0.27753980632830599</v>
      </c>
      <c r="AN10" s="14">
        <v>0.31154302012109902</v>
      </c>
    </row>
    <row r="11" spans="2:40" x14ac:dyDescent="0.35">
      <c r="B11" s="15" t="s">
        <v>105</v>
      </c>
      <c r="C11" s="23">
        <v>4.1632183108663998E-2</v>
      </c>
      <c r="D11" s="23">
        <v>4.0453409356051198E-2</v>
      </c>
      <c r="E11" s="23">
        <v>4.3150344803967899E-2</v>
      </c>
      <c r="F11" s="23"/>
      <c r="G11" s="23">
        <v>3.18562605577907E-2</v>
      </c>
      <c r="H11" s="23">
        <v>5.8890755028335601E-2</v>
      </c>
      <c r="I11" s="23">
        <v>3.4179609994797397E-2</v>
      </c>
      <c r="J11" s="23">
        <v>4.1425270832483402E-2</v>
      </c>
      <c r="K11" s="23">
        <v>5.4514868961959603E-2</v>
      </c>
      <c r="L11" s="23">
        <v>3.0354032622750798E-2</v>
      </c>
      <c r="M11" s="23"/>
      <c r="N11" s="23">
        <v>4.9455885870739798E-2</v>
      </c>
      <c r="O11" s="23">
        <v>5.0767580045263203E-2</v>
      </c>
      <c r="P11" s="23">
        <v>2.9647411376394699E-2</v>
      </c>
      <c r="Q11" s="23">
        <v>4.0865307121609303E-2</v>
      </c>
      <c r="R11" s="23">
        <v>3.7584599704835603E-2</v>
      </c>
      <c r="S11" s="23">
        <v>3.9303586883582299E-2</v>
      </c>
      <c r="T11" s="23">
        <v>4.1580807114661798E-2</v>
      </c>
      <c r="U11" s="23">
        <v>9.4136668604236695E-2</v>
      </c>
      <c r="V11" s="23">
        <v>2.6975268641247399E-2</v>
      </c>
      <c r="W11" s="23">
        <v>2.0699277820195299E-2</v>
      </c>
      <c r="X11" s="23">
        <v>1.9774770995695499E-2</v>
      </c>
      <c r="Y11" s="23">
        <v>9.5466317233314293E-2</v>
      </c>
      <c r="Z11" s="23"/>
      <c r="AA11" s="23">
        <v>2.4305127034738899E-2</v>
      </c>
      <c r="AB11" s="23">
        <v>6.6356058501709406E-2</v>
      </c>
      <c r="AC11" s="23">
        <v>4.19950345269978E-2</v>
      </c>
      <c r="AD11" s="23">
        <v>3.6427864376821002E-2</v>
      </c>
      <c r="AE11" s="23"/>
      <c r="AF11" s="23">
        <v>4.6190668038080501E-2</v>
      </c>
      <c r="AG11" s="23">
        <v>2.0834803177949401E-2</v>
      </c>
      <c r="AH11" s="23">
        <v>4.4631875082768599E-2</v>
      </c>
      <c r="AI11" s="23">
        <v>0</v>
      </c>
      <c r="AJ11" s="23">
        <v>9.2410935522860504E-2</v>
      </c>
      <c r="AK11" s="23"/>
      <c r="AL11" s="23">
        <v>5.1360345728059399E-2</v>
      </c>
      <c r="AM11" s="23">
        <v>2.6694469742370001E-2</v>
      </c>
      <c r="AN11" s="23">
        <v>2.7358173326952701E-2</v>
      </c>
    </row>
    <row r="12" spans="2:40" x14ac:dyDescent="0.35">
      <c r="B12" t="s">
        <v>437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N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ht="29" x14ac:dyDescent="0.35">
      <c r="B9" s="15" t="s">
        <v>403</v>
      </c>
      <c r="C9" s="14">
        <v>0.66777820979185298</v>
      </c>
      <c r="D9" s="14">
        <v>0.66149743789210602</v>
      </c>
      <c r="E9" s="14">
        <v>0.67473352415397503</v>
      </c>
      <c r="F9" s="14"/>
      <c r="G9" s="14">
        <v>0.52135311088841596</v>
      </c>
      <c r="H9" s="14">
        <v>0.60970996252060305</v>
      </c>
      <c r="I9" s="14">
        <v>0.65566937425083305</v>
      </c>
      <c r="J9" s="14">
        <v>0.65726045215820295</v>
      </c>
      <c r="K9" s="14">
        <v>0.75469828642075398</v>
      </c>
      <c r="L9" s="14">
        <v>0.81659881302871695</v>
      </c>
      <c r="M9" s="14"/>
      <c r="N9" s="14">
        <v>0.580434173334336</v>
      </c>
      <c r="O9" s="14">
        <v>0.69173179301871102</v>
      </c>
      <c r="P9" s="14">
        <v>0.68639647399878001</v>
      </c>
      <c r="Q9" s="14">
        <v>0.68011397168985199</v>
      </c>
      <c r="R9" s="14">
        <v>0.70577757270538899</v>
      </c>
      <c r="S9" s="14">
        <v>0.68774922675241701</v>
      </c>
      <c r="T9" s="14">
        <v>0.63735950511149697</v>
      </c>
      <c r="U9" s="14">
        <v>0.76901494721567198</v>
      </c>
      <c r="V9" s="14">
        <v>0.66268814039596002</v>
      </c>
      <c r="W9" s="14">
        <v>0.74243161147336501</v>
      </c>
      <c r="X9" s="14">
        <v>0.67018717161308305</v>
      </c>
      <c r="Y9" s="14">
        <v>0.55634721641029805</v>
      </c>
      <c r="Z9" s="14"/>
      <c r="AA9" s="14">
        <v>0.64429629575839198</v>
      </c>
      <c r="AB9" s="14">
        <v>0.65168426360656795</v>
      </c>
      <c r="AC9" s="14">
        <v>0.680324124455843</v>
      </c>
      <c r="AD9" s="14">
        <v>0.71168784605187896</v>
      </c>
      <c r="AE9" s="14"/>
      <c r="AF9" s="14">
        <v>0.71999447456699395</v>
      </c>
      <c r="AG9" s="14">
        <v>0.66040661691010105</v>
      </c>
      <c r="AH9" s="14">
        <v>0.63714772740561398</v>
      </c>
      <c r="AI9" s="14">
        <v>0.64255862028893895</v>
      </c>
      <c r="AJ9" s="14">
        <v>0.58913724507176501</v>
      </c>
      <c r="AK9" s="14"/>
      <c r="AL9" s="14">
        <v>0.66423470280083596</v>
      </c>
      <c r="AM9" s="14">
        <v>0.647708534194679</v>
      </c>
      <c r="AN9" s="14">
        <v>0.63645832160404303</v>
      </c>
    </row>
    <row r="10" spans="2:40" ht="29" x14ac:dyDescent="0.35">
      <c r="B10" s="15" t="s">
        <v>404</v>
      </c>
      <c r="C10" s="14">
        <v>0.27828106859301999</v>
      </c>
      <c r="D10" s="14">
        <v>0.28249614885178498</v>
      </c>
      <c r="E10" s="14">
        <v>0.273025916027472</v>
      </c>
      <c r="F10" s="14"/>
      <c r="G10" s="14">
        <v>0.42832949369507001</v>
      </c>
      <c r="H10" s="14">
        <v>0.318313371114118</v>
      </c>
      <c r="I10" s="14">
        <v>0.30777780546194</v>
      </c>
      <c r="J10" s="14">
        <v>0.28689882537357397</v>
      </c>
      <c r="K10" s="14">
        <v>0.193224250244101</v>
      </c>
      <c r="L10" s="14">
        <v>0.12854172659320401</v>
      </c>
      <c r="M10" s="14"/>
      <c r="N10" s="14">
        <v>0.35042529699513902</v>
      </c>
      <c r="O10" s="14">
        <v>0.24084923538119701</v>
      </c>
      <c r="P10" s="14">
        <v>0.29631155924475999</v>
      </c>
      <c r="Q10" s="14">
        <v>0.27225804101388301</v>
      </c>
      <c r="R10" s="14">
        <v>0.237133733010266</v>
      </c>
      <c r="S10" s="14">
        <v>0.238732031882498</v>
      </c>
      <c r="T10" s="14">
        <v>0.311765052251324</v>
      </c>
      <c r="U10" s="14">
        <v>0.18737776157970201</v>
      </c>
      <c r="V10" s="14">
        <v>0.29139073378811298</v>
      </c>
      <c r="W10" s="14">
        <v>0.22763410456013899</v>
      </c>
      <c r="X10" s="14">
        <v>0.29649098164516202</v>
      </c>
      <c r="Y10" s="14">
        <v>0.34238780205194702</v>
      </c>
      <c r="Z10" s="14"/>
      <c r="AA10" s="14">
        <v>0.32882576466940799</v>
      </c>
      <c r="AB10" s="14">
        <v>0.25746635258460299</v>
      </c>
      <c r="AC10" s="14">
        <v>0.26640254233022798</v>
      </c>
      <c r="AD10" s="14">
        <v>0.23904318017553</v>
      </c>
      <c r="AE10" s="14"/>
      <c r="AF10" s="14">
        <v>0.23102279707172399</v>
      </c>
      <c r="AG10" s="14">
        <v>0.29283750903825101</v>
      </c>
      <c r="AH10" s="14">
        <v>0.32737764758010801</v>
      </c>
      <c r="AI10" s="14">
        <v>0.35744137971106099</v>
      </c>
      <c r="AJ10" s="14">
        <v>0.29498570019290699</v>
      </c>
      <c r="AK10" s="14"/>
      <c r="AL10" s="14">
        <v>0.28201372738346497</v>
      </c>
      <c r="AM10" s="14">
        <v>0.310369973277625</v>
      </c>
      <c r="AN10" s="14">
        <v>0.33690931788753697</v>
      </c>
    </row>
    <row r="11" spans="2:40" x14ac:dyDescent="0.35">
      <c r="B11" s="15" t="s">
        <v>105</v>
      </c>
      <c r="C11" s="23">
        <v>5.3940721615127897E-2</v>
      </c>
      <c r="D11" s="23">
        <v>5.6006413256109701E-2</v>
      </c>
      <c r="E11" s="23">
        <v>5.2240559818552697E-2</v>
      </c>
      <c r="F11" s="23"/>
      <c r="G11" s="23">
        <v>5.0317395416514102E-2</v>
      </c>
      <c r="H11" s="23">
        <v>7.1976666365278594E-2</v>
      </c>
      <c r="I11" s="23">
        <v>3.6552820287227401E-2</v>
      </c>
      <c r="J11" s="23">
        <v>5.5840722468223303E-2</v>
      </c>
      <c r="K11" s="23">
        <v>5.2077463335144798E-2</v>
      </c>
      <c r="L11" s="23">
        <v>5.4859460378079497E-2</v>
      </c>
      <c r="M11" s="23"/>
      <c r="N11" s="23">
        <v>6.9140529670524503E-2</v>
      </c>
      <c r="O11" s="23">
        <v>6.7418971600092803E-2</v>
      </c>
      <c r="P11" s="23">
        <v>1.7291966756460098E-2</v>
      </c>
      <c r="Q11" s="23">
        <v>4.7627987296264697E-2</v>
      </c>
      <c r="R11" s="23">
        <v>5.70886942843448E-2</v>
      </c>
      <c r="S11" s="23">
        <v>7.35187413650851E-2</v>
      </c>
      <c r="T11" s="23">
        <v>5.0875442637178303E-2</v>
      </c>
      <c r="U11" s="23">
        <v>4.3607291204626197E-2</v>
      </c>
      <c r="V11" s="23">
        <v>4.5921125815926903E-2</v>
      </c>
      <c r="W11" s="23">
        <v>2.9934283966496399E-2</v>
      </c>
      <c r="X11" s="23">
        <v>3.3321846741755E-2</v>
      </c>
      <c r="Y11" s="23">
        <v>0.101264981537756</v>
      </c>
      <c r="Z11" s="23"/>
      <c r="AA11" s="23">
        <v>2.6877939572200301E-2</v>
      </c>
      <c r="AB11" s="23">
        <v>9.0849383808829398E-2</v>
      </c>
      <c r="AC11" s="23">
        <v>5.3273333213929401E-2</v>
      </c>
      <c r="AD11" s="23">
        <v>4.92689737725912E-2</v>
      </c>
      <c r="AE11" s="23"/>
      <c r="AF11" s="23">
        <v>4.8982728361282903E-2</v>
      </c>
      <c r="AG11" s="23">
        <v>4.6755874051648001E-2</v>
      </c>
      <c r="AH11" s="23">
        <v>3.5474625014277297E-2</v>
      </c>
      <c r="AI11" s="23">
        <v>0</v>
      </c>
      <c r="AJ11" s="23">
        <v>0.115877054735328</v>
      </c>
      <c r="AK11" s="23"/>
      <c r="AL11" s="23">
        <v>5.3751569815698501E-2</v>
      </c>
      <c r="AM11" s="23">
        <v>4.1921492527696197E-2</v>
      </c>
      <c r="AN11" s="23">
        <v>2.6632360508419502E-2</v>
      </c>
    </row>
    <row r="12" spans="2:40" x14ac:dyDescent="0.35">
      <c r="B12" t="s">
        <v>437</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N24"/>
  <sheetViews>
    <sheetView showGridLines="0" topLeftCell="A8"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1339</v>
      </c>
      <c r="D7" s="10">
        <v>668</v>
      </c>
      <c r="E7" s="10">
        <v>666</v>
      </c>
      <c r="F7" s="10"/>
      <c r="G7" s="10">
        <v>216</v>
      </c>
      <c r="H7" s="10">
        <v>270</v>
      </c>
      <c r="I7" s="10">
        <v>233</v>
      </c>
      <c r="J7" s="10">
        <v>205</v>
      </c>
      <c r="K7" s="10">
        <v>179</v>
      </c>
      <c r="L7" s="10">
        <v>236</v>
      </c>
      <c r="M7" s="10"/>
      <c r="N7" s="10">
        <v>199</v>
      </c>
      <c r="O7" s="10">
        <v>191</v>
      </c>
      <c r="P7" s="10">
        <v>107</v>
      </c>
      <c r="Q7" s="10">
        <v>123</v>
      </c>
      <c r="R7" s="10">
        <v>105</v>
      </c>
      <c r="S7" s="10">
        <v>122</v>
      </c>
      <c r="T7" s="10">
        <v>116</v>
      </c>
      <c r="U7" s="10">
        <v>43</v>
      </c>
      <c r="V7" s="10">
        <v>148</v>
      </c>
      <c r="W7" s="10">
        <v>101</v>
      </c>
      <c r="X7" s="10">
        <v>55</v>
      </c>
      <c r="Y7" s="10">
        <v>29</v>
      </c>
      <c r="Z7" s="10"/>
      <c r="AA7" s="10">
        <v>407</v>
      </c>
      <c r="AB7" s="10">
        <v>359</v>
      </c>
      <c r="AC7" s="10">
        <v>298</v>
      </c>
      <c r="AD7" s="10">
        <v>272</v>
      </c>
      <c r="AE7" s="10"/>
      <c r="AF7" s="10">
        <v>498</v>
      </c>
      <c r="AG7" s="10">
        <v>369</v>
      </c>
      <c r="AH7" s="10">
        <v>94</v>
      </c>
      <c r="AI7" s="10">
        <v>20</v>
      </c>
      <c r="AJ7" s="10">
        <v>171</v>
      </c>
      <c r="AK7" s="10"/>
      <c r="AL7" s="10">
        <v>293</v>
      </c>
      <c r="AM7" s="10">
        <v>499</v>
      </c>
      <c r="AN7" s="10">
        <v>74</v>
      </c>
    </row>
    <row r="8" spans="2:40" ht="30" customHeight="1" x14ac:dyDescent="0.35">
      <c r="B8" s="11" t="s">
        <v>20</v>
      </c>
      <c r="C8" s="11">
        <v>1344</v>
      </c>
      <c r="D8" s="11">
        <v>676</v>
      </c>
      <c r="E8" s="11">
        <v>662</v>
      </c>
      <c r="F8" s="11"/>
      <c r="G8" s="11">
        <v>207</v>
      </c>
      <c r="H8" s="11">
        <v>260</v>
      </c>
      <c r="I8" s="11">
        <v>245</v>
      </c>
      <c r="J8" s="11">
        <v>221</v>
      </c>
      <c r="K8" s="11">
        <v>167</v>
      </c>
      <c r="L8" s="11">
        <v>243</v>
      </c>
      <c r="M8" s="11"/>
      <c r="N8" s="11">
        <v>207</v>
      </c>
      <c r="O8" s="11">
        <v>185</v>
      </c>
      <c r="P8" s="11">
        <v>103</v>
      </c>
      <c r="Q8" s="11">
        <v>119</v>
      </c>
      <c r="R8" s="11">
        <v>103</v>
      </c>
      <c r="S8" s="11">
        <v>118</v>
      </c>
      <c r="T8" s="11">
        <v>107</v>
      </c>
      <c r="U8" s="11">
        <v>40</v>
      </c>
      <c r="V8" s="11">
        <v>146</v>
      </c>
      <c r="W8" s="11">
        <v>118</v>
      </c>
      <c r="X8" s="11">
        <v>53</v>
      </c>
      <c r="Y8" s="11">
        <v>44</v>
      </c>
      <c r="Z8" s="11"/>
      <c r="AA8" s="11">
        <v>422</v>
      </c>
      <c r="AB8" s="11">
        <v>353</v>
      </c>
      <c r="AC8" s="11">
        <v>296</v>
      </c>
      <c r="AD8" s="11">
        <v>270</v>
      </c>
      <c r="AE8" s="11"/>
      <c r="AF8" s="11">
        <v>495</v>
      </c>
      <c r="AG8" s="11">
        <v>367</v>
      </c>
      <c r="AH8" s="11">
        <v>95</v>
      </c>
      <c r="AI8" s="11">
        <v>19</v>
      </c>
      <c r="AJ8" s="11">
        <v>172</v>
      </c>
      <c r="AK8" s="11"/>
      <c r="AL8" s="11">
        <v>293</v>
      </c>
      <c r="AM8" s="11">
        <v>497</v>
      </c>
      <c r="AN8" s="11">
        <v>74</v>
      </c>
    </row>
    <row r="9" spans="2:40" x14ac:dyDescent="0.35">
      <c r="B9" s="15" t="s">
        <v>413</v>
      </c>
      <c r="C9" s="14">
        <v>0.69304907808851302</v>
      </c>
      <c r="D9" s="14">
        <v>0.67182821115119695</v>
      </c>
      <c r="E9" s="14">
        <v>0.71391274684815198</v>
      </c>
      <c r="F9" s="14"/>
      <c r="G9" s="14">
        <v>0.53201301235551701</v>
      </c>
      <c r="H9" s="14">
        <v>0.58839249004321703</v>
      </c>
      <c r="I9" s="14">
        <v>0.64212375528718502</v>
      </c>
      <c r="J9" s="14">
        <v>0.73705108412232301</v>
      </c>
      <c r="K9" s="14">
        <v>0.825610062716707</v>
      </c>
      <c r="L9" s="14">
        <v>0.86214591753871095</v>
      </c>
      <c r="M9" s="14"/>
      <c r="N9" s="14">
        <v>0.62523101391824298</v>
      </c>
      <c r="O9" s="14">
        <v>0.71391050991850902</v>
      </c>
      <c r="P9" s="14">
        <v>0.68811260660278795</v>
      </c>
      <c r="Q9" s="14">
        <v>0.73535931480398598</v>
      </c>
      <c r="R9" s="14">
        <v>0.68906187277920705</v>
      </c>
      <c r="S9" s="14">
        <v>0.65448415565242901</v>
      </c>
      <c r="T9" s="14">
        <v>0.66833603356376603</v>
      </c>
      <c r="U9" s="14">
        <v>0.81855722083253402</v>
      </c>
      <c r="V9" s="14">
        <v>0.66577374275345902</v>
      </c>
      <c r="W9" s="14">
        <v>0.76553647050947504</v>
      </c>
      <c r="X9" s="14">
        <v>0.73164529222486097</v>
      </c>
      <c r="Y9" s="14">
        <v>0.73017324925766403</v>
      </c>
      <c r="Z9" s="14"/>
      <c r="AA9" s="14">
        <v>0.73396403815566402</v>
      </c>
      <c r="AB9" s="14">
        <v>0.68599942981781503</v>
      </c>
      <c r="AC9" s="14">
        <v>0.66330054276146</v>
      </c>
      <c r="AD9" s="14">
        <v>0.67153713498050904</v>
      </c>
      <c r="AE9" s="14"/>
      <c r="AF9" s="14">
        <v>0.76575761340290505</v>
      </c>
      <c r="AG9" s="14">
        <v>0.62438908408058802</v>
      </c>
      <c r="AH9" s="14">
        <v>0.77815098990967002</v>
      </c>
      <c r="AI9" s="14">
        <v>0.588134887227723</v>
      </c>
      <c r="AJ9" s="14">
        <v>0.61543029004225003</v>
      </c>
      <c r="AK9" s="14"/>
      <c r="AL9" s="14">
        <v>0.67469891370500201</v>
      </c>
      <c r="AM9" s="14">
        <v>0.66344125921420805</v>
      </c>
      <c r="AN9" s="14">
        <v>0.78186846450757697</v>
      </c>
    </row>
    <row r="10" spans="2:40" ht="29" x14ac:dyDescent="0.35">
      <c r="B10" s="15" t="s">
        <v>414</v>
      </c>
      <c r="C10" s="14">
        <v>0.45809448738898001</v>
      </c>
      <c r="D10" s="14">
        <v>0.47029121672783197</v>
      </c>
      <c r="E10" s="14">
        <v>0.44762906282614601</v>
      </c>
      <c r="F10" s="14"/>
      <c r="G10" s="14">
        <v>0.53284364049154098</v>
      </c>
      <c r="H10" s="14">
        <v>0.43016814798814801</v>
      </c>
      <c r="I10" s="14">
        <v>0.50361379257369998</v>
      </c>
      <c r="J10" s="14">
        <v>0.46790969231218499</v>
      </c>
      <c r="K10" s="14">
        <v>0.44734408697109002</v>
      </c>
      <c r="L10" s="14">
        <v>0.37670784652750999</v>
      </c>
      <c r="M10" s="14"/>
      <c r="N10" s="14">
        <v>0.48824121923091801</v>
      </c>
      <c r="O10" s="14">
        <v>0.47369582692815299</v>
      </c>
      <c r="P10" s="14">
        <v>0.38809340086170602</v>
      </c>
      <c r="Q10" s="14">
        <v>0.490963134678021</v>
      </c>
      <c r="R10" s="14">
        <v>0.44831467474827802</v>
      </c>
      <c r="S10" s="14">
        <v>0.42156461619688701</v>
      </c>
      <c r="T10" s="14">
        <v>0.49638779188281001</v>
      </c>
      <c r="U10" s="14">
        <v>0.47372244346641201</v>
      </c>
      <c r="V10" s="14">
        <v>0.47510711652585502</v>
      </c>
      <c r="W10" s="14">
        <v>0.44350051281888198</v>
      </c>
      <c r="X10" s="14">
        <v>0.50022623987473902</v>
      </c>
      <c r="Y10" s="14">
        <v>0.27143298154332701</v>
      </c>
      <c r="Z10" s="14"/>
      <c r="AA10" s="14">
        <v>0.46236990028081898</v>
      </c>
      <c r="AB10" s="14">
        <v>0.47146514768673897</v>
      </c>
      <c r="AC10" s="14">
        <v>0.41920899566287601</v>
      </c>
      <c r="AD10" s="14">
        <v>0.47442585356858602</v>
      </c>
      <c r="AE10" s="14"/>
      <c r="AF10" s="14">
        <v>0.47881470187059</v>
      </c>
      <c r="AG10" s="14">
        <v>0.44390554177239899</v>
      </c>
      <c r="AH10" s="14">
        <v>0.40394051399341901</v>
      </c>
      <c r="AI10" s="14">
        <v>0.448129366333339</v>
      </c>
      <c r="AJ10" s="14">
        <v>0.45516912496194301</v>
      </c>
      <c r="AK10" s="14"/>
      <c r="AL10" s="14">
        <v>0.45528113344380799</v>
      </c>
      <c r="AM10" s="14">
        <v>0.45887411038821502</v>
      </c>
      <c r="AN10" s="14">
        <v>0.46219102105625698</v>
      </c>
    </row>
    <row r="11" spans="2:40" ht="43.5" x14ac:dyDescent="0.35">
      <c r="B11" s="15" t="s">
        <v>415</v>
      </c>
      <c r="C11" s="14">
        <v>0.355598292576222</v>
      </c>
      <c r="D11" s="14">
        <v>0.34649331415957701</v>
      </c>
      <c r="E11" s="14">
        <v>0.36303456017534602</v>
      </c>
      <c r="F11" s="14"/>
      <c r="G11" s="14">
        <v>0.33360202920403098</v>
      </c>
      <c r="H11" s="14">
        <v>0.30940551710589498</v>
      </c>
      <c r="I11" s="14">
        <v>0.40845352041694499</v>
      </c>
      <c r="J11" s="14">
        <v>0.348699458572167</v>
      </c>
      <c r="K11" s="14">
        <v>0.40774992250261999</v>
      </c>
      <c r="L11" s="14">
        <v>0.34070510577438701</v>
      </c>
      <c r="M11" s="14"/>
      <c r="N11" s="14">
        <v>0.39603035678558601</v>
      </c>
      <c r="O11" s="14">
        <v>0.38998206891088</v>
      </c>
      <c r="P11" s="14">
        <v>0.27871249228119699</v>
      </c>
      <c r="Q11" s="14">
        <v>0.34437500073998101</v>
      </c>
      <c r="R11" s="14">
        <v>0.39802112170389298</v>
      </c>
      <c r="S11" s="14">
        <v>0.38560716989818</v>
      </c>
      <c r="T11" s="14">
        <v>0.36593257853530498</v>
      </c>
      <c r="U11" s="14">
        <v>0.25212492823750698</v>
      </c>
      <c r="V11" s="14">
        <v>0.30766740205340098</v>
      </c>
      <c r="W11" s="14">
        <v>0.30034006794236701</v>
      </c>
      <c r="X11" s="14">
        <v>0.48396203330123699</v>
      </c>
      <c r="Y11" s="14">
        <v>0.27269795750047499</v>
      </c>
      <c r="Z11" s="14"/>
      <c r="AA11" s="14">
        <v>0.357571684074382</v>
      </c>
      <c r="AB11" s="14">
        <v>0.34533143420303403</v>
      </c>
      <c r="AC11" s="14">
        <v>0.37939249202358</v>
      </c>
      <c r="AD11" s="14">
        <v>0.34018496874019999</v>
      </c>
      <c r="AE11" s="14"/>
      <c r="AF11" s="14">
        <v>0.39381061896823499</v>
      </c>
      <c r="AG11" s="14">
        <v>0.33063056798812601</v>
      </c>
      <c r="AH11" s="14">
        <v>0.29750889686354498</v>
      </c>
      <c r="AI11" s="14">
        <v>0.34858941754474698</v>
      </c>
      <c r="AJ11" s="14">
        <v>0.37083620301831599</v>
      </c>
      <c r="AK11" s="14"/>
      <c r="AL11" s="14">
        <v>0.37459405918412603</v>
      </c>
      <c r="AM11" s="14">
        <v>0.34238871182297398</v>
      </c>
      <c r="AN11" s="14">
        <v>0.28268619302021403</v>
      </c>
    </row>
    <row r="12" spans="2:40" ht="29" x14ac:dyDescent="0.35">
      <c r="B12" s="15" t="s">
        <v>416</v>
      </c>
      <c r="C12" s="14">
        <v>0.31411512625051702</v>
      </c>
      <c r="D12" s="14">
        <v>0.32451825737718298</v>
      </c>
      <c r="E12" s="14">
        <v>0.29983420821128198</v>
      </c>
      <c r="F12" s="14"/>
      <c r="G12" s="14">
        <v>0.36630398538176101</v>
      </c>
      <c r="H12" s="14">
        <v>0.32684849928970799</v>
      </c>
      <c r="I12" s="14">
        <v>0.337282451415715</v>
      </c>
      <c r="J12" s="14">
        <v>0.35275381196247002</v>
      </c>
      <c r="K12" s="14">
        <v>0.26727234436128999</v>
      </c>
      <c r="L12" s="14">
        <v>0.22970418693854</v>
      </c>
      <c r="M12" s="14"/>
      <c r="N12" s="14">
        <v>0.33140409221720502</v>
      </c>
      <c r="O12" s="14">
        <v>0.29748717793013302</v>
      </c>
      <c r="P12" s="14">
        <v>0.30520198078099098</v>
      </c>
      <c r="Q12" s="14">
        <v>0.34108626848893697</v>
      </c>
      <c r="R12" s="14">
        <v>0.344024237532292</v>
      </c>
      <c r="S12" s="14">
        <v>0.27577791882074099</v>
      </c>
      <c r="T12" s="14">
        <v>0.35420266085946001</v>
      </c>
      <c r="U12" s="14">
        <v>0.25634704604111302</v>
      </c>
      <c r="V12" s="14">
        <v>0.35171941481526803</v>
      </c>
      <c r="W12" s="14">
        <v>0.24814331156046901</v>
      </c>
      <c r="X12" s="14">
        <v>0.37788454959698298</v>
      </c>
      <c r="Y12" s="14">
        <v>0.21255200293392901</v>
      </c>
      <c r="Z12" s="14"/>
      <c r="AA12" s="14">
        <v>0.32604095435256802</v>
      </c>
      <c r="AB12" s="14">
        <v>0.34920017730972902</v>
      </c>
      <c r="AC12" s="14">
        <v>0.28938144123795401</v>
      </c>
      <c r="AD12" s="14">
        <v>0.280251600242652</v>
      </c>
      <c r="AE12" s="14"/>
      <c r="AF12" s="14">
        <v>0.314770367233351</v>
      </c>
      <c r="AG12" s="14">
        <v>0.342708850315119</v>
      </c>
      <c r="AH12" s="14">
        <v>0.24548049087710899</v>
      </c>
      <c r="AI12" s="14">
        <v>0.25310004847256701</v>
      </c>
      <c r="AJ12" s="14">
        <v>0.27965559409281798</v>
      </c>
      <c r="AK12" s="14"/>
      <c r="AL12" s="14">
        <v>0.31858823403018099</v>
      </c>
      <c r="AM12" s="14">
        <v>0.34374845406772297</v>
      </c>
      <c r="AN12" s="14">
        <v>0.19098042166409099</v>
      </c>
    </row>
    <row r="13" spans="2:40" x14ac:dyDescent="0.35">
      <c r="B13" s="15" t="s">
        <v>417</v>
      </c>
      <c r="C13" s="14">
        <v>0.266649981000814</v>
      </c>
      <c r="D13" s="14">
        <v>0.27322081617236799</v>
      </c>
      <c r="E13" s="14">
        <v>0.26047790311504498</v>
      </c>
      <c r="F13" s="14"/>
      <c r="G13" s="14">
        <v>0.22205672090563</v>
      </c>
      <c r="H13" s="14">
        <v>0.21607160622326499</v>
      </c>
      <c r="I13" s="14">
        <v>0.25519694766269102</v>
      </c>
      <c r="J13" s="14">
        <v>0.26387974701052203</v>
      </c>
      <c r="K13" s="14">
        <v>0.26957511380402399</v>
      </c>
      <c r="L13" s="14">
        <v>0.37080418836349899</v>
      </c>
      <c r="M13" s="14"/>
      <c r="N13" s="14">
        <v>0.23030618609202999</v>
      </c>
      <c r="O13" s="14">
        <v>0.272832088412161</v>
      </c>
      <c r="P13" s="14">
        <v>0.29545318454853498</v>
      </c>
      <c r="Q13" s="14">
        <v>0.25388034166525297</v>
      </c>
      <c r="R13" s="14">
        <v>0.23583488453634099</v>
      </c>
      <c r="S13" s="14">
        <v>0.30984492341242598</v>
      </c>
      <c r="T13" s="14">
        <v>0.36389998113626498</v>
      </c>
      <c r="U13" s="14">
        <v>0.30471798090518798</v>
      </c>
      <c r="V13" s="14">
        <v>0.188855014225179</v>
      </c>
      <c r="W13" s="14">
        <v>0.305679089527578</v>
      </c>
      <c r="X13" s="14">
        <v>0.27491005490050602</v>
      </c>
      <c r="Y13" s="14">
        <v>0.208206813907134</v>
      </c>
      <c r="Z13" s="14"/>
      <c r="AA13" s="14">
        <v>0.243683633019246</v>
      </c>
      <c r="AB13" s="14">
        <v>0.30051261969015403</v>
      </c>
      <c r="AC13" s="14">
        <v>0.289742960706944</v>
      </c>
      <c r="AD13" s="14">
        <v>0.23595166972760301</v>
      </c>
      <c r="AE13" s="14"/>
      <c r="AF13" s="14">
        <v>0.309707367651402</v>
      </c>
      <c r="AG13" s="14">
        <v>0.22736979944435701</v>
      </c>
      <c r="AH13" s="14">
        <v>0.19608658192366801</v>
      </c>
      <c r="AI13" s="14">
        <v>0.30504494276278898</v>
      </c>
      <c r="AJ13" s="14">
        <v>0.27715205415677302</v>
      </c>
      <c r="AK13" s="14"/>
      <c r="AL13" s="14">
        <v>0.26778284248273898</v>
      </c>
      <c r="AM13" s="14">
        <v>0.240334254101989</v>
      </c>
      <c r="AN13" s="14">
        <v>0.21816199066300199</v>
      </c>
    </row>
    <row r="14" spans="2:40" ht="29" x14ac:dyDescent="0.35">
      <c r="B14" s="15" t="s">
        <v>418</v>
      </c>
      <c r="C14" s="14">
        <v>0.21946906714324699</v>
      </c>
      <c r="D14" s="14">
        <v>0.21936680751190901</v>
      </c>
      <c r="E14" s="14">
        <v>0.21667764817851401</v>
      </c>
      <c r="F14" s="14"/>
      <c r="G14" s="14">
        <v>0.28349144924098202</v>
      </c>
      <c r="H14" s="14">
        <v>0.21990805807467101</v>
      </c>
      <c r="I14" s="14">
        <v>0.25203799079512401</v>
      </c>
      <c r="J14" s="14">
        <v>0.21635073056033199</v>
      </c>
      <c r="K14" s="14">
        <v>0.159507709330899</v>
      </c>
      <c r="L14" s="14">
        <v>0.17570817364778901</v>
      </c>
      <c r="M14" s="14"/>
      <c r="N14" s="14">
        <v>0.27117520459787903</v>
      </c>
      <c r="O14" s="14">
        <v>0.20851203296869</v>
      </c>
      <c r="P14" s="14">
        <v>0.187201137702311</v>
      </c>
      <c r="Q14" s="14">
        <v>0.24788750603065199</v>
      </c>
      <c r="R14" s="14">
        <v>0.25746949235615102</v>
      </c>
      <c r="S14" s="14">
        <v>0.15322532335956199</v>
      </c>
      <c r="T14" s="14">
        <v>0.232237385565087</v>
      </c>
      <c r="U14" s="14">
        <v>0.12033586259711999</v>
      </c>
      <c r="V14" s="14">
        <v>0.21458081972660301</v>
      </c>
      <c r="W14" s="14">
        <v>0.19819572172413999</v>
      </c>
      <c r="X14" s="14">
        <v>0.26995744776141301</v>
      </c>
      <c r="Y14" s="14">
        <v>0.179857472068878</v>
      </c>
      <c r="Z14" s="14"/>
      <c r="AA14" s="14">
        <v>0.21876369569731699</v>
      </c>
      <c r="AB14" s="14">
        <v>0.26495777051552599</v>
      </c>
      <c r="AC14" s="14">
        <v>0.18070228705333999</v>
      </c>
      <c r="AD14" s="14">
        <v>0.20249749098842601</v>
      </c>
      <c r="AE14" s="14"/>
      <c r="AF14" s="14">
        <v>0.202790529876688</v>
      </c>
      <c r="AG14" s="14">
        <v>0.24370831723463199</v>
      </c>
      <c r="AH14" s="14">
        <v>0.27837515772587201</v>
      </c>
      <c r="AI14" s="14">
        <v>5.1075626579922997E-2</v>
      </c>
      <c r="AJ14" s="14">
        <v>0.24537062708851801</v>
      </c>
      <c r="AK14" s="14"/>
      <c r="AL14" s="14">
        <v>0.22029292525967001</v>
      </c>
      <c r="AM14" s="14">
        <v>0.243185911111368</v>
      </c>
      <c r="AN14" s="14">
        <v>0.267954779958478</v>
      </c>
    </row>
    <row r="15" spans="2:40" ht="29" x14ac:dyDescent="0.35">
      <c r="B15" s="15" t="s">
        <v>419</v>
      </c>
      <c r="C15" s="14">
        <v>0.21688174909680999</v>
      </c>
      <c r="D15" s="14">
        <v>0.21479784568638199</v>
      </c>
      <c r="E15" s="14">
        <v>0.21460993514835999</v>
      </c>
      <c r="F15" s="14"/>
      <c r="G15" s="14">
        <v>0.22362832995082499</v>
      </c>
      <c r="H15" s="14">
        <v>0.231081176785742</v>
      </c>
      <c r="I15" s="14">
        <v>0.238074498402438</v>
      </c>
      <c r="J15" s="14">
        <v>0.19745650971164799</v>
      </c>
      <c r="K15" s="14">
        <v>0.196476468756381</v>
      </c>
      <c r="L15" s="14">
        <v>0.20633438495336401</v>
      </c>
      <c r="M15" s="14"/>
      <c r="N15" s="14">
        <v>0.209992533675607</v>
      </c>
      <c r="O15" s="14">
        <v>0.25600677163545599</v>
      </c>
      <c r="P15" s="14">
        <v>0.21571143471307599</v>
      </c>
      <c r="Q15" s="14">
        <v>0.26564162841758499</v>
      </c>
      <c r="R15" s="14">
        <v>0.17533966947868701</v>
      </c>
      <c r="S15" s="14">
        <v>0.21536035477326201</v>
      </c>
      <c r="T15" s="14">
        <v>0.251468438960955</v>
      </c>
      <c r="U15" s="14">
        <v>0.16364638715080199</v>
      </c>
      <c r="V15" s="14">
        <v>0.228223764461749</v>
      </c>
      <c r="W15" s="14">
        <v>0.137205280843226</v>
      </c>
      <c r="X15" s="14">
        <v>0.182843012063442</v>
      </c>
      <c r="Y15" s="14">
        <v>0.23705430953818701</v>
      </c>
      <c r="Z15" s="14"/>
      <c r="AA15" s="14">
        <v>0.23210671272500999</v>
      </c>
      <c r="AB15" s="14">
        <v>0.234249695681231</v>
      </c>
      <c r="AC15" s="14">
        <v>0.19388406346398901</v>
      </c>
      <c r="AD15" s="14">
        <v>0.198031990470623</v>
      </c>
      <c r="AE15" s="14"/>
      <c r="AF15" s="14">
        <v>0.20884193458327699</v>
      </c>
      <c r="AG15" s="14">
        <v>0.24466893564697301</v>
      </c>
      <c r="AH15" s="14">
        <v>0.189932995475419</v>
      </c>
      <c r="AI15" s="14">
        <v>9.9136667650781704E-2</v>
      </c>
      <c r="AJ15" s="14">
        <v>0.231132177449107</v>
      </c>
      <c r="AK15" s="14"/>
      <c r="AL15" s="14">
        <v>0.19304979796257399</v>
      </c>
      <c r="AM15" s="14">
        <v>0.238514565181737</v>
      </c>
      <c r="AN15" s="14">
        <v>0.20695835504440499</v>
      </c>
    </row>
    <row r="16" spans="2:40" ht="29" x14ac:dyDescent="0.35">
      <c r="B16" s="15" t="s">
        <v>420</v>
      </c>
      <c r="C16" s="14">
        <v>0.181740293750138</v>
      </c>
      <c r="D16" s="14">
        <v>0.17210375070165199</v>
      </c>
      <c r="E16" s="14">
        <v>0.19145883327365801</v>
      </c>
      <c r="F16" s="14"/>
      <c r="G16" s="14">
        <v>0.212254128099438</v>
      </c>
      <c r="H16" s="14">
        <v>0.170929094042504</v>
      </c>
      <c r="I16" s="14">
        <v>0.22722984818669401</v>
      </c>
      <c r="J16" s="14">
        <v>0.15342279810548401</v>
      </c>
      <c r="K16" s="14">
        <v>0.19800585805231799</v>
      </c>
      <c r="L16" s="14">
        <v>0.13594173202434401</v>
      </c>
      <c r="M16" s="14"/>
      <c r="N16" s="14">
        <v>0.27244577717489998</v>
      </c>
      <c r="O16" s="14">
        <v>0.147608777009548</v>
      </c>
      <c r="P16" s="14">
        <v>0.20519661459616401</v>
      </c>
      <c r="Q16" s="14">
        <v>0.19441387403583199</v>
      </c>
      <c r="R16" s="14">
        <v>0.17975568896925601</v>
      </c>
      <c r="S16" s="14">
        <v>0.152470045607417</v>
      </c>
      <c r="T16" s="14">
        <v>0.20915509391897799</v>
      </c>
      <c r="U16" s="14">
        <v>0.14112208966968201</v>
      </c>
      <c r="V16" s="14">
        <v>0.190121282835472</v>
      </c>
      <c r="W16" s="14">
        <v>9.8034672913025298E-2</v>
      </c>
      <c r="X16" s="14">
        <v>0.14543481606856901</v>
      </c>
      <c r="Y16" s="14">
        <v>0.102279593666013</v>
      </c>
      <c r="Z16" s="14"/>
      <c r="AA16" s="14">
        <v>0.18297745902819301</v>
      </c>
      <c r="AB16" s="14">
        <v>0.21569221176723699</v>
      </c>
      <c r="AC16" s="14">
        <v>0.14338704754441001</v>
      </c>
      <c r="AD16" s="14">
        <v>0.179452337086171</v>
      </c>
      <c r="AE16" s="14"/>
      <c r="AF16" s="14">
        <v>0.166937762354331</v>
      </c>
      <c r="AG16" s="14">
        <v>0.20104683081762101</v>
      </c>
      <c r="AH16" s="14">
        <v>0.182298911749741</v>
      </c>
      <c r="AI16" s="14">
        <v>0.20806806275481701</v>
      </c>
      <c r="AJ16" s="14">
        <v>0.23017531377748501</v>
      </c>
      <c r="AK16" s="14"/>
      <c r="AL16" s="14">
        <v>0.153197739234467</v>
      </c>
      <c r="AM16" s="14">
        <v>0.187832530245373</v>
      </c>
      <c r="AN16" s="14">
        <v>0.164324225126002</v>
      </c>
    </row>
    <row r="17" spans="2:40" ht="43.5" x14ac:dyDescent="0.35">
      <c r="B17" s="15" t="s">
        <v>421</v>
      </c>
      <c r="C17" s="14">
        <v>0.14672872047441701</v>
      </c>
      <c r="D17" s="14">
        <v>0.16680955781106599</v>
      </c>
      <c r="E17" s="14">
        <v>0.127343543297741</v>
      </c>
      <c r="F17" s="14"/>
      <c r="G17" s="14">
        <v>0.13178918699325601</v>
      </c>
      <c r="H17" s="14">
        <v>0.228029103375989</v>
      </c>
      <c r="I17" s="14">
        <v>0.18346536472199401</v>
      </c>
      <c r="J17" s="14">
        <v>0.155030258822109</v>
      </c>
      <c r="K17" s="14">
        <v>0.11850400291198999</v>
      </c>
      <c r="L17" s="14">
        <v>4.7411780910253602E-2</v>
      </c>
      <c r="M17" s="14"/>
      <c r="N17" s="14">
        <v>0.167835425992516</v>
      </c>
      <c r="O17" s="14">
        <v>0.14651412256143601</v>
      </c>
      <c r="P17" s="14">
        <v>9.2553142030881705E-2</v>
      </c>
      <c r="Q17" s="14">
        <v>0.14338621783189301</v>
      </c>
      <c r="R17" s="14">
        <v>0.16037299752614001</v>
      </c>
      <c r="S17" s="14">
        <v>0.130517705414263</v>
      </c>
      <c r="T17" s="14">
        <v>0.13009745136230899</v>
      </c>
      <c r="U17" s="14">
        <v>0.187827811283724</v>
      </c>
      <c r="V17" s="14">
        <v>0.15060000579938901</v>
      </c>
      <c r="W17" s="14">
        <v>0.14263429415221099</v>
      </c>
      <c r="X17" s="14">
        <v>0.13241697707174399</v>
      </c>
      <c r="Y17" s="14">
        <v>0.21385419393399499</v>
      </c>
      <c r="Z17" s="14"/>
      <c r="AA17" s="14">
        <v>0.177001273772245</v>
      </c>
      <c r="AB17" s="14">
        <v>0.173073346383431</v>
      </c>
      <c r="AC17" s="14">
        <v>0.13467591631787801</v>
      </c>
      <c r="AD17" s="14">
        <v>7.9910777790401094E-2</v>
      </c>
      <c r="AE17" s="14"/>
      <c r="AF17" s="14">
        <v>0.116558256081905</v>
      </c>
      <c r="AG17" s="14">
        <v>0.190483645149359</v>
      </c>
      <c r="AH17" s="14">
        <v>0.142100800519426</v>
      </c>
      <c r="AI17" s="14">
        <v>0.10905732300738601</v>
      </c>
      <c r="AJ17" s="14">
        <v>0.14694791569974699</v>
      </c>
      <c r="AK17" s="14"/>
      <c r="AL17" s="14">
        <v>0.116522407903265</v>
      </c>
      <c r="AM17" s="14">
        <v>0.184460948438399</v>
      </c>
      <c r="AN17" s="14">
        <v>7.3023844261999996E-2</v>
      </c>
    </row>
    <row r="18" spans="2:40" x14ac:dyDescent="0.35">
      <c r="B18" s="15" t="s">
        <v>118</v>
      </c>
      <c r="C18" s="14">
        <v>1.8917532146344299E-2</v>
      </c>
      <c r="D18" s="14">
        <v>1.50292299094004E-2</v>
      </c>
      <c r="E18" s="14">
        <v>2.15019103137747E-2</v>
      </c>
      <c r="F18" s="14"/>
      <c r="G18" s="14">
        <v>2.2181802683335999E-2</v>
      </c>
      <c r="H18" s="14">
        <v>7.3369383389287604E-3</v>
      </c>
      <c r="I18" s="14">
        <v>1.6464531271488302E-2</v>
      </c>
      <c r="J18" s="14">
        <v>2.4208479096059599E-2</v>
      </c>
      <c r="K18" s="14">
        <v>2.19025054804039E-2</v>
      </c>
      <c r="L18" s="14">
        <v>2.4105246147416999E-2</v>
      </c>
      <c r="M18" s="14"/>
      <c r="N18" s="14">
        <v>2.5278926993700601E-2</v>
      </c>
      <c r="O18" s="14">
        <v>1.5056696538217999E-2</v>
      </c>
      <c r="P18" s="14">
        <v>1.7957305518639201E-2</v>
      </c>
      <c r="Q18" s="14">
        <v>7.8130987831210395E-3</v>
      </c>
      <c r="R18" s="14">
        <v>9.3731396378385901E-3</v>
      </c>
      <c r="S18" s="14">
        <v>1.7089502981627199E-2</v>
      </c>
      <c r="T18" s="14">
        <v>2.6337085431155201E-2</v>
      </c>
      <c r="U18" s="14">
        <v>0</v>
      </c>
      <c r="V18" s="14">
        <v>7.4632322744011496E-3</v>
      </c>
      <c r="W18" s="14">
        <v>1.87616527710412E-2</v>
      </c>
      <c r="X18" s="14">
        <v>7.1382198252554999E-2</v>
      </c>
      <c r="Y18" s="14">
        <v>3.8740274859008002E-2</v>
      </c>
      <c r="Z18" s="14"/>
      <c r="AA18" s="14">
        <v>1.1032139181650399E-2</v>
      </c>
      <c r="AB18" s="14">
        <v>1.9378246517472601E-2</v>
      </c>
      <c r="AC18" s="14">
        <v>2.0986272853473299E-2</v>
      </c>
      <c r="AD18" s="14">
        <v>2.85658004564277E-2</v>
      </c>
      <c r="AE18" s="14"/>
      <c r="AF18" s="14">
        <v>2.28316491743491E-2</v>
      </c>
      <c r="AG18" s="14">
        <v>7.4478533849810296E-3</v>
      </c>
      <c r="AH18" s="14">
        <v>0</v>
      </c>
      <c r="AI18" s="14">
        <v>5.3477323156388701E-2</v>
      </c>
      <c r="AJ18" s="14">
        <v>2.77654683166304E-2</v>
      </c>
      <c r="AK18" s="14"/>
      <c r="AL18" s="14">
        <v>3.1824891775926997E-2</v>
      </c>
      <c r="AM18" s="14">
        <v>7.3659709158395504E-3</v>
      </c>
      <c r="AN18" s="14">
        <v>0</v>
      </c>
    </row>
    <row r="19" spans="2:40" x14ac:dyDescent="0.35">
      <c r="B19" s="15" t="s">
        <v>64</v>
      </c>
      <c r="C19" s="23">
        <v>1.36453026579249E-2</v>
      </c>
      <c r="D19" s="23">
        <v>1.3090294150557701E-2</v>
      </c>
      <c r="E19" s="23">
        <v>1.4315031337769899E-2</v>
      </c>
      <c r="F19" s="23"/>
      <c r="G19" s="23">
        <v>1.5868402805353499E-2</v>
      </c>
      <c r="H19" s="23">
        <v>1.8480005024775099E-2</v>
      </c>
      <c r="I19" s="23">
        <v>1.27075816451889E-2</v>
      </c>
      <c r="J19" s="23">
        <v>0</v>
      </c>
      <c r="K19" s="23">
        <v>5.5295074241748397E-3</v>
      </c>
      <c r="L19" s="23">
        <v>2.55583596878542E-2</v>
      </c>
      <c r="M19" s="23"/>
      <c r="N19" s="23">
        <v>4.8911532245556003E-3</v>
      </c>
      <c r="O19" s="23">
        <v>2.10219052225761E-2</v>
      </c>
      <c r="P19" s="23">
        <v>9.1047438951160197E-3</v>
      </c>
      <c r="Q19" s="23">
        <v>1.6371059149359799E-2</v>
      </c>
      <c r="R19" s="23">
        <v>1.96871381303181E-2</v>
      </c>
      <c r="S19" s="23">
        <v>3.3888827790228601E-2</v>
      </c>
      <c r="T19" s="23">
        <v>0</v>
      </c>
      <c r="U19" s="23">
        <v>0</v>
      </c>
      <c r="V19" s="23">
        <v>1.3848924778931701E-2</v>
      </c>
      <c r="W19" s="23">
        <v>9.0893156071664497E-3</v>
      </c>
      <c r="X19" s="23">
        <v>0</v>
      </c>
      <c r="Y19" s="23">
        <v>3.2361859951712202E-2</v>
      </c>
      <c r="Z19" s="23"/>
      <c r="AA19" s="23">
        <v>2.40262650024505E-3</v>
      </c>
      <c r="AB19" s="23">
        <v>1.7483200299949798E-2</v>
      </c>
      <c r="AC19" s="23">
        <v>1.28621663897163E-2</v>
      </c>
      <c r="AD19" s="23">
        <v>2.3184362539934601E-2</v>
      </c>
      <c r="AE19" s="23"/>
      <c r="AF19" s="23">
        <v>1.22118898756205E-2</v>
      </c>
      <c r="AG19" s="23">
        <v>1.0460106298148201E-2</v>
      </c>
      <c r="AH19" s="23">
        <v>1.1361616452625199E-2</v>
      </c>
      <c r="AI19" s="23">
        <v>0</v>
      </c>
      <c r="AJ19" s="23">
        <v>1.18123202063934E-2</v>
      </c>
      <c r="AK19" s="23"/>
      <c r="AL19" s="23">
        <v>1.6955909901463E-2</v>
      </c>
      <c r="AM19" s="23">
        <v>9.7108820148624209E-3</v>
      </c>
      <c r="AN19" s="23">
        <v>2.6792153707297501E-2</v>
      </c>
    </row>
    <row r="20" spans="2:40" x14ac:dyDescent="0.35">
      <c r="B20" t="s">
        <v>437</v>
      </c>
    </row>
    <row r="21" spans="2:40" x14ac:dyDescent="0.35">
      <c r="B21" t="s">
        <v>69</v>
      </c>
    </row>
    <row r="22" spans="2:40" x14ac:dyDescent="0.35">
      <c r="B22" t="s">
        <v>70</v>
      </c>
    </row>
    <row r="24" spans="2:40" x14ac:dyDescent="0.35">
      <c r="B24"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N19"/>
  <sheetViews>
    <sheetView showGridLines="0" topLeftCell="A6"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2004</v>
      </c>
      <c r="D7" s="10">
        <v>981</v>
      </c>
      <c r="E7" s="10">
        <v>1017</v>
      </c>
      <c r="F7" s="10"/>
      <c r="G7" s="10">
        <v>293</v>
      </c>
      <c r="H7" s="10">
        <v>354</v>
      </c>
      <c r="I7" s="10">
        <v>328</v>
      </c>
      <c r="J7" s="10">
        <v>318</v>
      </c>
      <c r="K7" s="10">
        <v>301</v>
      </c>
      <c r="L7" s="10">
        <v>410</v>
      </c>
      <c r="M7" s="10"/>
      <c r="N7" s="10">
        <v>271</v>
      </c>
      <c r="O7" s="10">
        <v>270</v>
      </c>
      <c r="P7" s="10">
        <v>166</v>
      </c>
      <c r="Q7" s="10">
        <v>186</v>
      </c>
      <c r="R7" s="10">
        <v>143</v>
      </c>
      <c r="S7" s="10">
        <v>187</v>
      </c>
      <c r="T7" s="10">
        <v>172</v>
      </c>
      <c r="U7" s="10">
        <v>86</v>
      </c>
      <c r="V7" s="10">
        <v>224</v>
      </c>
      <c r="W7" s="10">
        <v>155</v>
      </c>
      <c r="X7" s="10">
        <v>105</v>
      </c>
      <c r="Y7" s="10">
        <v>39</v>
      </c>
      <c r="Z7" s="10"/>
      <c r="AA7" s="10">
        <v>522</v>
      </c>
      <c r="AB7" s="10">
        <v>526</v>
      </c>
      <c r="AC7" s="10">
        <v>445</v>
      </c>
      <c r="AD7" s="10">
        <v>507</v>
      </c>
      <c r="AE7" s="10"/>
      <c r="AF7" s="10">
        <v>704</v>
      </c>
      <c r="AG7" s="10">
        <v>569</v>
      </c>
      <c r="AH7" s="10">
        <v>137</v>
      </c>
      <c r="AI7" s="10">
        <v>26</v>
      </c>
      <c r="AJ7" s="10">
        <v>270</v>
      </c>
      <c r="AK7" s="10"/>
      <c r="AL7" s="10">
        <v>397</v>
      </c>
      <c r="AM7" s="10">
        <v>746</v>
      </c>
      <c r="AN7" s="10">
        <v>114</v>
      </c>
    </row>
    <row r="8" spans="2:40" ht="30" customHeight="1" x14ac:dyDescent="0.35">
      <c r="B8" s="11" t="s">
        <v>20</v>
      </c>
      <c r="C8" s="11">
        <v>2004</v>
      </c>
      <c r="D8" s="11">
        <v>987</v>
      </c>
      <c r="E8" s="11">
        <v>1011</v>
      </c>
      <c r="F8" s="11"/>
      <c r="G8" s="11">
        <v>279</v>
      </c>
      <c r="H8" s="11">
        <v>340</v>
      </c>
      <c r="I8" s="11">
        <v>342</v>
      </c>
      <c r="J8" s="11">
        <v>341</v>
      </c>
      <c r="K8" s="11">
        <v>282</v>
      </c>
      <c r="L8" s="11">
        <v>420</v>
      </c>
      <c r="M8" s="11"/>
      <c r="N8" s="11">
        <v>281</v>
      </c>
      <c r="O8" s="11">
        <v>261</v>
      </c>
      <c r="P8" s="11">
        <v>160</v>
      </c>
      <c r="Q8" s="11">
        <v>180</v>
      </c>
      <c r="R8" s="11">
        <v>140</v>
      </c>
      <c r="S8" s="11">
        <v>180</v>
      </c>
      <c r="T8" s="11">
        <v>160</v>
      </c>
      <c r="U8" s="11">
        <v>80</v>
      </c>
      <c r="V8" s="11">
        <v>221</v>
      </c>
      <c r="W8" s="11">
        <v>181</v>
      </c>
      <c r="X8" s="11">
        <v>100</v>
      </c>
      <c r="Y8" s="11">
        <v>60</v>
      </c>
      <c r="Z8" s="11"/>
      <c r="AA8" s="11">
        <v>540</v>
      </c>
      <c r="AB8" s="11">
        <v>520</v>
      </c>
      <c r="AC8" s="11">
        <v>440</v>
      </c>
      <c r="AD8" s="11">
        <v>500</v>
      </c>
      <c r="AE8" s="11"/>
      <c r="AF8" s="11">
        <v>699</v>
      </c>
      <c r="AG8" s="11">
        <v>563</v>
      </c>
      <c r="AH8" s="11">
        <v>139</v>
      </c>
      <c r="AI8" s="11">
        <v>24</v>
      </c>
      <c r="AJ8" s="11">
        <v>269</v>
      </c>
      <c r="AK8" s="11"/>
      <c r="AL8" s="11">
        <v>396</v>
      </c>
      <c r="AM8" s="11">
        <v>739</v>
      </c>
      <c r="AN8" s="11">
        <v>115</v>
      </c>
    </row>
    <row r="9" spans="2:40" x14ac:dyDescent="0.35">
      <c r="B9" s="15" t="s">
        <v>423</v>
      </c>
      <c r="C9" s="14">
        <v>0.19746594359522801</v>
      </c>
      <c r="D9" s="14">
        <v>0.19753823522462099</v>
      </c>
      <c r="E9" s="14">
        <v>0.19360856621816699</v>
      </c>
      <c r="F9" s="14"/>
      <c r="G9" s="14">
        <v>0.25228691874225101</v>
      </c>
      <c r="H9" s="14">
        <v>0.23810424496361199</v>
      </c>
      <c r="I9" s="14">
        <v>0.22118037368174301</v>
      </c>
      <c r="J9" s="14">
        <v>0.15493039882127199</v>
      </c>
      <c r="K9" s="14">
        <v>0.15864580824814001</v>
      </c>
      <c r="L9" s="14">
        <v>0.169432356731262</v>
      </c>
      <c r="M9" s="14"/>
      <c r="N9" s="14">
        <v>0.19599174142767101</v>
      </c>
      <c r="O9" s="14">
        <v>0.21210475459589101</v>
      </c>
      <c r="P9" s="14">
        <v>0.16293354211498301</v>
      </c>
      <c r="Q9" s="14">
        <v>0.156172276234507</v>
      </c>
      <c r="R9" s="14">
        <v>0.25160101987007799</v>
      </c>
      <c r="S9" s="14">
        <v>0.176701993342538</v>
      </c>
      <c r="T9" s="14">
        <v>0.194206739446076</v>
      </c>
      <c r="U9" s="14">
        <v>0.12200058679164701</v>
      </c>
      <c r="V9" s="14">
        <v>0.234789304124839</v>
      </c>
      <c r="W9" s="14">
        <v>0.19691835587142001</v>
      </c>
      <c r="X9" s="14">
        <v>0.20151578369638401</v>
      </c>
      <c r="Y9" s="14">
        <v>0.25940029023342298</v>
      </c>
      <c r="Z9" s="14"/>
      <c r="AA9" s="14">
        <v>0.22861506395195599</v>
      </c>
      <c r="AB9" s="14">
        <v>0.191771942819387</v>
      </c>
      <c r="AC9" s="14">
        <v>0.18636249540477801</v>
      </c>
      <c r="AD9" s="14">
        <v>0.175039404797174</v>
      </c>
      <c r="AE9" s="14"/>
      <c r="AF9" s="14">
        <v>0.17535261314953501</v>
      </c>
      <c r="AG9" s="14">
        <v>0.21182283130664301</v>
      </c>
      <c r="AH9" s="14">
        <v>0.20375282811461201</v>
      </c>
      <c r="AI9" s="14">
        <v>0.271521389554371</v>
      </c>
      <c r="AJ9" s="14">
        <v>0.224724295902997</v>
      </c>
      <c r="AK9" s="14"/>
      <c r="AL9" s="14">
        <v>0.215896833276957</v>
      </c>
      <c r="AM9" s="14">
        <v>0.226228244312462</v>
      </c>
      <c r="AN9" s="14">
        <v>0.174000486150408</v>
      </c>
    </row>
    <row r="10" spans="2:40" ht="29" x14ac:dyDescent="0.35">
      <c r="B10" s="15" t="s">
        <v>424</v>
      </c>
      <c r="C10" s="14">
        <v>0.35121596120610998</v>
      </c>
      <c r="D10" s="14">
        <v>0.36210307423502103</v>
      </c>
      <c r="E10" s="14">
        <v>0.34169302613177899</v>
      </c>
      <c r="F10" s="14"/>
      <c r="G10" s="14">
        <v>0.39642004655518298</v>
      </c>
      <c r="H10" s="14">
        <v>0.38775532153488701</v>
      </c>
      <c r="I10" s="14">
        <v>0.40519893900800402</v>
      </c>
      <c r="J10" s="14">
        <v>0.40420483688790199</v>
      </c>
      <c r="K10" s="14">
        <v>0.33408017873345303</v>
      </c>
      <c r="L10" s="14">
        <v>0.21612391637887701</v>
      </c>
      <c r="M10" s="14"/>
      <c r="N10" s="14">
        <v>0.38530630031596502</v>
      </c>
      <c r="O10" s="14">
        <v>0.37496731488444102</v>
      </c>
      <c r="P10" s="14">
        <v>0.34636796994967101</v>
      </c>
      <c r="Q10" s="14">
        <v>0.33125463078240103</v>
      </c>
      <c r="R10" s="14">
        <v>0.36502001588664801</v>
      </c>
      <c r="S10" s="14">
        <v>0.33022116858112599</v>
      </c>
      <c r="T10" s="14">
        <v>0.365624797054451</v>
      </c>
      <c r="U10" s="14">
        <v>0.41302584672301301</v>
      </c>
      <c r="V10" s="14">
        <v>0.34918606002676</v>
      </c>
      <c r="W10" s="14">
        <v>0.28025687140119798</v>
      </c>
      <c r="X10" s="14">
        <v>0.344428004611956</v>
      </c>
      <c r="Y10" s="14">
        <v>0.30384999209464197</v>
      </c>
      <c r="Z10" s="14"/>
      <c r="AA10" s="14">
        <v>0.38576809213017399</v>
      </c>
      <c r="AB10" s="14">
        <v>0.37200914106760102</v>
      </c>
      <c r="AC10" s="14">
        <v>0.357781755628791</v>
      </c>
      <c r="AD10" s="14">
        <v>0.28930658134986198</v>
      </c>
      <c r="AE10" s="14"/>
      <c r="AF10" s="14">
        <v>0.346898888704888</v>
      </c>
      <c r="AG10" s="14">
        <v>0.37979919073613699</v>
      </c>
      <c r="AH10" s="14">
        <v>0.31526662816456502</v>
      </c>
      <c r="AI10" s="14">
        <v>0.41537349038313298</v>
      </c>
      <c r="AJ10" s="14">
        <v>0.312356883141998</v>
      </c>
      <c r="AK10" s="14"/>
      <c r="AL10" s="14">
        <v>0.37199239299047299</v>
      </c>
      <c r="AM10" s="14">
        <v>0.36113451307045802</v>
      </c>
      <c r="AN10" s="14">
        <v>0.36221890213449698</v>
      </c>
    </row>
    <row r="11" spans="2:40" ht="29" x14ac:dyDescent="0.35">
      <c r="B11" s="15" t="s">
        <v>425</v>
      </c>
      <c r="C11" s="14">
        <v>0.34946064625512602</v>
      </c>
      <c r="D11" s="14">
        <v>0.35427123016289003</v>
      </c>
      <c r="E11" s="14">
        <v>0.34683778805167698</v>
      </c>
      <c r="F11" s="14"/>
      <c r="G11" s="14">
        <v>0.251533272967778</v>
      </c>
      <c r="H11" s="14">
        <v>0.30321923989421401</v>
      </c>
      <c r="I11" s="14">
        <v>0.27056480533364102</v>
      </c>
      <c r="J11" s="14">
        <v>0.36604938001373999</v>
      </c>
      <c r="K11" s="14">
        <v>0.42068018791100897</v>
      </c>
      <c r="L11" s="14">
        <v>0.454917244770976</v>
      </c>
      <c r="M11" s="14"/>
      <c r="N11" s="14">
        <v>0.325852234534864</v>
      </c>
      <c r="O11" s="14">
        <v>0.30891077769324499</v>
      </c>
      <c r="P11" s="14">
        <v>0.38024367382396301</v>
      </c>
      <c r="Q11" s="14">
        <v>0.44506775355045403</v>
      </c>
      <c r="R11" s="14">
        <v>0.31274324449270702</v>
      </c>
      <c r="S11" s="14">
        <v>0.35707910964116102</v>
      </c>
      <c r="T11" s="14">
        <v>0.34038236976875302</v>
      </c>
      <c r="U11" s="14">
        <v>0.335860654589899</v>
      </c>
      <c r="V11" s="14">
        <v>0.33001241091792399</v>
      </c>
      <c r="W11" s="14">
        <v>0.41118015534036401</v>
      </c>
      <c r="X11" s="14">
        <v>0.305060598401934</v>
      </c>
      <c r="Y11" s="14">
        <v>0.33205609013021098</v>
      </c>
      <c r="Z11" s="14"/>
      <c r="AA11" s="14">
        <v>0.31182781473549898</v>
      </c>
      <c r="AB11" s="14">
        <v>0.35334018483088198</v>
      </c>
      <c r="AC11" s="14">
        <v>0.36529956606524799</v>
      </c>
      <c r="AD11" s="14">
        <v>0.37492681991466797</v>
      </c>
      <c r="AE11" s="14"/>
      <c r="AF11" s="14">
        <v>0.368137967786062</v>
      </c>
      <c r="AG11" s="14">
        <v>0.316136663720886</v>
      </c>
      <c r="AH11" s="14">
        <v>0.38147163366175602</v>
      </c>
      <c r="AI11" s="14">
        <v>0.26823523289540202</v>
      </c>
      <c r="AJ11" s="14">
        <v>0.355436738954093</v>
      </c>
      <c r="AK11" s="14"/>
      <c r="AL11" s="14">
        <v>0.32124064223738802</v>
      </c>
      <c r="AM11" s="14">
        <v>0.31741522056268301</v>
      </c>
      <c r="AN11" s="14">
        <v>0.33700300516130299</v>
      </c>
    </row>
    <row r="12" spans="2:40" x14ac:dyDescent="0.35">
      <c r="B12" s="15" t="s">
        <v>426</v>
      </c>
      <c r="C12" s="14">
        <v>1.6805172655401102E-2</v>
      </c>
      <c r="D12" s="14">
        <v>1.6311330145821999E-2</v>
      </c>
      <c r="E12" s="14">
        <v>1.7387139485647001E-2</v>
      </c>
      <c r="F12" s="14"/>
      <c r="G12" s="14">
        <v>2.5848027091694901E-2</v>
      </c>
      <c r="H12" s="14">
        <v>1.8937313886451E-2</v>
      </c>
      <c r="I12" s="14">
        <v>3.7695385508400799E-2</v>
      </c>
      <c r="J12" s="14">
        <v>1.5588524471918899E-2</v>
      </c>
      <c r="K12" s="14">
        <v>6.4510294833844996E-3</v>
      </c>
      <c r="L12" s="14">
        <v>0</v>
      </c>
      <c r="M12" s="14"/>
      <c r="N12" s="14">
        <v>2.17464696802065E-2</v>
      </c>
      <c r="O12" s="14">
        <v>1.52806164754527E-2</v>
      </c>
      <c r="P12" s="14">
        <v>1.17227772827908E-2</v>
      </c>
      <c r="Q12" s="14">
        <v>1.50566459737992E-2</v>
      </c>
      <c r="R12" s="14">
        <v>7.0226762051176297E-3</v>
      </c>
      <c r="S12" s="14">
        <v>2.7335137890477701E-2</v>
      </c>
      <c r="T12" s="14">
        <v>5.6912601562336997E-3</v>
      </c>
      <c r="U12" s="14">
        <v>4.6120079894670901E-2</v>
      </c>
      <c r="V12" s="14">
        <v>1.38148571861986E-2</v>
      </c>
      <c r="W12" s="14">
        <v>7.2672603587600904E-3</v>
      </c>
      <c r="X12" s="14">
        <v>2.6860995403325399E-2</v>
      </c>
      <c r="Y12" s="14">
        <v>2.3905228508862401E-2</v>
      </c>
      <c r="Z12" s="14"/>
      <c r="AA12" s="14">
        <v>1.07566392254575E-2</v>
      </c>
      <c r="AB12" s="14">
        <v>8.9371555110956003E-3</v>
      </c>
      <c r="AC12" s="14">
        <v>2.5109804870003201E-2</v>
      </c>
      <c r="AD12" s="14">
        <v>2.43466916222113E-2</v>
      </c>
      <c r="AE12" s="14"/>
      <c r="AF12" s="14">
        <v>6.7615509662720301E-3</v>
      </c>
      <c r="AG12" s="14">
        <v>3.7063668946379101E-2</v>
      </c>
      <c r="AH12" s="14">
        <v>6.8752580753547897E-3</v>
      </c>
      <c r="AI12" s="14">
        <v>4.4869887167094502E-2</v>
      </c>
      <c r="AJ12" s="14">
        <v>3.5205894666882698E-3</v>
      </c>
      <c r="AK12" s="14"/>
      <c r="AL12" s="14">
        <v>9.4043058171063999E-3</v>
      </c>
      <c r="AM12" s="14">
        <v>2.7917638970600001E-2</v>
      </c>
      <c r="AN12" s="14">
        <v>2.6176735324434802E-2</v>
      </c>
    </row>
    <row r="13" spans="2:40" x14ac:dyDescent="0.35">
      <c r="B13" s="15" t="s">
        <v>427</v>
      </c>
      <c r="C13" s="14">
        <v>1.7785528475573999E-2</v>
      </c>
      <c r="D13" s="14">
        <v>1.50623991634132E-2</v>
      </c>
      <c r="E13" s="14">
        <v>2.05500925530409E-2</v>
      </c>
      <c r="F13" s="14"/>
      <c r="G13" s="14">
        <v>6.8521042725892501E-3</v>
      </c>
      <c r="H13" s="14">
        <v>1.9257129473235501E-2</v>
      </c>
      <c r="I13" s="14">
        <v>2.38081297091681E-2</v>
      </c>
      <c r="J13" s="14">
        <v>1.4963242655825101E-2</v>
      </c>
      <c r="K13" s="14">
        <v>9.6765849481251793E-3</v>
      </c>
      <c r="L13" s="14">
        <v>2.66880557081456E-2</v>
      </c>
      <c r="M13" s="14"/>
      <c r="N13" s="14">
        <v>4.10992030727814E-3</v>
      </c>
      <c r="O13" s="14">
        <v>1.49701594324938E-2</v>
      </c>
      <c r="P13" s="14">
        <v>3.11036525482206E-2</v>
      </c>
      <c r="Q13" s="14">
        <v>1.1047582374695801E-2</v>
      </c>
      <c r="R13" s="14">
        <v>1.4133124031768E-2</v>
      </c>
      <c r="S13" s="14">
        <v>4.1855383669246203E-2</v>
      </c>
      <c r="T13" s="14">
        <v>2.3897830901590599E-2</v>
      </c>
      <c r="U13" s="14">
        <v>1.29364428676286E-2</v>
      </c>
      <c r="V13" s="14">
        <v>2.2243049165859299E-2</v>
      </c>
      <c r="W13" s="14">
        <v>1.42785241829128E-2</v>
      </c>
      <c r="X13" s="14">
        <v>0</v>
      </c>
      <c r="Y13" s="14">
        <v>2.9073002003672199E-2</v>
      </c>
      <c r="Z13" s="14"/>
      <c r="AA13" s="14">
        <v>1.29444775707573E-2</v>
      </c>
      <c r="AB13" s="14">
        <v>1.3689375373293599E-2</v>
      </c>
      <c r="AC13" s="14">
        <v>1.22068652172197E-2</v>
      </c>
      <c r="AD13" s="14">
        <v>3.2325370574303902E-2</v>
      </c>
      <c r="AE13" s="14"/>
      <c r="AF13" s="14">
        <v>2.4711273051212599E-2</v>
      </c>
      <c r="AG13" s="14">
        <v>8.53934139967189E-3</v>
      </c>
      <c r="AH13" s="14">
        <v>1.41606683457225E-2</v>
      </c>
      <c r="AI13" s="14">
        <v>0</v>
      </c>
      <c r="AJ13" s="14">
        <v>1.89645673384304E-2</v>
      </c>
      <c r="AK13" s="14"/>
      <c r="AL13" s="14">
        <v>2.5455522402925201E-2</v>
      </c>
      <c r="AM13" s="14">
        <v>1.19512932079427E-2</v>
      </c>
      <c r="AN13" s="14">
        <v>0</v>
      </c>
    </row>
    <row r="14" spans="2:40" x14ac:dyDescent="0.35">
      <c r="B14" s="15" t="s">
        <v>81</v>
      </c>
      <c r="C14" s="23">
        <v>6.7266747812560701E-2</v>
      </c>
      <c r="D14" s="23">
        <v>5.4713731068233198E-2</v>
      </c>
      <c r="E14" s="23">
        <v>7.9923387559688905E-2</v>
      </c>
      <c r="F14" s="23"/>
      <c r="G14" s="23">
        <v>6.7059630370503595E-2</v>
      </c>
      <c r="H14" s="23">
        <v>3.2726750247600203E-2</v>
      </c>
      <c r="I14" s="23">
        <v>4.1552366759043502E-2</v>
      </c>
      <c r="J14" s="23">
        <v>4.4263617149341801E-2</v>
      </c>
      <c r="K14" s="23">
        <v>7.0466210675888097E-2</v>
      </c>
      <c r="L14" s="23">
        <v>0.13283842641073901</v>
      </c>
      <c r="M14" s="23"/>
      <c r="N14" s="23">
        <v>6.6993333734014393E-2</v>
      </c>
      <c r="O14" s="23">
        <v>7.3766376918476498E-2</v>
      </c>
      <c r="P14" s="23">
        <v>6.7628384280371601E-2</v>
      </c>
      <c r="Q14" s="23">
        <v>4.1401111084142697E-2</v>
      </c>
      <c r="R14" s="23">
        <v>4.94799195136819E-2</v>
      </c>
      <c r="S14" s="23">
        <v>6.6807206875450595E-2</v>
      </c>
      <c r="T14" s="23">
        <v>7.01970026728959E-2</v>
      </c>
      <c r="U14" s="23">
        <v>7.00563891331418E-2</v>
      </c>
      <c r="V14" s="23">
        <v>4.99543185784177E-2</v>
      </c>
      <c r="W14" s="23">
        <v>9.0098832845344798E-2</v>
      </c>
      <c r="X14" s="23">
        <v>0.122134617886401</v>
      </c>
      <c r="Y14" s="23">
        <v>5.1715397029188703E-2</v>
      </c>
      <c r="Z14" s="23"/>
      <c r="AA14" s="23">
        <v>5.00879123861558E-2</v>
      </c>
      <c r="AB14" s="23">
        <v>6.02522003977407E-2</v>
      </c>
      <c r="AC14" s="23">
        <v>5.3239512813959701E-2</v>
      </c>
      <c r="AD14" s="23">
        <v>0.10405513174178101</v>
      </c>
      <c r="AE14" s="23"/>
      <c r="AF14" s="23">
        <v>7.8137706342030502E-2</v>
      </c>
      <c r="AG14" s="23">
        <v>4.6638303890282902E-2</v>
      </c>
      <c r="AH14" s="23">
        <v>7.8472983637989199E-2</v>
      </c>
      <c r="AI14" s="23">
        <v>0</v>
      </c>
      <c r="AJ14" s="23">
        <v>8.4996925195792702E-2</v>
      </c>
      <c r="AK14" s="23"/>
      <c r="AL14" s="23">
        <v>5.6010303275150303E-2</v>
      </c>
      <c r="AM14" s="23">
        <v>5.5353089875853898E-2</v>
      </c>
      <c r="AN14" s="23">
        <v>0.100600871229357</v>
      </c>
    </row>
    <row r="15" spans="2:40" x14ac:dyDescent="0.35">
      <c r="B15" s="16"/>
    </row>
    <row r="16" spans="2:40" x14ac:dyDescent="0.35">
      <c r="B16" t="s">
        <v>69</v>
      </c>
    </row>
    <row r="17" spans="2:2" x14ac:dyDescent="0.35">
      <c r="B17" t="s">
        <v>70</v>
      </c>
    </row>
    <row r="19" spans="2:2" x14ac:dyDescent="0.35">
      <c r="B19"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N16"/>
  <sheetViews>
    <sheetView showGridLines="0" workbookViewId="0">
      <pane xSplit="2" topLeftCell="C1" activePane="topRight" state="frozen"/>
      <selection pane="topRight" activeCell="E17" sqref="E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780</v>
      </c>
      <c r="D7" s="10">
        <v>368</v>
      </c>
      <c r="E7" s="10">
        <v>410</v>
      </c>
      <c r="F7" s="10"/>
      <c r="G7" s="10">
        <v>125</v>
      </c>
      <c r="H7" s="10">
        <v>165</v>
      </c>
      <c r="I7" s="10">
        <v>129</v>
      </c>
      <c r="J7" s="10">
        <v>127</v>
      </c>
      <c r="K7" s="10">
        <v>111</v>
      </c>
      <c r="L7" s="10">
        <v>123</v>
      </c>
      <c r="M7" s="10"/>
      <c r="N7" s="10">
        <v>112</v>
      </c>
      <c r="O7" s="10">
        <v>94</v>
      </c>
      <c r="P7" s="10">
        <v>64</v>
      </c>
      <c r="Q7" s="10">
        <v>76</v>
      </c>
      <c r="R7" s="10">
        <v>66</v>
      </c>
      <c r="S7" s="10">
        <v>74</v>
      </c>
      <c r="T7" s="10">
        <v>66</v>
      </c>
      <c r="U7" s="10">
        <v>26</v>
      </c>
      <c r="V7" s="10">
        <v>85</v>
      </c>
      <c r="W7" s="10">
        <v>68</v>
      </c>
      <c r="X7" s="10">
        <v>30</v>
      </c>
      <c r="Y7" s="10">
        <v>19</v>
      </c>
      <c r="Z7" s="10"/>
      <c r="AA7" s="10">
        <v>186</v>
      </c>
      <c r="AB7" s="10">
        <v>216</v>
      </c>
      <c r="AC7" s="10">
        <v>187</v>
      </c>
      <c r="AD7" s="10">
        <v>188</v>
      </c>
      <c r="AE7" s="10"/>
      <c r="AF7" s="10">
        <v>282</v>
      </c>
      <c r="AG7" s="10">
        <v>206</v>
      </c>
      <c r="AH7" s="10">
        <v>43</v>
      </c>
      <c r="AI7" s="10">
        <v>8</v>
      </c>
      <c r="AJ7" s="10">
        <v>121</v>
      </c>
      <c r="AK7" s="10"/>
      <c r="AL7" s="10">
        <v>164</v>
      </c>
      <c r="AM7" s="10">
        <v>295</v>
      </c>
      <c r="AN7" s="10">
        <v>34</v>
      </c>
    </row>
    <row r="8" spans="2:40" ht="30" customHeight="1" x14ac:dyDescent="0.35">
      <c r="B8" s="11" t="s">
        <v>20</v>
      </c>
      <c r="C8" s="11">
        <v>782</v>
      </c>
      <c r="D8" s="11">
        <v>373</v>
      </c>
      <c r="E8" s="11">
        <v>408</v>
      </c>
      <c r="F8" s="11"/>
      <c r="G8" s="11">
        <v>120</v>
      </c>
      <c r="H8" s="11">
        <v>158</v>
      </c>
      <c r="I8" s="11">
        <v>135</v>
      </c>
      <c r="J8" s="11">
        <v>137</v>
      </c>
      <c r="K8" s="11">
        <v>104</v>
      </c>
      <c r="L8" s="11">
        <v>128</v>
      </c>
      <c r="M8" s="11"/>
      <c r="N8" s="11">
        <v>117</v>
      </c>
      <c r="O8" s="11">
        <v>90</v>
      </c>
      <c r="P8" s="11">
        <v>61</v>
      </c>
      <c r="Q8" s="11">
        <v>74</v>
      </c>
      <c r="R8" s="11">
        <v>65</v>
      </c>
      <c r="S8" s="11">
        <v>71</v>
      </c>
      <c r="T8" s="11">
        <v>60</v>
      </c>
      <c r="U8" s="11">
        <v>24</v>
      </c>
      <c r="V8" s="11">
        <v>83</v>
      </c>
      <c r="W8" s="11">
        <v>79</v>
      </c>
      <c r="X8" s="11">
        <v>29</v>
      </c>
      <c r="Y8" s="11">
        <v>29</v>
      </c>
      <c r="Z8" s="11"/>
      <c r="AA8" s="11">
        <v>192</v>
      </c>
      <c r="AB8" s="11">
        <v>213</v>
      </c>
      <c r="AC8" s="11">
        <v>188</v>
      </c>
      <c r="AD8" s="11">
        <v>186</v>
      </c>
      <c r="AE8" s="11"/>
      <c r="AF8" s="11">
        <v>281</v>
      </c>
      <c r="AG8" s="11">
        <v>205</v>
      </c>
      <c r="AH8" s="11">
        <v>44</v>
      </c>
      <c r="AI8" s="11">
        <v>7</v>
      </c>
      <c r="AJ8" s="11">
        <v>121</v>
      </c>
      <c r="AK8" s="11"/>
      <c r="AL8" s="11">
        <v>166</v>
      </c>
      <c r="AM8" s="11">
        <v>292</v>
      </c>
      <c r="AN8" s="11">
        <v>35</v>
      </c>
    </row>
    <row r="9" spans="2:40" x14ac:dyDescent="0.35">
      <c r="B9" s="15" t="s">
        <v>429</v>
      </c>
      <c r="C9" s="14">
        <v>0.48086524707453199</v>
      </c>
      <c r="D9" s="14">
        <v>0.48985981350188401</v>
      </c>
      <c r="E9" s="14">
        <v>0.47497303614080999</v>
      </c>
      <c r="F9" s="14"/>
      <c r="G9" s="14">
        <v>0.33854196140745002</v>
      </c>
      <c r="H9" s="14">
        <v>0.44395882235598799</v>
      </c>
      <c r="I9" s="14">
        <v>0.43459220851814701</v>
      </c>
      <c r="J9" s="14">
        <v>0.59976258621193101</v>
      </c>
      <c r="K9" s="14">
        <v>0.44819077954855202</v>
      </c>
      <c r="L9" s="14">
        <v>0.60762600388742405</v>
      </c>
      <c r="M9" s="14"/>
      <c r="N9" s="14">
        <v>0.51632562694950102</v>
      </c>
      <c r="O9" s="14">
        <v>0.536840959197602</v>
      </c>
      <c r="P9" s="14">
        <v>0.41384357552484402</v>
      </c>
      <c r="Q9" s="14">
        <v>0.52883634289459303</v>
      </c>
      <c r="R9" s="14">
        <v>0.428474456558675</v>
      </c>
      <c r="S9" s="14">
        <v>0.44330917395490999</v>
      </c>
      <c r="T9" s="14">
        <v>0.46971699120633198</v>
      </c>
      <c r="U9" s="14">
        <v>0.339686342444043</v>
      </c>
      <c r="V9" s="14">
        <v>0.42686571753288099</v>
      </c>
      <c r="W9" s="14">
        <v>0.49762899177039799</v>
      </c>
      <c r="X9" s="14">
        <v>0.58278728668032798</v>
      </c>
      <c r="Y9" s="14">
        <v>0.53787912253625503</v>
      </c>
      <c r="Z9" s="14"/>
      <c r="AA9" s="14">
        <v>0.53844406288424396</v>
      </c>
      <c r="AB9" s="14">
        <v>0.48065622361393501</v>
      </c>
      <c r="AC9" s="14">
        <v>0.48174056146739203</v>
      </c>
      <c r="AD9" s="14">
        <v>0.42343999188764597</v>
      </c>
      <c r="AE9" s="14"/>
      <c r="AF9" s="14">
        <v>0.52155710929927201</v>
      </c>
      <c r="AG9" s="14">
        <v>0.48376687947172597</v>
      </c>
      <c r="AH9" s="14">
        <v>0.55990750626345498</v>
      </c>
      <c r="AI9" s="14">
        <v>0.36765883493346802</v>
      </c>
      <c r="AJ9" s="14">
        <v>0.36673511606879799</v>
      </c>
      <c r="AK9" s="14"/>
      <c r="AL9" s="14">
        <v>0.50792013425228</v>
      </c>
      <c r="AM9" s="14">
        <v>0.48831331629286101</v>
      </c>
      <c r="AN9" s="14">
        <v>0.65058561970358797</v>
      </c>
    </row>
    <row r="10" spans="2:40" x14ac:dyDescent="0.35">
      <c r="B10" s="15" t="s">
        <v>430</v>
      </c>
      <c r="C10" s="14">
        <v>0.41748290107464903</v>
      </c>
      <c r="D10" s="14">
        <v>0.406360279621997</v>
      </c>
      <c r="E10" s="14">
        <v>0.42482774360359299</v>
      </c>
      <c r="F10" s="14"/>
      <c r="G10" s="14">
        <v>0.55947341262454198</v>
      </c>
      <c r="H10" s="14">
        <v>0.47131960001074602</v>
      </c>
      <c r="I10" s="14">
        <v>0.44951883763549799</v>
      </c>
      <c r="J10" s="14">
        <v>0.32167450182500901</v>
      </c>
      <c r="K10" s="14">
        <v>0.45784745679238398</v>
      </c>
      <c r="L10" s="14">
        <v>0.254124379650145</v>
      </c>
      <c r="M10" s="14"/>
      <c r="N10" s="14">
        <v>0.36495510738959702</v>
      </c>
      <c r="O10" s="14">
        <v>0.37763441345733401</v>
      </c>
      <c r="P10" s="14">
        <v>0.48882574372517201</v>
      </c>
      <c r="Q10" s="14">
        <v>0.36503715720613</v>
      </c>
      <c r="R10" s="14">
        <v>0.39231312984605698</v>
      </c>
      <c r="S10" s="14">
        <v>0.44531975391259898</v>
      </c>
      <c r="T10" s="14">
        <v>0.48577115024907802</v>
      </c>
      <c r="U10" s="14">
        <v>0.54470900471319095</v>
      </c>
      <c r="V10" s="14">
        <v>0.46773849768634002</v>
      </c>
      <c r="W10" s="14">
        <v>0.39867893468068499</v>
      </c>
      <c r="X10" s="14">
        <v>0.38625422683642802</v>
      </c>
      <c r="Y10" s="14">
        <v>0.415654017686652</v>
      </c>
      <c r="Z10" s="14"/>
      <c r="AA10" s="14">
        <v>0.37164324995616699</v>
      </c>
      <c r="AB10" s="14">
        <v>0.40025686831936502</v>
      </c>
      <c r="AC10" s="14">
        <v>0.41084472714424097</v>
      </c>
      <c r="AD10" s="14">
        <v>0.498026602988828</v>
      </c>
      <c r="AE10" s="14"/>
      <c r="AF10" s="14">
        <v>0.388726114556048</v>
      </c>
      <c r="AG10" s="14">
        <v>0.44816160375464198</v>
      </c>
      <c r="AH10" s="14">
        <v>0.30500339239694302</v>
      </c>
      <c r="AI10" s="14">
        <v>0.63234116506653204</v>
      </c>
      <c r="AJ10" s="14">
        <v>0.45816894821940202</v>
      </c>
      <c r="AK10" s="14"/>
      <c r="AL10" s="14">
        <v>0.38805627627182798</v>
      </c>
      <c r="AM10" s="14">
        <v>0.41432003791868299</v>
      </c>
      <c r="AN10" s="14">
        <v>0.20355031289844799</v>
      </c>
    </row>
    <row r="11" spans="2:40" x14ac:dyDescent="0.35">
      <c r="B11" s="15" t="s">
        <v>241</v>
      </c>
      <c r="C11" s="23">
        <v>0.101651851850819</v>
      </c>
      <c r="D11" s="23">
        <v>0.103779906876119</v>
      </c>
      <c r="E11" s="23">
        <v>0.10019922025559699</v>
      </c>
      <c r="F11" s="23"/>
      <c r="G11" s="23">
        <v>0.101984625968008</v>
      </c>
      <c r="H11" s="23">
        <v>8.4721577633265696E-2</v>
      </c>
      <c r="I11" s="23">
        <v>0.115888953846354</v>
      </c>
      <c r="J11" s="23">
        <v>7.85629119630607E-2</v>
      </c>
      <c r="K11" s="23">
        <v>9.3961763659064099E-2</v>
      </c>
      <c r="L11" s="23">
        <v>0.138249616462431</v>
      </c>
      <c r="M11" s="23"/>
      <c r="N11" s="23">
        <v>0.118719265660902</v>
      </c>
      <c r="O11" s="23">
        <v>8.5524627345063595E-2</v>
      </c>
      <c r="P11" s="23">
        <v>9.7330680749984202E-2</v>
      </c>
      <c r="Q11" s="23">
        <v>0.106126499899277</v>
      </c>
      <c r="R11" s="23">
        <v>0.17921241359526799</v>
      </c>
      <c r="S11" s="23">
        <v>0.11137107213249101</v>
      </c>
      <c r="T11" s="23">
        <v>4.4511858544589902E-2</v>
      </c>
      <c r="U11" s="23">
        <v>0.115604652842767</v>
      </c>
      <c r="V11" s="23">
        <v>0.105395784780779</v>
      </c>
      <c r="W11" s="23">
        <v>0.103692073548917</v>
      </c>
      <c r="X11" s="23">
        <v>3.0958486483244198E-2</v>
      </c>
      <c r="Y11" s="23">
        <v>4.6466859777092598E-2</v>
      </c>
      <c r="Z11" s="23"/>
      <c r="AA11" s="23">
        <v>8.9912687159588597E-2</v>
      </c>
      <c r="AB11" s="23">
        <v>0.1190869080667</v>
      </c>
      <c r="AC11" s="23">
        <v>0.107414711388368</v>
      </c>
      <c r="AD11" s="23">
        <v>7.8533405123526204E-2</v>
      </c>
      <c r="AE11" s="23"/>
      <c r="AF11" s="23">
        <v>8.9716776144680599E-2</v>
      </c>
      <c r="AG11" s="23">
        <v>6.8071516773632101E-2</v>
      </c>
      <c r="AH11" s="23">
        <v>0.135089101339601</v>
      </c>
      <c r="AI11" s="23">
        <v>0</v>
      </c>
      <c r="AJ11" s="23">
        <v>0.17509593571179999</v>
      </c>
      <c r="AK11" s="23"/>
      <c r="AL11" s="23">
        <v>0.10402358947589201</v>
      </c>
      <c r="AM11" s="23">
        <v>9.7366645788455705E-2</v>
      </c>
      <c r="AN11" s="23">
        <v>0.14586406739796301</v>
      </c>
    </row>
    <row r="12" spans="2:40" x14ac:dyDescent="0.35">
      <c r="B12" s="16" t="s">
        <v>604</v>
      </c>
    </row>
    <row r="13" spans="2:40" x14ac:dyDescent="0.35">
      <c r="B13" t="s">
        <v>69</v>
      </c>
    </row>
    <row r="14" spans="2:40" x14ac:dyDescent="0.35">
      <c r="B14" t="s">
        <v>70</v>
      </c>
    </row>
    <row r="16" spans="2:40" x14ac:dyDescent="0.35">
      <c r="B16"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371</v>
      </c>
      <c r="D7" s="10">
        <v>179</v>
      </c>
      <c r="E7" s="10">
        <v>192</v>
      </c>
      <c r="F7" s="10"/>
      <c r="G7" s="10">
        <v>42</v>
      </c>
      <c r="H7" s="10">
        <v>74</v>
      </c>
      <c r="I7" s="10">
        <v>56</v>
      </c>
      <c r="J7" s="10">
        <v>75</v>
      </c>
      <c r="K7" s="10">
        <v>50</v>
      </c>
      <c r="L7" s="10">
        <v>74</v>
      </c>
      <c r="M7" s="10"/>
      <c r="N7" s="10">
        <v>57</v>
      </c>
      <c r="O7" s="10">
        <v>50</v>
      </c>
      <c r="P7" s="10">
        <v>26</v>
      </c>
      <c r="Q7" s="10">
        <v>40</v>
      </c>
      <c r="R7" s="10">
        <v>28</v>
      </c>
      <c r="S7" s="10">
        <v>33</v>
      </c>
      <c r="T7" s="10">
        <v>31</v>
      </c>
      <c r="U7" s="10">
        <v>9</v>
      </c>
      <c r="V7" s="10">
        <v>36</v>
      </c>
      <c r="W7" s="10">
        <v>34</v>
      </c>
      <c r="X7" s="10">
        <v>17</v>
      </c>
      <c r="Y7" s="10">
        <v>10</v>
      </c>
      <c r="Z7" s="10"/>
      <c r="AA7" s="10">
        <v>99</v>
      </c>
      <c r="AB7" s="10">
        <v>103</v>
      </c>
      <c r="AC7" s="10">
        <v>90</v>
      </c>
      <c r="AD7" s="10">
        <v>78</v>
      </c>
      <c r="AE7" s="10"/>
      <c r="AF7" s="10">
        <v>147</v>
      </c>
      <c r="AG7" s="10">
        <v>97</v>
      </c>
      <c r="AH7" s="10">
        <v>24</v>
      </c>
      <c r="AI7" s="10">
        <v>3</v>
      </c>
      <c r="AJ7" s="10">
        <v>44</v>
      </c>
      <c r="AK7" s="10"/>
      <c r="AL7" s="10">
        <v>82</v>
      </c>
      <c r="AM7" s="10">
        <v>141</v>
      </c>
      <c r="AN7" s="10">
        <v>22</v>
      </c>
    </row>
    <row r="8" spans="2:40" ht="30" customHeight="1" x14ac:dyDescent="0.35">
      <c r="B8" s="11" t="s">
        <v>20</v>
      </c>
      <c r="C8" s="11">
        <v>376</v>
      </c>
      <c r="D8" s="11">
        <v>182</v>
      </c>
      <c r="E8" s="11">
        <v>194</v>
      </c>
      <c r="F8" s="11"/>
      <c r="G8" s="11">
        <v>40</v>
      </c>
      <c r="H8" s="11">
        <v>70</v>
      </c>
      <c r="I8" s="11">
        <v>59</v>
      </c>
      <c r="J8" s="11">
        <v>82</v>
      </c>
      <c r="K8" s="11">
        <v>47</v>
      </c>
      <c r="L8" s="11">
        <v>78</v>
      </c>
      <c r="M8" s="11"/>
      <c r="N8" s="11">
        <v>60</v>
      </c>
      <c r="O8" s="11">
        <v>49</v>
      </c>
      <c r="P8" s="11">
        <v>25</v>
      </c>
      <c r="Q8" s="11">
        <v>39</v>
      </c>
      <c r="R8" s="11">
        <v>28</v>
      </c>
      <c r="S8" s="11">
        <v>31</v>
      </c>
      <c r="T8" s="11">
        <v>28</v>
      </c>
      <c r="U8" s="11">
        <v>8</v>
      </c>
      <c r="V8" s="11">
        <v>36</v>
      </c>
      <c r="W8" s="11">
        <v>39</v>
      </c>
      <c r="X8" s="11">
        <v>17</v>
      </c>
      <c r="Y8" s="11">
        <v>15</v>
      </c>
      <c r="Z8" s="11"/>
      <c r="AA8" s="11">
        <v>104</v>
      </c>
      <c r="AB8" s="11">
        <v>102</v>
      </c>
      <c r="AC8" s="11">
        <v>90</v>
      </c>
      <c r="AD8" s="11">
        <v>79</v>
      </c>
      <c r="AE8" s="11"/>
      <c r="AF8" s="11">
        <v>146</v>
      </c>
      <c r="AG8" s="11">
        <v>99</v>
      </c>
      <c r="AH8" s="11">
        <v>25</v>
      </c>
      <c r="AI8" s="11">
        <v>3</v>
      </c>
      <c r="AJ8" s="11">
        <v>44</v>
      </c>
      <c r="AK8" s="11"/>
      <c r="AL8" s="11">
        <v>84</v>
      </c>
      <c r="AM8" s="11">
        <v>142</v>
      </c>
      <c r="AN8" s="11">
        <v>22</v>
      </c>
    </row>
    <row r="9" spans="2:40" ht="29" x14ac:dyDescent="0.35">
      <c r="B9" s="15" t="s">
        <v>432</v>
      </c>
      <c r="C9" s="14">
        <v>0.74964121488233904</v>
      </c>
      <c r="D9" s="14">
        <v>0.70535731453131501</v>
      </c>
      <c r="E9" s="14">
        <v>0.79136265107474502</v>
      </c>
      <c r="F9" s="14"/>
      <c r="G9" s="14">
        <v>0.60205126793985397</v>
      </c>
      <c r="H9" s="14">
        <v>0.74442300668695005</v>
      </c>
      <c r="I9" s="14">
        <v>0.68263156230141897</v>
      </c>
      <c r="J9" s="14">
        <v>0.82304019346795598</v>
      </c>
      <c r="K9" s="14">
        <v>0.76901401915518597</v>
      </c>
      <c r="L9" s="14">
        <v>0.79263724220751497</v>
      </c>
      <c r="M9" s="14"/>
      <c r="N9" s="14">
        <v>0.76975330756962401</v>
      </c>
      <c r="O9" s="14">
        <v>0.72225060632996596</v>
      </c>
      <c r="P9" s="14">
        <v>0.92418785148608396</v>
      </c>
      <c r="Q9" s="14">
        <v>0.77151690606333501</v>
      </c>
      <c r="R9" s="14">
        <v>0.86314275929694195</v>
      </c>
      <c r="S9" s="14">
        <v>0.75077888988379404</v>
      </c>
      <c r="T9" s="14">
        <v>0.71007903185633503</v>
      </c>
      <c r="U9" s="14">
        <v>0.66578814302025702</v>
      </c>
      <c r="V9" s="14">
        <v>0.694032505798862</v>
      </c>
      <c r="W9" s="14">
        <v>0.70387070450270695</v>
      </c>
      <c r="X9" s="14">
        <v>0.64218422297355704</v>
      </c>
      <c r="Y9" s="14">
        <v>0.69043988029998005</v>
      </c>
      <c r="Z9" s="14"/>
      <c r="AA9" s="14">
        <v>0.71210317930296496</v>
      </c>
      <c r="AB9" s="14">
        <v>0.77870952580840103</v>
      </c>
      <c r="AC9" s="14">
        <v>0.77140554773610104</v>
      </c>
      <c r="AD9" s="14">
        <v>0.73328497885730404</v>
      </c>
      <c r="AE9" s="14"/>
      <c r="AF9" s="14">
        <v>0.78575361503588004</v>
      </c>
      <c r="AG9" s="14">
        <v>0.70492638797218299</v>
      </c>
      <c r="AH9" s="14">
        <v>0.74589165898836396</v>
      </c>
      <c r="AI9" s="14">
        <v>1</v>
      </c>
      <c r="AJ9" s="14">
        <v>0.78808448520583796</v>
      </c>
      <c r="AK9" s="14"/>
      <c r="AL9" s="14">
        <v>0.74757818270961796</v>
      </c>
      <c r="AM9" s="14">
        <v>0.72370917275977698</v>
      </c>
      <c r="AN9" s="14">
        <v>0.78071270311961805</v>
      </c>
    </row>
    <row r="10" spans="2:40" ht="43.5" x14ac:dyDescent="0.35">
      <c r="B10" s="15" t="s">
        <v>433</v>
      </c>
      <c r="C10" s="14">
        <v>0.44852330904665499</v>
      </c>
      <c r="D10" s="14">
        <v>0.45347131573458099</v>
      </c>
      <c r="E10" s="14">
        <v>0.44386161611370301</v>
      </c>
      <c r="F10" s="14"/>
      <c r="G10" s="14">
        <v>0.53528259605045803</v>
      </c>
      <c r="H10" s="14">
        <v>0.44786287119760998</v>
      </c>
      <c r="I10" s="14">
        <v>0.58818874282818001</v>
      </c>
      <c r="J10" s="14">
        <v>0.421481710505756</v>
      </c>
      <c r="K10" s="14">
        <v>0.37306293393169498</v>
      </c>
      <c r="L10" s="14">
        <v>0.37203525315479402</v>
      </c>
      <c r="M10" s="14"/>
      <c r="N10" s="14">
        <v>0.49370252578928098</v>
      </c>
      <c r="O10" s="14">
        <v>0.32198819053963501</v>
      </c>
      <c r="P10" s="14">
        <v>0.472195355999316</v>
      </c>
      <c r="Q10" s="14">
        <v>0.47554774063594302</v>
      </c>
      <c r="R10" s="14">
        <v>0.61088076020510196</v>
      </c>
      <c r="S10" s="14">
        <v>0.39906817366312902</v>
      </c>
      <c r="T10" s="14">
        <v>0.66876430698863298</v>
      </c>
      <c r="U10" s="14">
        <v>0.22010330392376601</v>
      </c>
      <c r="V10" s="14">
        <v>0.39572521402685201</v>
      </c>
      <c r="W10" s="14">
        <v>0.35870183925556298</v>
      </c>
      <c r="X10" s="14">
        <v>0.39720381331451898</v>
      </c>
      <c r="Y10" s="14">
        <v>0.49495628457325302</v>
      </c>
      <c r="Z10" s="14"/>
      <c r="AA10" s="14">
        <v>0.48274906539727602</v>
      </c>
      <c r="AB10" s="14">
        <v>0.366302064207575</v>
      </c>
      <c r="AC10" s="14">
        <v>0.44020410214865202</v>
      </c>
      <c r="AD10" s="14">
        <v>0.51314935191817501</v>
      </c>
      <c r="AE10" s="14"/>
      <c r="AF10" s="14">
        <v>0.45096563186760602</v>
      </c>
      <c r="AG10" s="14">
        <v>0.53999076185338302</v>
      </c>
      <c r="AH10" s="14">
        <v>0.474129172268897</v>
      </c>
      <c r="AI10" s="14">
        <v>0.66508189150815999</v>
      </c>
      <c r="AJ10" s="14">
        <v>0.366542723204065</v>
      </c>
      <c r="AK10" s="14"/>
      <c r="AL10" s="14">
        <v>0.47836955226278099</v>
      </c>
      <c r="AM10" s="14">
        <v>0.49569379423747501</v>
      </c>
      <c r="AN10" s="14">
        <v>0.42823076137355598</v>
      </c>
    </row>
    <row r="11" spans="2:40" ht="29" x14ac:dyDescent="0.35">
      <c r="B11" s="15" t="s">
        <v>434</v>
      </c>
      <c r="C11" s="14">
        <v>0.388559790956444</v>
      </c>
      <c r="D11" s="14">
        <v>0.43214244986883299</v>
      </c>
      <c r="E11" s="14">
        <v>0.34749901924267601</v>
      </c>
      <c r="F11" s="14"/>
      <c r="G11" s="14">
        <v>0.36777120915557798</v>
      </c>
      <c r="H11" s="14">
        <v>0.39337060258920697</v>
      </c>
      <c r="I11" s="14">
        <v>0.33020789192016298</v>
      </c>
      <c r="J11" s="14">
        <v>0.30911094601962902</v>
      </c>
      <c r="K11" s="14">
        <v>0.42037270375040697</v>
      </c>
      <c r="L11" s="14">
        <v>0.50433977966866905</v>
      </c>
      <c r="M11" s="14"/>
      <c r="N11" s="14">
        <v>0.29710282266453503</v>
      </c>
      <c r="O11" s="14">
        <v>0.47764561050634002</v>
      </c>
      <c r="P11" s="14">
        <v>0.41256704105428899</v>
      </c>
      <c r="Q11" s="14">
        <v>0.34975638297295902</v>
      </c>
      <c r="R11" s="14">
        <v>0.36148332324034599</v>
      </c>
      <c r="S11" s="14">
        <v>0.36291211580496702</v>
      </c>
      <c r="T11" s="14">
        <v>0.218126360190049</v>
      </c>
      <c r="U11" s="14">
        <v>0.33823287037376198</v>
      </c>
      <c r="V11" s="14">
        <v>0.47462572615290799</v>
      </c>
      <c r="W11" s="14">
        <v>0.388747944646326</v>
      </c>
      <c r="X11" s="14">
        <v>0.52408849980255001</v>
      </c>
      <c r="Y11" s="14">
        <v>0.616460668520043</v>
      </c>
      <c r="Z11" s="14"/>
      <c r="AA11" s="14">
        <v>0.40793854426584403</v>
      </c>
      <c r="AB11" s="14">
        <v>0.41752261087060499</v>
      </c>
      <c r="AC11" s="14">
        <v>0.34992402474447598</v>
      </c>
      <c r="AD11" s="14">
        <v>0.37446537688580001</v>
      </c>
      <c r="AE11" s="14"/>
      <c r="AF11" s="14">
        <v>0.410896887075752</v>
      </c>
      <c r="AG11" s="14">
        <v>0.33488556721351498</v>
      </c>
      <c r="AH11" s="14">
        <v>0.43177999209108597</v>
      </c>
      <c r="AI11" s="14">
        <v>0.66646319121747899</v>
      </c>
      <c r="AJ11" s="14">
        <v>0.43913218613504401</v>
      </c>
      <c r="AK11" s="14"/>
      <c r="AL11" s="14">
        <v>0.42309148880324998</v>
      </c>
      <c r="AM11" s="14">
        <v>0.355429636429417</v>
      </c>
      <c r="AN11" s="14">
        <v>0.418787258451988</v>
      </c>
    </row>
    <row r="12" spans="2:40" ht="29" x14ac:dyDescent="0.35">
      <c r="B12" s="15" t="s">
        <v>435</v>
      </c>
      <c r="C12" s="14">
        <v>0.241879129734269</v>
      </c>
      <c r="D12" s="14">
        <v>0.25509176370086001</v>
      </c>
      <c r="E12" s="14">
        <v>0.22943103775047399</v>
      </c>
      <c r="F12" s="14"/>
      <c r="G12" s="14">
        <v>0.17007388506322901</v>
      </c>
      <c r="H12" s="14">
        <v>0.20326232336170499</v>
      </c>
      <c r="I12" s="14">
        <v>0.14508103626879101</v>
      </c>
      <c r="J12" s="14">
        <v>0.34240587162848601</v>
      </c>
      <c r="K12" s="14">
        <v>0.237422509752623</v>
      </c>
      <c r="L12" s="14">
        <v>0.28372556617240402</v>
      </c>
      <c r="M12" s="14"/>
      <c r="N12" s="14">
        <v>0.304928467947855</v>
      </c>
      <c r="O12" s="14">
        <v>0.18339442724302599</v>
      </c>
      <c r="P12" s="14">
        <v>0.190612020059511</v>
      </c>
      <c r="Q12" s="14">
        <v>0.23431767880283899</v>
      </c>
      <c r="R12" s="14">
        <v>0.32831851471665202</v>
      </c>
      <c r="S12" s="14">
        <v>0.36465386493292401</v>
      </c>
      <c r="T12" s="14">
        <v>0.16275626966177001</v>
      </c>
      <c r="U12" s="14">
        <v>0</v>
      </c>
      <c r="V12" s="14">
        <v>0.33230855420521899</v>
      </c>
      <c r="W12" s="14">
        <v>0.19454155128921599</v>
      </c>
      <c r="X12" s="14">
        <v>0.116246473781373</v>
      </c>
      <c r="Y12" s="14">
        <v>0.19999254971271499</v>
      </c>
      <c r="Z12" s="14"/>
      <c r="AA12" s="14">
        <v>0.21802581276038599</v>
      </c>
      <c r="AB12" s="14">
        <v>0.238996767789246</v>
      </c>
      <c r="AC12" s="14">
        <v>0.25117250280487902</v>
      </c>
      <c r="AD12" s="14">
        <v>0.25718410221990401</v>
      </c>
      <c r="AE12" s="14"/>
      <c r="AF12" s="14">
        <v>0.27477572398255701</v>
      </c>
      <c r="AG12" s="14">
        <v>0.24069245446621601</v>
      </c>
      <c r="AH12" s="14">
        <v>0.32470634762565098</v>
      </c>
      <c r="AI12" s="14">
        <v>0</v>
      </c>
      <c r="AJ12" s="14">
        <v>0.14443862140446201</v>
      </c>
      <c r="AK12" s="14"/>
      <c r="AL12" s="14">
        <v>0.281718027592395</v>
      </c>
      <c r="AM12" s="14">
        <v>0.245799379819022</v>
      </c>
      <c r="AN12" s="14">
        <v>0.26505701790828601</v>
      </c>
    </row>
    <row r="13" spans="2:40" x14ac:dyDescent="0.35">
      <c r="B13" s="15" t="s">
        <v>118</v>
      </c>
      <c r="C13" s="14">
        <v>3.6325121297296703E-2</v>
      </c>
      <c r="D13" s="14">
        <v>5.0312529335724901E-2</v>
      </c>
      <c r="E13" s="14">
        <v>2.3147087128069999E-2</v>
      </c>
      <c r="F13" s="14"/>
      <c r="G13" s="14">
        <v>2.4292112125916001E-2</v>
      </c>
      <c r="H13" s="14">
        <v>2.6322777448139101E-2</v>
      </c>
      <c r="I13" s="14">
        <v>1.7858889699511798E-2</v>
      </c>
      <c r="J13" s="14">
        <v>3.9695528908379199E-2</v>
      </c>
      <c r="K13" s="14">
        <v>4.3982004938528302E-2</v>
      </c>
      <c r="L13" s="14">
        <v>5.7463481572932698E-2</v>
      </c>
      <c r="M13" s="14"/>
      <c r="N13" s="14">
        <v>5.13894502843169E-2</v>
      </c>
      <c r="O13" s="14">
        <v>4.3149409289247397E-2</v>
      </c>
      <c r="P13" s="14">
        <v>0</v>
      </c>
      <c r="Q13" s="14">
        <v>4.8484291583866197E-2</v>
      </c>
      <c r="R13" s="14">
        <v>7.0263282664634302E-2</v>
      </c>
      <c r="S13" s="14">
        <v>2.8228094249429701E-2</v>
      </c>
      <c r="T13" s="14">
        <v>0</v>
      </c>
      <c r="U13" s="14">
        <v>0</v>
      </c>
      <c r="V13" s="14">
        <v>0</v>
      </c>
      <c r="W13" s="14">
        <v>2.7899687058484599E-2</v>
      </c>
      <c r="X13" s="14">
        <v>6.1840489780179302E-2</v>
      </c>
      <c r="Y13" s="14">
        <v>0.103689422499304</v>
      </c>
      <c r="Z13" s="14"/>
      <c r="AA13" s="14">
        <v>4.7737579316861303E-2</v>
      </c>
      <c r="AB13" s="14">
        <v>2.90355327615721E-2</v>
      </c>
      <c r="AC13" s="14">
        <v>2.4584610201577001E-2</v>
      </c>
      <c r="AD13" s="14">
        <v>4.4681913468825003E-2</v>
      </c>
      <c r="AE13" s="14"/>
      <c r="AF13" s="14">
        <v>2.0872430510826E-2</v>
      </c>
      <c r="AG13" s="14">
        <v>0</v>
      </c>
      <c r="AH13" s="14">
        <v>7.8082441344865597E-2</v>
      </c>
      <c r="AI13" s="14">
        <v>0</v>
      </c>
      <c r="AJ13" s="14">
        <v>0.113712256771593</v>
      </c>
      <c r="AK13" s="14"/>
      <c r="AL13" s="14">
        <v>3.6414467387154398E-2</v>
      </c>
      <c r="AM13" s="14">
        <v>6.8167033410359602E-3</v>
      </c>
      <c r="AN13" s="14">
        <v>4.2099468472361498E-2</v>
      </c>
    </row>
    <row r="14" spans="2:40" x14ac:dyDescent="0.35">
      <c r="B14" s="15" t="s">
        <v>64</v>
      </c>
      <c r="C14" s="23">
        <v>1.14070303685161E-2</v>
      </c>
      <c r="D14" s="23">
        <v>1.7411125726783602E-2</v>
      </c>
      <c r="E14" s="23">
        <v>5.7503587700920497E-3</v>
      </c>
      <c r="F14" s="23"/>
      <c r="G14" s="23">
        <v>0</v>
      </c>
      <c r="H14" s="23">
        <v>1.5860022871709501E-2</v>
      </c>
      <c r="I14" s="23">
        <v>0</v>
      </c>
      <c r="J14" s="23">
        <v>2.74636048653496E-2</v>
      </c>
      <c r="K14" s="23">
        <v>1.9661632907577501E-2</v>
      </c>
      <c r="L14" s="23">
        <v>0</v>
      </c>
      <c r="M14" s="23"/>
      <c r="N14" s="23">
        <v>0</v>
      </c>
      <c r="O14" s="23">
        <v>4.2022090399452199E-2</v>
      </c>
      <c r="P14" s="23">
        <v>0</v>
      </c>
      <c r="Q14" s="23">
        <v>0</v>
      </c>
      <c r="R14" s="23">
        <v>0</v>
      </c>
      <c r="S14" s="23">
        <v>0</v>
      </c>
      <c r="T14" s="23">
        <v>0</v>
      </c>
      <c r="U14" s="23">
        <v>0</v>
      </c>
      <c r="V14" s="23">
        <v>3.1926763377149801E-2</v>
      </c>
      <c r="W14" s="23">
        <v>2.8248357211507601E-2</v>
      </c>
      <c r="X14" s="23">
        <v>0</v>
      </c>
      <c r="Y14" s="23">
        <v>0</v>
      </c>
      <c r="Z14" s="23"/>
      <c r="AA14" s="23">
        <v>8.8486597136688393E-3</v>
      </c>
      <c r="AB14" s="23">
        <v>1.08823486254974E-2</v>
      </c>
      <c r="AC14" s="23">
        <v>2.50073759361766E-2</v>
      </c>
      <c r="AD14" s="23">
        <v>0</v>
      </c>
      <c r="AE14" s="23"/>
      <c r="AF14" s="23">
        <v>1.4025031403580499E-2</v>
      </c>
      <c r="AG14" s="23">
        <v>1.13361789071512E-2</v>
      </c>
      <c r="AH14" s="23">
        <v>0</v>
      </c>
      <c r="AI14" s="23">
        <v>0</v>
      </c>
      <c r="AJ14" s="23">
        <v>0</v>
      </c>
      <c r="AK14" s="23"/>
      <c r="AL14" s="23">
        <v>1.08911013511255E-2</v>
      </c>
      <c r="AM14" s="23">
        <v>1.5696577272451401E-2</v>
      </c>
      <c r="AN14" s="23">
        <v>0</v>
      </c>
    </row>
    <row r="15" spans="2:40" x14ac:dyDescent="0.35">
      <c r="B15" s="16" t="s">
        <v>437</v>
      </c>
    </row>
    <row r="16" spans="2:40" x14ac:dyDescent="0.35">
      <c r="B16" t="s">
        <v>69</v>
      </c>
    </row>
    <row r="17" spans="2:2" x14ac:dyDescent="0.35">
      <c r="B17" t="s">
        <v>70</v>
      </c>
    </row>
    <row r="19" spans="2:2" x14ac:dyDescent="0.35">
      <c r="B19"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N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330</v>
      </c>
      <c r="D7" s="10">
        <v>151</v>
      </c>
      <c r="E7" s="10">
        <v>177</v>
      </c>
      <c r="F7" s="10"/>
      <c r="G7" s="10">
        <v>70</v>
      </c>
      <c r="H7" s="10">
        <v>77</v>
      </c>
      <c r="I7" s="10">
        <v>58</v>
      </c>
      <c r="J7" s="10">
        <v>42</v>
      </c>
      <c r="K7" s="10">
        <v>51</v>
      </c>
      <c r="L7" s="10">
        <v>32</v>
      </c>
      <c r="M7" s="10"/>
      <c r="N7" s="10">
        <v>42</v>
      </c>
      <c r="O7" s="10">
        <v>36</v>
      </c>
      <c r="P7" s="10">
        <v>32</v>
      </c>
      <c r="Q7" s="10">
        <v>28</v>
      </c>
      <c r="R7" s="10">
        <v>26</v>
      </c>
      <c r="S7" s="10">
        <v>33</v>
      </c>
      <c r="T7" s="10">
        <v>32</v>
      </c>
      <c r="U7" s="10">
        <v>14</v>
      </c>
      <c r="V7" s="10">
        <v>40</v>
      </c>
      <c r="W7" s="10">
        <v>27</v>
      </c>
      <c r="X7" s="10">
        <v>12</v>
      </c>
      <c r="Y7" s="10">
        <v>8</v>
      </c>
      <c r="Z7" s="10"/>
      <c r="AA7" s="10">
        <v>70</v>
      </c>
      <c r="AB7" s="10">
        <v>88</v>
      </c>
      <c r="AC7" s="10">
        <v>77</v>
      </c>
      <c r="AD7" s="10">
        <v>95</v>
      </c>
      <c r="AE7" s="10"/>
      <c r="AF7" s="10">
        <v>110</v>
      </c>
      <c r="AG7" s="10">
        <v>95</v>
      </c>
      <c r="AH7" s="10">
        <v>13</v>
      </c>
      <c r="AI7" s="10">
        <v>5</v>
      </c>
      <c r="AJ7" s="10">
        <v>56</v>
      </c>
      <c r="AK7" s="10"/>
      <c r="AL7" s="10">
        <v>65</v>
      </c>
      <c r="AM7" s="10">
        <v>125</v>
      </c>
      <c r="AN7" s="10">
        <v>7</v>
      </c>
    </row>
    <row r="8" spans="2:40" ht="30" customHeight="1" x14ac:dyDescent="0.35">
      <c r="B8" s="11" t="s">
        <v>20</v>
      </c>
      <c r="C8" s="11">
        <v>327</v>
      </c>
      <c r="D8" s="11">
        <v>151</v>
      </c>
      <c r="E8" s="11">
        <v>173</v>
      </c>
      <c r="F8" s="11"/>
      <c r="G8" s="11">
        <v>67</v>
      </c>
      <c r="H8" s="11">
        <v>75</v>
      </c>
      <c r="I8" s="11">
        <v>61</v>
      </c>
      <c r="J8" s="11">
        <v>44</v>
      </c>
      <c r="K8" s="11">
        <v>48</v>
      </c>
      <c r="L8" s="11">
        <v>32</v>
      </c>
      <c r="M8" s="11"/>
      <c r="N8" s="11">
        <v>43</v>
      </c>
      <c r="O8" s="11">
        <v>34</v>
      </c>
      <c r="P8" s="11">
        <v>30</v>
      </c>
      <c r="Q8" s="11">
        <v>27</v>
      </c>
      <c r="R8" s="11">
        <v>25</v>
      </c>
      <c r="S8" s="11">
        <v>32</v>
      </c>
      <c r="T8" s="11">
        <v>29</v>
      </c>
      <c r="U8" s="11">
        <v>13</v>
      </c>
      <c r="V8" s="11">
        <v>39</v>
      </c>
      <c r="W8" s="11">
        <v>32</v>
      </c>
      <c r="X8" s="11">
        <v>11</v>
      </c>
      <c r="Y8" s="11">
        <v>12</v>
      </c>
      <c r="Z8" s="11"/>
      <c r="AA8" s="11">
        <v>72</v>
      </c>
      <c r="AB8" s="11">
        <v>85</v>
      </c>
      <c r="AC8" s="11">
        <v>77</v>
      </c>
      <c r="AD8" s="11">
        <v>93</v>
      </c>
      <c r="AE8" s="11"/>
      <c r="AF8" s="11">
        <v>109</v>
      </c>
      <c r="AG8" s="11">
        <v>92</v>
      </c>
      <c r="AH8" s="11">
        <v>13</v>
      </c>
      <c r="AI8" s="11">
        <v>5</v>
      </c>
      <c r="AJ8" s="11">
        <v>55</v>
      </c>
      <c r="AK8" s="11"/>
      <c r="AL8" s="11">
        <v>64</v>
      </c>
      <c r="AM8" s="11">
        <v>121</v>
      </c>
      <c r="AN8" s="11">
        <v>7</v>
      </c>
    </row>
    <row r="9" spans="2:40" ht="29" x14ac:dyDescent="0.35">
      <c r="B9" s="15" t="s">
        <v>438</v>
      </c>
      <c r="C9" s="14">
        <v>0.73674016264076103</v>
      </c>
      <c r="D9" s="14">
        <v>0.75858605796072198</v>
      </c>
      <c r="E9" s="14">
        <v>0.72036204412765203</v>
      </c>
      <c r="F9" s="14"/>
      <c r="G9" s="14">
        <v>0.63214297849103596</v>
      </c>
      <c r="H9" s="14">
        <v>0.65112267032329096</v>
      </c>
      <c r="I9" s="14">
        <v>0.81375148139961795</v>
      </c>
      <c r="J9" s="14">
        <v>0.76419288574919197</v>
      </c>
      <c r="K9" s="14">
        <v>0.759213300569476</v>
      </c>
      <c r="L9" s="14">
        <v>0.93397611842316997</v>
      </c>
      <c r="M9" s="14"/>
      <c r="N9" s="14">
        <v>0.59456006054253496</v>
      </c>
      <c r="O9" s="14">
        <v>0.694838230968159</v>
      </c>
      <c r="P9" s="14">
        <v>0.783593424361409</v>
      </c>
      <c r="Q9" s="14">
        <v>0.82143960206316602</v>
      </c>
      <c r="R9" s="14">
        <v>0.773878490057336</v>
      </c>
      <c r="S9" s="14">
        <v>0.637516016379019</v>
      </c>
      <c r="T9" s="14">
        <v>0.81341073292698096</v>
      </c>
      <c r="U9" s="14">
        <v>0.72111098145552299</v>
      </c>
      <c r="V9" s="14">
        <v>0.779540916131924</v>
      </c>
      <c r="W9" s="14">
        <v>0.81126916938637095</v>
      </c>
      <c r="X9" s="14">
        <v>0.832580295119979</v>
      </c>
      <c r="Y9" s="14">
        <v>0.63981773762273297</v>
      </c>
      <c r="Z9" s="14"/>
      <c r="AA9" s="14">
        <v>0.77212869843995702</v>
      </c>
      <c r="AB9" s="14">
        <v>0.83764499393193503</v>
      </c>
      <c r="AC9" s="14">
        <v>0.75515221258426901</v>
      </c>
      <c r="AD9" s="14">
        <v>0.60142854066178297</v>
      </c>
      <c r="AE9" s="14"/>
      <c r="AF9" s="14">
        <v>0.79931029227661199</v>
      </c>
      <c r="AG9" s="14">
        <v>0.68974134235592399</v>
      </c>
      <c r="AH9" s="14">
        <v>0.60773010045581499</v>
      </c>
      <c r="AI9" s="14">
        <v>0.6034101886298</v>
      </c>
      <c r="AJ9" s="14">
        <v>0.74881217989914195</v>
      </c>
      <c r="AK9" s="14"/>
      <c r="AL9" s="14">
        <v>0.804228758671793</v>
      </c>
      <c r="AM9" s="14">
        <v>0.71042228668085305</v>
      </c>
      <c r="AN9" s="14">
        <v>0.55469385952714201</v>
      </c>
    </row>
    <row r="10" spans="2:40" x14ac:dyDescent="0.35">
      <c r="B10" s="15" t="s">
        <v>439</v>
      </c>
      <c r="C10" s="14">
        <v>0.46633609365869499</v>
      </c>
      <c r="D10" s="14">
        <v>0.456080898682374</v>
      </c>
      <c r="E10" s="14">
        <v>0.47493103568023798</v>
      </c>
      <c r="F10" s="14"/>
      <c r="G10" s="14">
        <v>0.43803837120684302</v>
      </c>
      <c r="H10" s="14">
        <v>0.35952012851509102</v>
      </c>
      <c r="I10" s="14">
        <v>0.42239579231899699</v>
      </c>
      <c r="J10" s="14">
        <v>0.52520721393079794</v>
      </c>
      <c r="K10" s="14">
        <v>0.58564048012374703</v>
      </c>
      <c r="L10" s="14">
        <v>0.597127352512553</v>
      </c>
      <c r="M10" s="14"/>
      <c r="N10" s="14">
        <v>0.47393703877883597</v>
      </c>
      <c r="O10" s="14">
        <v>0.52985635217455596</v>
      </c>
      <c r="P10" s="14">
        <v>0.52747432405390304</v>
      </c>
      <c r="Q10" s="14">
        <v>0.42939908705254398</v>
      </c>
      <c r="R10" s="14">
        <v>0.34081371318765302</v>
      </c>
      <c r="S10" s="14">
        <v>0.55011405321955797</v>
      </c>
      <c r="T10" s="14">
        <v>0.439044970796241</v>
      </c>
      <c r="U10" s="14">
        <v>0.50479618720274499</v>
      </c>
      <c r="V10" s="14">
        <v>0.49822078802426401</v>
      </c>
      <c r="W10" s="14">
        <v>0.55821414601131203</v>
      </c>
      <c r="X10" s="14">
        <v>0.24512224197004101</v>
      </c>
      <c r="Y10" s="14">
        <v>0.11852452912533699</v>
      </c>
      <c r="Z10" s="14"/>
      <c r="AA10" s="14">
        <v>0.36766170570265799</v>
      </c>
      <c r="AB10" s="14">
        <v>0.50584525720706497</v>
      </c>
      <c r="AC10" s="14">
        <v>0.41225628518358598</v>
      </c>
      <c r="AD10" s="14">
        <v>0.55106954300954603</v>
      </c>
      <c r="AE10" s="14"/>
      <c r="AF10" s="14">
        <v>0.53022872877157901</v>
      </c>
      <c r="AG10" s="14">
        <v>0.40720763464866899</v>
      </c>
      <c r="AH10" s="14">
        <v>0.52484928742553605</v>
      </c>
      <c r="AI10" s="14">
        <v>0.198538633490145</v>
      </c>
      <c r="AJ10" s="14">
        <v>0.47572232092217998</v>
      </c>
      <c r="AK10" s="14"/>
      <c r="AL10" s="14">
        <v>0.42560727565776202</v>
      </c>
      <c r="AM10" s="14">
        <v>0.43148489990481398</v>
      </c>
      <c r="AN10" s="14">
        <v>0.72896305249890103</v>
      </c>
    </row>
    <row r="11" spans="2:40" ht="29" x14ac:dyDescent="0.35">
      <c r="B11" s="15" t="s">
        <v>440</v>
      </c>
      <c r="C11" s="14">
        <v>0.35693189831956401</v>
      </c>
      <c r="D11" s="14">
        <v>0.37229422623790598</v>
      </c>
      <c r="E11" s="14">
        <v>0.34186351087343497</v>
      </c>
      <c r="F11" s="14"/>
      <c r="G11" s="14">
        <v>0.26793108829884499</v>
      </c>
      <c r="H11" s="14">
        <v>0.342205177352357</v>
      </c>
      <c r="I11" s="14">
        <v>0.43852602938025198</v>
      </c>
      <c r="J11" s="14">
        <v>0.397486466242922</v>
      </c>
      <c r="K11" s="14">
        <v>0.36459815454954297</v>
      </c>
      <c r="L11" s="14">
        <v>0.354688045614244</v>
      </c>
      <c r="M11" s="14"/>
      <c r="N11" s="14">
        <v>0.43584167597659201</v>
      </c>
      <c r="O11" s="14">
        <v>0.27208933449609701</v>
      </c>
      <c r="P11" s="14">
        <v>0.43957063143849501</v>
      </c>
      <c r="Q11" s="14">
        <v>0.28836826095766499</v>
      </c>
      <c r="R11" s="14">
        <v>0.30925998248766301</v>
      </c>
      <c r="S11" s="14">
        <v>0.26153499943973502</v>
      </c>
      <c r="T11" s="14">
        <v>0.44172233091558599</v>
      </c>
      <c r="U11" s="14">
        <v>0.42800287641199503</v>
      </c>
      <c r="V11" s="14">
        <v>0.35590794614666998</v>
      </c>
      <c r="W11" s="14">
        <v>0.40254982745574402</v>
      </c>
      <c r="X11" s="14">
        <v>0.33177342601205101</v>
      </c>
      <c r="Y11" s="14">
        <v>0.24070794664487399</v>
      </c>
      <c r="Z11" s="14"/>
      <c r="AA11" s="14">
        <v>0.38917311780800201</v>
      </c>
      <c r="AB11" s="14">
        <v>0.41934795583821599</v>
      </c>
      <c r="AC11" s="14">
        <v>0.32768635393919499</v>
      </c>
      <c r="AD11" s="14">
        <v>0.29901968474357499</v>
      </c>
      <c r="AE11" s="14"/>
      <c r="AF11" s="14">
        <v>0.34963397410068803</v>
      </c>
      <c r="AG11" s="14">
        <v>0.35571921079830199</v>
      </c>
      <c r="AH11" s="14">
        <v>7.2416392133419494E-2</v>
      </c>
      <c r="AI11" s="14">
        <v>0.38667070999146103</v>
      </c>
      <c r="AJ11" s="14">
        <v>0.44944332126563702</v>
      </c>
      <c r="AK11" s="14"/>
      <c r="AL11" s="14">
        <v>0.242449820913748</v>
      </c>
      <c r="AM11" s="14">
        <v>0.32911047014578398</v>
      </c>
      <c r="AN11" s="14">
        <v>0.43189543167889899</v>
      </c>
    </row>
    <row r="12" spans="2:40" x14ac:dyDescent="0.35">
      <c r="B12" s="15" t="s">
        <v>441</v>
      </c>
      <c r="C12" s="14">
        <v>0.18926348916052901</v>
      </c>
      <c r="D12" s="14">
        <v>0.18683178441708201</v>
      </c>
      <c r="E12" s="14">
        <v>0.182163700430792</v>
      </c>
      <c r="F12" s="14"/>
      <c r="G12" s="14">
        <v>0.23812023014103101</v>
      </c>
      <c r="H12" s="14">
        <v>0.224174474041855</v>
      </c>
      <c r="I12" s="14">
        <v>0.21886521761445299</v>
      </c>
      <c r="J12" s="14">
        <v>0.13025336787952499</v>
      </c>
      <c r="K12" s="14">
        <v>0.171096746373992</v>
      </c>
      <c r="L12" s="14">
        <v>5.9900256244089699E-2</v>
      </c>
      <c r="M12" s="14"/>
      <c r="N12" s="14">
        <v>0.16916306480812601</v>
      </c>
      <c r="O12" s="14">
        <v>0.217967343622638</v>
      </c>
      <c r="P12" s="14">
        <v>0.21572629143633901</v>
      </c>
      <c r="Q12" s="14">
        <v>0.24572503316855801</v>
      </c>
      <c r="R12" s="14">
        <v>0.19056498542610301</v>
      </c>
      <c r="S12" s="14">
        <v>0.122017644081611</v>
      </c>
      <c r="T12" s="14">
        <v>0.157915002596872</v>
      </c>
      <c r="U12" s="14">
        <v>0.22016058805591299</v>
      </c>
      <c r="V12" s="14">
        <v>0.229900402199647</v>
      </c>
      <c r="W12" s="14">
        <v>0.22561317649822599</v>
      </c>
      <c r="X12" s="14">
        <v>0.16268745496294201</v>
      </c>
      <c r="Y12" s="14">
        <v>0</v>
      </c>
      <c r="Z12" s="14"/>
      <c r="AA12" s="14">
        <v>0.170651911425483</v>
      </c>
      <c r="AB12" s="14">
        <v>0.19639435744921299</v>
      </c>
      <c r="AC12" s="14">
        <v>0.179422347141725</v>
      </c>
      <c r="AD12" s="14">
        <v>0.205242227801298</v>
      </c>
      <c r="AE12" s="14"/>
      <c r="AF12" s="14">
        <v>0.16031688827868501</v>
      </c>
      <c r="AG12" s="14">
        <v>0.21911639175380701</v>
      </c>
      <c r="AH12" s="14">
        <v>7.1262187656574993E-2</v>
      </c>
      <c r="AI12" s="14">
        <v>0</v>
      </c>
      <c r="AJ12" s="14">
        <v>0.26590178425404698</v>
      </c>
      <c r="AK12" s="14"/>
      <c r="AL12" s="14">
        <v>0.13635416370685399</v>
      </c>
      <c r="AM12" s="14">
        <v>0.232185019287978</v>
      </c>
      <c r="AN12" s="14">
        <v>0.13410462970879999</v>
      </c>
    </row>
    <row r="13" spans="2:40" x14ac:dyDescent="0.35">
      <c r="B13" s="15" t="s">
        <v>442</v>
      </c>
      <c r="C13" s="14">
        <v>0.15691402695503201</v>
      </c>
      <c r="D13" s="14">
        <v>0.17242678403287201</v>
      </c>
      <c r="E13" s="14">
        <v>0.145144452554652</v>
      </c>
      <c r="F13" s="14"/>
      <c r="G13" s="14">
        <v>0.23372132130617401</v>
      </c>
      <c r="H13" s="14">
        <v>0.22822190208226301</v>
      </c>
      <c r="I13" s="14">
        <v>0.14001438287082599</v>
      </c>
      <c r="J13" s="14">
        <v>0.122501958552411</v>
      </c>
      <c r="K13" s="14">
        <v>5.8467112242747303E-2</v>
      </c>
      <c r="L13" s="14">
        <v>5.7948425566640503E-2</v>
      </c>
      <c r="M13" s="14"/>
      <c r="N13" s="14">
        <v>0.24253138575135499</v>
      </c>
      <c r="O13" s="14">
        <v>5.3638442058906097E-2</v>
      </c>
      <c r="P13" s="14">
        <v>9.3204961425138094E-2</v>
      </c>
      <c r="Q13" s="14">
        <v>0.177936676939072</v>
      </c>
      <c r="R13" s="14">
        <v>0.26597452179339098</v>
      </c>
      <c r="S13" s="14">
        <v>8.88395708154745E-2</v>
      </c>
      <c r="T13" s="14">
        <v>0.22255777614640701</v>
      </c>
      <c r="U13" s="14">
        <v>0.138887170577146</v>
      </c>
      <c r="V13" s="14">
        <v>0.19892200813583999</v>
      </c>
      <c r="W13" s="14">
        <v>7.7115672595034102E-2</v>
      </c>
      <c r="X13" s="14">
        <v>0.17758129938835099</v>
      </c>
      <c r="Y13" s="14">
        <v>0.12032133801677</v>
      </c>
      <c r="Z13" s="14"/>
      <c r="AA13" s="14">
        <v>0.16913870255712801</v>
      </c>
      <c r="AB13" s="14">
        <v>0.18395879001784499</v>
      </c>
      <c r="AC13" s="14">
        <v>7.6470288909848305E-2</v>
      </c>
      <c r="AD13" s="14">
        <v>0.189488106296442</v>
      </c>
      <c r="AE13" s="14"/>
      <c r="AF13" s="14">
        <v>0.1117672670302</v>
      </c>
      <c r="AG13" s="14">
        <v>0.18511765143401401</v>
      </c>
      <c r="AH13" s="14">
        <v>7.5106741261433102E-2</v>
      </c>
      <c r="AI13" s="14">
        <v>0</v>
      </c>
      <c r="AJ13" s="14">
        <v>0.21421127936569001</v>
      </c>
      <c r="AK13" s="14"/>
      <c r="AL13" s="14">
        <v>0.178653251860419</v>
      </c>
      <c r="AM13" s="14">
        <v>0.17582087885550499</v>
      </c>
      <c r="AN13" s="14">
        <v>0.44512780887615599</v>
      </c>
    </row>
    <row r="14" spans="2:40" x14ac:dyDescent="0.35">
      <c r="B14" s="15" t="s">
        <v>81</v>
      </c>
      <c r="C14" s="14">
        <v>5.6948091890687502E-2</v>
      </c>
      <c r="D14" s="14">
        <v>5.3094495437632103E-2</v>
      </c>
      <c r="E14" s="14">
        <v>6.0963298169765097E-2</v>
      </c>
      <c r="F14" s="14"/>
      <c r="G14" s="14">
        <v>6.3909052369408803E-2</v>
      </c>
      <c r="H14" s="14">
        <v>7.5317988612040504E-2</v>
      </c>
      <c r="I14" s="14">
        <v>3.49731142775834E-2</v>
      </c>
      <c r="J14" s="14">
        <v>9.1364320723059902E-2</v>
      </c>
      <c r="K14" s="14">
        <v>2.9908922712421598E-2</v>
      </c>
      <c r="L14" s="14">
        <v>3.45373190640091E-2</v>
      </c>
      <c r="M14" s="14"/>
      <c r="N14" s="14">
        <v>0.100831752399846</v>
      </c>
      <c r="O14" s="14">
        <v>5.4757491799674998E-2</v>
      </c>
      <c r="P14" s="14">
        <v>3.0803446218646901E-2</v>
      </c>
      <c r="Q14" s="14">
        <v>0</v>
      </c>
      <c r="R14" s="14">
        <v>0</v>
      </c>
      <c r="S14" s="14">
        <v>0.12574462902727901</v>
      </c>
      <c r="T14" s="14">
        <v>9.4591978213186004E-2</v>
      </c>
      <c r="U14" s="14">
        <v>7.11866324192936E-2</v>
      </c>
      <c r="V14" s="14">
        <v>2.5147388015484402E-2</v>
      </c>
      <c r="W14" s="14">
        <v>0</v>
      </c>
      <c r="X14" s="14">
        <v>0</v>
      </c>
      <c r="Y14" s="14">
        <v>0.239860924360497</v>
      </c>
      <c r="Z14" s="14"/>
      <c r="AA14" s="14">
        <v>5.7576334859737101E-2</v>
      </c>
      <c r="AB14" s="14">
        <v>6.1821260915352498E-2</v>
      </c>
      <c r="AC14" s="14">
        <v>3.8496857960291897E-2</v>
      </c>
      <c r="AD14" s="14">
        <v>6.7319545956440699E-2</v>
      </c>
      <c r="AE14" s="14"/>
      <c r="AF14" s="14">
        <v>4.8539707387628403E-2</v>
      </c>
      <c r="AG14" s="14">
        <v>6.3353392425628499E-2</v>
      </c>
      <c r="AH14" s="14">
        <v>0.17530842653595</v>
      </c>
      <c r="AI14" s="14">
        <v>0.198051177880055</v>
      </c>
      <c r="AJ14" s="14">
        <v>3.3866334334547603E-2</v>
      </c>
      <c r="AK14" s="14"/>
      <c r="AL14" s="14">
        <v>1.74414239888619E-2</v>
      </c>
      <c r="AM14" s="14">
        <v>6.2501012262973707E-2</v>
      </c>
      <c r="AN14" s="14">
        <v>0</v>
      </c>
    </row>
    <row r="15" spans="2:40" x14ac:dyDescent="0.35">
      <c r="B15" s="15" t="s">
        <v>443</v>
      </c>
      <c r="C15" s="23">
        <v>1.14523739739352E-2</v>
      </c>
      <c r="D15" s="23">
        <v>1.2126796053020099E-2</v>
      </c>
      <c r="E15" s="23">
        <v>1.09933738456635E-2</v>
      </c>
      <c r="F15" s="23"/>
      <c r="G15" s="23">
        <v>1.45607464764081E-2</v>
      </c>
      <c r="H15" s="23">
        <v>1.2867514987756901E-2</v>
      </c>
      <c r="I15" s="23">
        <v>1.55238077251557E-2</v>
      </c>
      <c r="J15" s="23">
        <v>0</v>
      </c>
      <c r="K15" s="23">
        <v>1.8090292043387999E-2</v>
      </c>
      <c r="L15" s="23">
        <v>0</v>
      </c>
      <c r="M15" s="23"/>
      <c r="N15" s="23">
        <v>0</v>
      </c>
      <c r="O15" s="23">
        <v>2.8520585581594898E-2</v>
      </c>
      <c r="P15" s="23">
        <v>3.1634963581966699E-2</v>
      </c>
      <c r="Q15" s="23">
        <v>0</v>
      </c>
      <c r="R15" s="23">
        <v>3.7893048161377403E-2</v>
      </c>
      <c r="S15" s="23">
        <v>0</v>
      </c>
      <c r="T15" s="23">
        <v>0</v>
      </c>
      <c r="U15" s="23">
        <v>6.6706525731276806E-2</v>
      </c>
      <c r="V15" s="23">
        <v>0</v>
      </c>
      <c r="W15" s="23">
        <v>0</v>
      </c>
      <c r="X15" s="23">
        <v>0</v>
      </c>
      <c r="Y15" s="23">
        <v>0</v>
      </c>
      <c r="Z15" s="23"/>
      <c r="AA15" s="23">
        <v>1.36147035919358E-2</v>
      </c>
      <c r="AB15" s="23">
        <v>0</v>
      </c>
      <c r="AC15" s="23">
        <v>2.3627215700016E-2</v>
      </c>
      <c r="AD15" s="23">
        <v>1.01903905305257E-2</v>
      </c>
      <c r="AE15" s="23"/>
      <c r="AF15" s="23">
        <v>7.8942993668439706E-3</v>
      </c>
      <c r="AG15" s="23">
        <v>2.0915153040957899E-2</v>
      </c>
      <c r="AH15" s="23">
        <v>7.1708210430623795E-2</v>
      </c>
      <c r="AI15" s="23">
        <v>0</v>
      </c>
      <c r="AJ15" s="23">
        <v>0</v>
      </c>
      <c r="AK15" s="23"/>
      <c r="AL15" s="23">
        <v>1.46933210254214E-2</v>
      </c>
      <c r="AM15" s="23">
        <v>1.5990337426065902E-2</v>
      </c>
      <c r="AN15" s="23">
        <v>0</v>
      </c>
    </row>
    <row r="16" spans="2:40" x14ac:dyDescent="0.35">
      <c r="B16" s="16" t="s">
        <v>445</v>
      </c>
    </row>
    <row r="17" spans="2:2" x14ac:dyDescent="0.35">
      <c r="B17" t="s">
        <v>69</v>
      </c>
    </row>
    <row r="18" spans="2:2" x14ac:dyDescent="0.35">
      <c r="B18" t="s">
        <v>70</v>
      </c>
    </row>
    <row r="20" spans="2:2" x14ac:dyDescent="0.35">
      <c r="B20"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N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 min="38" max="40" width="10.7265625" customWidth="1"/>
    <col min="41" max="41" width="2.1796875" customWidth="1"/>
  </cols>
  <sheetData>
    <row r="2" spans="2:40" ht="40" customHeight="1" x14ac:dyDescent="0.35">
      <c r="D2" s="29" t="s">
        <v>456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5" spans="2:40" ht="30" customHeight="1" x14ac:dyDescent="0.35">
      <c r="B5" s="22"/>
      <c r="C5" s="22"/>
      <c r="D5" s="30" t="s">
        <v>49</v>
      </c>
      <c r="E5" s="30"/>
      <c r="F5" s="22"/>
      <c r="G5" s="30" t="s">
        <v>50</v>
      </c>
      <c r="H5" s="30"/>
      <c r="I5" s="30"/>
      <c r="J5" s="30"/>
      <c r="K5" s="30"/>
      <c r="L5" s="30"/>
      <c r="M5" s="22"/>
      <c r="N5" s="30" t="s">
        <v>51</v>
      </c>
      <c r="O5" s="30"/>
      <c r="P5" s="30"/>
      <c r="Q5" s="30"/>
      <c r="R5" s="30"/>
      <c r="S5" s="30"/>
      <c r="T5" s="30"/>
      <c r="U5" s="30"/>
      <c r="V5" s="30"/>
      <c r="W5" s="30"/>
      <c r="X5" s="30"/>
      <c r="Y5" s="30"/>
      <c r="Z5" s="22"/>
      <c r="AA5" s="30" t="s">
        <v>52</v>
      </c>
      <c r="AB5" s="30"/>
      <c r="AC5" s="30"/>
      <c r="AD5" s="30"/>
      <c r="AE5" s="22"/>
      <c r="AF5" s="30" t="s">
        <v>53</v>
      </c>
      <c r="AG5" s="30"/>
      <c r="AH5" s="30"/>
      <c r="AI5" s="30"/>
      <c r="AJ5" s="30"/>
      <c r="AK5" s="22"/>
      <c r="AL5" s="30" t="s">
        <v>54</v>
      </c>
      <c r="AM5" s="30"/>
      <c r="AN5" s="30"/>
    </row>
    <row r="6" spans="2:40"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F6" s="12" t="s">
        <v>43</v>
      </c>
      <c r="AG6" s="12" t="s">
        <v>44</v>
      </c>
      <c r="AH6" s="12" t="s">
        <v>45</v>
      </c>
      <c r="AI6" s="12" t="s">
        <v>46</v>
      </c>
      <c r="AJ6" s="12" t="s">
        <v>47</v>
      </c>
      <c r="AL6" s="12" t="s">
        <v>43</v>
      </c>
      <c r="AM6" s="12" t="s">
        <v>44</v>
      </c>
      <c r="AN6" s="12" t="s">
        <v>48</v>
      </c>
    </row>
    <row r="7" spans="2:40" ht="30" customHeight="1" x14ac:dyDescent="0.35">
      <c r="B7" s="10" t="s">
        <v>19</v>
      </c>
      <c r="C7" s="10">
        <v>1428</v>
      </c>
      <c r="D7" s="10">
        <v>722</v>
      </c>
      <c r="E7" s="10">
        <v>700</v>
      </c>
      <c r="F7" s="10"/>
      <c r="G7" s="10">
        <v>226</v>
      </c>
      <c r="H7" s="10">
        <v>287</v>
      </c>
      <c r="I7" s="10">
        <v>245</v>
      </c>
      <c r="J7" s="10">
        <v>216</v>
      </c>
      <c r="K7" s="10">
        <v>188</v>
      </c>
      <c r="L7" s="10">
        <v>266</v>
      </c>
      <c r="M7" s="10"/>
      <c r="N7" s="10">
        <v>209</v>
      </c>
      <c r="O7" s="10">
        <v>207</v>
      </c>
      <c r="P7" s="10">
        <v>114</v>
      </c>
      <c r="Q7" s="10">
        <v>130</v>
      </c>
      <c r="R7" s="10">
        <v>114</v>
      </c>
      <c r="S7" s="10">
        <v>129</v>
      </c>
      <c r="T7" s="10">
        <v>120</v>
      </c>
      <c r="U7" s="10">
        <v>47</v>
      </c>
      <c r="V7" s="10">
        <v>157</v>
      </c>
      <c r="W7" s="10">
        <v>110</v>
      </c>
      <c r="X7" s="10">
        <v>61</v>
      </c>
      <c r="Y7" s="10">
        <v>30</v>
      </c>
      <c r="Z7" s="10"/>
      <c r="AA7" s="10">
        <v>431</v>
      </c>
      <c r="AB7" s="10">
        <v>382</v>
      </c>
      <c r="AC7" s="10">
        <v>319</v>
      </c>
      <c r="AD7" s="10">
        <v>293</v>
      </c>
      <c r="AE7" s="10"/>
      <c r="AF7" s="10">
        <v>531</v>
      </c>
      <c r="AG7" s="10">
        <v>399</v>
      </c>
      <c r="AH7" s="10">
        <v>97</v>
      </c>
      <c r="AI7" s="10">
        <v>21</v>
      </c>
      <c r="AJ7" s="10">
        <v>176</v>
      </c>
      <c r="AK7" s="10"/>
      <c r="AL7" s="10">
        <v>308</v>
      </c>
      <c r="AM7" s="10">
        <v>527</v>
      </c>
      <c r="AN7" s="10">
        <v>81</v>
      </c>
    </row>
    <row r="8" spans="2:40" ht="30" customHeight="1" x14ac:dyDescent="0.35">
      <c r="B8" s="11" t="s">
        <v>20</v>
      </c>
      <c r="C8" s="11">
        <v>1433</v>
      </c>
      <c r="D8" s="11">
        <v>730</v>
      </c>
      <c r="E8" s="11">
        <v>697</v>
      </c>
      <c r="F8" s="11"/>
      <c r="G8" s="11">
        <v>217</v>
      </c>
      <c r="H8" s="11">
        <v>276</v>
      </c>
      <c r="I8" s="11">
        <v>258</v>
      </c>
      <c r="J8" s="11">
        <v>233</v>
      </c>
      <c r="K8" s="11">
        <v>176</v>
      </c>
      <c r="L8" s="11">
        <v>274</v>
      </c>
      <c r="M8" s="11"/>
      <c r="N8" s="11">
        <v>217</v>
      </c>
      <c r="O8" s="11">
        <v>200</v>
      </c>
      <c r="P8" s="11">
        <v>110</v>
      </c>
      <c r="Q8" s="11">
        <v>126</v>
      </c>
      <c r="R8" s="11">
        <v>112</v>
      </c>
      <c r="S8" s="11">
        <v>124</v>
      </c>
      <c r="T8" s="11">
        <v>111</v>
      </c>
      <c r="U8" s="11">
        <v>44</v>
      </c>
      <c r="V8" s="11">
        <v>155</v>
      </c>
      <c r="W8" s="11">
        <v>128</v>
      </c>
      <c r="X8" s="11">
        <v>59</v>
      </c>
      <c r="Y8" s="11">
        <v>46</v>
      </c>
      <c r="Z8" s="11"/>
      <c r="AA8" s="11">
        <v>446</v>
      </c>
      <c r="AB8" s="11">
        <v>376</v>
      </c>
      <c r="AC8" s="11">
        <v>316</v>
      </c>
      <c r="AD8" s="11">
        <v>291</v>
      </c>
      <c r="AE8" s="11"/>
      <c r="AF8" s="11">
        <v>529</v>
      </c>
      <c r="AG8" s="11">
        <v>397</v>
      </c>
      <c r="AH8" s="11">
        <v>98</v>
      </c>
      <c r="AI8" s="11">
        <v>20</v>
      </c>
      <c r="AJ8" s="11">
        <v>177</v>
      </c>
      <c r="AK8" s="11"/>
      <c r="AL8" s="11">
        <v>309</v>
      </c>
      <c r="AM8" s="11">
        <v>524</v>
      </c>
      <c r="AN8" s="11">
        <v>81</v>
      </c>
    </row>
    <row r="9" spans="2:40" x14ac:dyDescent="0.35">
      <c r="B9" s="15" t="s">
        <v>446</v>
      </c>
      <c r="C9" s="14">
        <v>0.43380346016247701</v>
      </c>
      <c r="D9" s="14">
        <v>0.41774184078405602</v>
      </c>
      <c r="E9" s="14">
        <v>0.45003961451886398</v>
      </c>
      <c r="F9" s="14"/>
      <c r="G9" s="14">
        <v>0.41019063699983999</v>
      </c>
      <c r="H9" s="14">
        <v>0.38273823056136203</v>
      </c>
      <c r="I9" s="14">
        <v>0.45292291840754301</v>
      </c>
      <c r="J9" s="14">
        <v>0.43969720812619201</v>
      </c>
      <c r="K9" s="14">
        <v>0.49890266448534099</v>
      </c>
      <c r="L9" s="14">
        <v>0.439215323321754</v>
      </c>
      <c r="M9" s="14"/>
      <c r="N9" s="14">
        <v>0.39604336379793798</v>
      </c>
      <c r="O9" s="14">
        <v>0.42786424229671299</v>
      </c>
      <c r="P9" s="14">
        <v>0.43333025986724999</v>
      </c>
      <c r="Q9" s="14">
        <v>0.40335267534476998</v>
      </c>
      <c r="R9" s="14">
        <v>0.50977801219007002</v>
      </c>
      <c r="S9" s="14">
        <v>0.37273719342504802</v>
      </c>
      <c r="T9" s="14">
        <v>0.47799716146383697</v>
      </c>
      <c r="U9" s="14">
        <v>0.47675330433980101</v>
      </c>
      <c r="V9" s="14">
        <v>0.41725799750169301</v>
      </c>
      <c r="W9" s="14">
        <v>0.45737834412633299</v>
      </c>
      <c r="X9" s="14">
        <v>0.51771259390771096</v>
      </c>
      <c r="Y9" s="14">
        <v>0.43822276594770498</v>
      </c>
      <c r="Z9" s="14"/>
      <c r="AA9" s="14">
        <v>0.38659076280023602</v>
      </c>
      <c r="AB9" s="14">
        <v>0.44560728292464302</v>
      </c>
      <c r="AC9" s="14">
        <v>0.46845591189187702</v>
      </c>
      <c r="AD9" s="14">
        <v>0.45441610981432001</v>
      </c>
      <c r="AE9" s="14"/>
      <c r="AF9" s="14">
        <v>0.46144149047648902</v>
      </c>
      <c r="AG9" s="14">
        <v>0.40223879355790498</v>
      </c>
      <c r="AH9" s="14">
        <v>0.44569350563664001</v>
      </c>
      <c r="AI9" s="14">
        <v>0.60805649094059699</v>
      </c>
      <c r="AJ9" s="14">
        <v>0.380034694355259</v>
      </c>
      <c r="AK9" s="14"/>
      <c r="AL9" s="14">
        <v>0.43118476933635902</v>
      </c>
      <c r="AM9" s="14">
        <v>0.45360865967773001</v>
      </c>
      <c r="AN9" s="14">
        <v>0.42423086948321598</v>
      </c>
    </row>
    <row r="10" spans="2:40" ht="29" x14ac:dyDescent="0.35">
      <c r="B10" s="15" t="s">
        <v>447</v>
      </c>
      <c r="C10" s="14">
        <v>0.429283266249677</v>
      </c>
      <c r="D10" s="14">
        <v>0.40849554910253499</v>
      </c>
      <c r="E10" s="14">
        <v>0.44901087077528401</v>
      </c>
      <c r="F10" s="14"/>
      <c r="G10" s="14">
        <v>0.487689871246692</v>
      </c>
      <c r="H10" s="14">
        <v>0.39549857183434201</v>
      </c>
      <c r="I10" s="14">
        <v>0.51581974805779396</v>
      </c>
      <c r="J10" s="14">
        <v>0.41204920671126199</v>
      </c>
      <c r="K10" s="14">
        <v>0.40922224649195099</v>
      </c>
      <c r="L10" s="14">
        <v>0.36325489249616399</v>
      </c>
      <c r="M10" s="14"/>
      <c r="N10" s="14">
        <v>0.369911207152396</v>
      </c>
      <c r="O10" s="14">
        <v>0.40716749210910502</v>
      </c>
      <c r="P10" s="14">
        <v>0.468032377087857</v>
      </c>
      <c r="Q10" s="14">
        <v>0.40846595661996099</v>
      </c>
      <c r="R10" s="14">
        <v>0.49492152930922101</v>
      </c>
      <c r="S10" s="14">
        <v>0.35941281862589403</v>
      </c>
      <c r="T10" s="14">
        <v>0.50894923855876495</v>
      </c>
      <c r="U10" s="14">
        <v>0.43266123520218802</v>
      </c>
      <c r="V10" s="14">
        <v>0.43126687632423399</v>
      </c>
      <c r="W10" s="14">
        <v>0.47600659050636301</v>
      </c>
      <c r="X10" s="14">
        <v>0.42183794352419302</v>
      </c>
      <c r="Y10" s="14">
        <v>0.47687356806077402</v>
      </c>
      <c r="Z10" s="14"/>
      <c r="AA10" s="14">
        <v>0.40726547393797002</v>
      </c>
      <c r="AB10" s="14">
        <v>0.43416028831894699</v>
      </c>
      <c r="AC10" s="14">
        <v>0.42857437034190299</v>
      </c>
      <c r="AD10" s="14">
        <v>0.45501340613769897</v>
      </c>
      <c r="AE10" s="14"/>
      <c r="AF10" s="14">
        <v>0.41076088240388797</v>
      </c>
      <c r="AG10" s="14">
        <v>0.43883582425898598</v>
      </c>
      <c r="AH10" s="14">
        <v>0.38654764025674798</v>
      </c>
      <c r="AI10" s="14">
        <v>0.469560282889458</v>
      </c>
      <c r="AJ10" s="14">
        <v>0.454106392576066</v>
      </c>
      <c r="AK10" s="14"/>
      <c r="AL10" s="14">
        <v>0.391068272859386</v>
      </c>
      <c r="AM10" s="14">
        <v>0.45320139641156199</v>
      </c>
      <c r="AN10" s="14">
        <v>0.33179835557642201</v>
      </c>
    </row>
    <row r="11" spans="2:40" x14ac:dyDescent="0.35">
      <c r="B11" s="15" t="s">
        <v>448</v>
      </c>
      <c r="C11" s="14">
        <v>0.344352642455792</v>
      </c>
      <c r="D11" s="14">
        <v>0.290288723098725</v>
      </c>
      <c r="E11" s="14">
        <v>0.39819334434055598</v>
      </c>
      <c r="F11" s="14"/>
      <c r="G11" s="14">
        <v>0.34372147461123098</v>
      </c>
      <c r="H11" s="14">
        <v>0.302499858629657</v>
      </c>
      <c r="I11" s="14">
        <v>0.412017901750586</v>
      </c>
      <c r="J11" s="14">
        <v>0.352326960695936</v>
      </c>
      <c r="K11" s="14">
        <v>0.41879169792741799</v>
      </c>
      <c r="L11" s="14">
        <v>0.26883266115642701</v>
      </c>
      <c r="M11" s="14"/>
      <c r="N11" s="14">
        <v>0.33319490397955998</v>
      </c>
      <c r="O11" s="14">
        <v>0.30906807380367901</v>
      </c>
      <c r="P11" s="14">
        <v>0.385754861965661</v>
      </c>
      <c r="Q11" s="14">
        <v>0.27497737071213602</v>
      </c>
      <c r="R11" s="14">
        <v>0.36860263906723101</v>
      </c>
      <c r="S11" s="14">
        <v>0.28723364320823003</v>
      </c>
      <c r="T11" s="14">
        <v>0.39641647226097099</v>
      </c>
      <c r="U11" s="14">
        <v>0.49050295873523803</v>
      </c>
      <c r="V11" s="14">
        <v>0.34053492838580202</v>
      </c>
      <c r="W11" s="14">
        <v>0.364040711651541</v>
      </c>
      <c r="X11" s="14">
        <v>0.41467235973620298</v>
      </c>
      <c r="Y11" s="14">
        <v>0.34062976648397503</v>
      </c>
      <c r="Z11" s="14"/>
      <c r="AA11" s="14">
        <v>0.27693005643342899</v>
      </c>
      <c r="AB11" s="14">
        <v>0.37224252151832898</v>
      </c>
      <c r="AC11" s="14">
        <v>0.35946083949805702</v>
      </c>
      <c r="AD11" s="14">
        <v>0.391909224524497</v>
      </c>
      <c r="AE11" s="14"/>
      <c r="AF11" s="14">
        <v>0.32318206156668</v>
      </c>
      <c r="AG11" s="14">
        <v>0.35048719248285998</v>
      </c>
      <c r="AH11" s="14">
        <v>0.29346933884732901</v>
      </c>
      <c r="AI11" s="14">
        <v>0.43086758716190399</v>
      </c>
      <c r="AJ11" s="14">
        <v>0.39030591886710198</v>
      </c>
      <c r="AK11" s="14"/>
      <c r="AL11" s="14">
        <v>0.32514671466829098</v>
      </c>
      <c r="AM11" s="14">
        <v>0.36607924116658802</v>
      </c>
      <c r="AN11" s="14">
        <v>0.31581324810459299</v>
      </c>
    </row>
    <row r="12" spans="2:40" x14ac:dyDescent="0.35">
      <c r="B12" s="15" t="s">
        <v>449</v>
      </c>
      <c r="C12" s="14">
        <v>0.31095022439659198</v>
      </c>
      <c r="D12" s="14">
        <v>0.29796815362566198</v>
      </c>
      <c r="E12" s="14">
        <v>0.32576960728687698</v>
      </c>
      <c r="F12" s="14"/>
      <c r="G12" s="14">
        <v>0.29008350452194898</v>
      </c>
      <c r="H12" s="14">
        <v>0.270241201703048</v>
      </c>
      <c r="I12" s="14">
        <v>0.305430572879824</v>
      </c>
      <c r="J12" s="14">
        <v>0.36264908714914501</v>
      </c>
      <c r="K12" s="14">
        <v>0.369307722204126</v>
      </c>
      <c r="L12" s="14">
        <v>0.29225825256686599</v>
      </c>
      <c r="M12" s="14"/>
      <c r="N12" s="14">
        <v>0.30177514854359999</v>
      </c>
      <c r="O12" s="14">
        <v>0.25632468534501202</v>
      </c>
      <c r="P12" s="14">
        <v>0.34367954903935399</v>
      </c>
      <c r="Q12" s="14">
        <v>0.288560039574839</v>
      </c>
      <c r="R12" s="14">
        <v>0.37956139531295102</v>
      </c>
      <c r="S12" s="14">
        <v>0.248764854608091</v>
      </c>
      <c r="T12" s="14">
        <v>0.32262035715436399</v>
      </c>
      <c r="U12" s="14">
        <v>0.47007065551060301</v>
      </c>
      <c r="V12" s="14">
        <v>0.24664621888190799</v>
      </c>
      <c r="W12" s="14">
        <v>0.40867645626848997</v>
      </c>
      <c r="X12" s="14">
        <v>0.31431460521687599</v>
      </c>
      <c r="Y12" s="14">
        <v>0.33694784531552102</v>
      </c>
      <c r="Z12" s="14"/>
      <c r="AA12" s="14">
        <v>0.29859654756902099</v>
      </c>
      <c r="AB12" s="14">
        <v>0.29579744647003497</v>
      </c>
      <c r="AC12" s="14">
        <v>0.35104509288855701</v>
      </c>
      <c r="AD12" s="14">
        <v>0.30222974237698202</v>
      </c>
      <c r="AE12" s="14"/>
      <c r="AF12" s="14">
        <v>0.34588917256917501</v>
      </c>
      <c r="AG12" s="14">
        <v>0.26365185175688399</v>
      </c>
      <c r="AH12" s="14">
        <v>0.34293508192337702</v>
      </c>
      <c r="AI12" s="14">
        <v>0.51336529156839705</v>
      </c>
      <c r="AJ12" s="14">
        <v>0.293826842227223</v>
      </c>
      <c r="AK12" s="14"/>
      <c r="AL12" s="14">
        <v>0.35485039088335801</v>
      </c>
      <c r="AM12" s="14">
        <v>0.275609691661797</v>
      </c>
      <c r="AN12" s="14">
        <v>0.305286498689465</v>
      </c>
    </row>
    <row r="13" spans="2:40" ht="29" x14ac:dyDescent="0.35">
      <c r="B13" s="15" t="s">
        <v>450</v>
      </c>
      <c r="C13" s="14">
        <v>0.29100780597764903</v>
      </c>
      <c r="D13" s="14">
        <v>0.25605320424202199</v>
      </c>
      <c r="E13" s="14">
        <v>0.32437934952700498</v>
      </c>
      <c r="F13" s="14"/>
      <c r="G13" s="14">
        <v>0.33642703045983602</v>
      </c>
      <c r="H13" s="14">
        <v>0.301068071968421</v>
      </c>
      <c r="I13" s="14">
        <v>0.32755888879362999</v>
      </c>
      <c r="J13" s="14">
        <v>0.30842173926113298</v>
      </c>
      <c r="K13" s="14">
        <v>0.317304751978015</v>
      </c>
      <c r="L13" s="14">
        <v>0.17880827875921701</v>
      </c>
      <c r="M13" s="14"/>
      <c r="N13" s="14">
        <v>0.28717552226433002</v>
      </c>
      <c r="O13" s="14">
        <v>0.27765639722983498</v>
      </c>
      <c r="P13" s="14">
        <v>0.24778042655579299</v>
      </c>
      <c r="Q13" s="14">
        <v>0.25340028466974301</v>
      </c>
      <c r="R13" s="14">
        <v>0.32412522444513903</v>
      </c>
      <c r="S13" s="14">
        <v>0.25108147493824601</v>
      </c>
      <c r="T13" s="14">
        <v>0.37708109193495298</v>
      </c>
      <c r="U13" s="14">
        <v>0.34256534392329901</v>
      </c>
      <c r="V13" s="14">
        <v>0.27845750184224599</v>
      </c>
      <c r="W13" s="14">
        <v>0.27244676353512498</v>
      </c>
      <c r="X13" s="14">
        <v>0.36515748683076998</v>
      </c>
      <c r="Y13" s="14">
        <v>0.34336323568608801</v>
      </c>
      <c r="Z13" s="14"/>
      <c r="AA13" s="14">
        <v>0.28332947108798001</v>
      </c>
      <c r="AB13" s="14">
        <v>0.31208057313788101</v>
      </c>
      <c r="AC13" s="14">
        <v>0.26832748859206701</v>
      </c>
      <c r="AD13" s="14">
        <v>0.29277445502740002</v>
      </c>
      <c r="AE13" s="14"/>
      <c r="AF13" s="14">
        <v>0.25750800176327499</v>
      </c>
      <c r="AG13" s="14">
        <v>0.33343130688852302</v>
      </c>
      <c r="AH13" s="14">
        <v>0.27655722434041602</v>
      </c>
      <c r="AI13" s="14">
        <v>0.33880267213700899</v>
      </c>
      <c r="AJ13" s="14">
        <v>0.317494375192163</v>
      </c>
      <c r="AK13" s="14"/>
      <c r="AL13" s="14">
        <v>0.26429022560249199</v>
      </c>
      <c r="AM13" s="14">
        <v>0.33196106603322101</v>
      </c>
      <c r="AN13" s="14">
        <v>0.27756604109295502</v>
      </c>
    </row>
    <row r="14" spans="2:40" ht="29" x14ac:dyDescent="0.35">
      <c r="B14" s="15" t="s">
        <v>451</v>
      </c>
      <c r="C14" s="14">
        <v>0.262715500426492</v>
      </c>
      <c r="D14" s="14">
        <v>0.25005279898727401</v>
      </c>
      <c r="E14" s="14">
        <v>0.27391099996853102</v>
      </c>
      <c r="F14" s="14"/>
      <c r="G14" s="14">
        <v>0.27577085939554002</v>
      </c>
      <c r="H14" s="14">
        <v>0.277964029178979</v>
      </c>
      <c r="I14" s="14">
        <v>0.27021766237158801</v>
      </c>
      <c r="J14" s="14">
        <v>0.24090060255786799</v>
      </c>
      <c r="K14" s="14">
        <v>0.31593183892243198</v>
      </c>
      <c r="L14" s="14">
        <v>0.214350362748051</v>
      </c>
      <c r="M14" s="14"/>
      <c r="N14" s="14">
        <v>0.30140584419437699</v>
      </c>
      <c r="O14" s="14">
        <v>0.230821430914219</v>
      </c>
      <c r="P14" s="14">
        <v>0.220164305250446</v>
      </c>
      <c r="Q14" s="14">
        <v>0.20631506621639101</v>
      </c>
      <c r="R14" s="14">
        <v>0.29147036656395697</v>
      </c>
      <c r="S14" s="14">
        <v>0.33260398574021999</v>
      </c>
      <c r="T14" s="14">
        <v>0.29651753019110899</v>
      </c>
      <c r="U14" s="14">
        <v>0.30398882829201201</v>
      </c>
      <c r="V14" s="14">
        <v>0.27268256742423902</v>
      </c>
      <c r="W14" s="14">
        <v>0.20858810080190399</v>
      </c>
      <c r="X14" s="14">
        <v>0.19406867106875</v>
      </c>
      <c r="Y14" s="14">
        <v>0.29992847177780202</v>
      </c>
      <c r="Z14" s="14"/>
      <c r="AA14" s="14">
        <v>0.25122329733987298</v>
      </c>
      <c r="AB14" s="14">
        <v>0.28341854302742298</v>
      </c>
      <c r="AC14" s="14">
        <v>0.24159923805938499</v>
      </c>
      <c r="AD14" s="14">
        <v>0.27922712775776498</v>
      </c>
      <c r="AE14" s="14"/>
      <c r="AF14" s="14">
        <v>0.254696227368853</v>
      </c>
      <c r="AG14" s="14">
        <v>0.26390461124758802</v>
      </c>
      <c r="AH14" s="14">
        <v>0.28198196166821199</v>
      </c>
      <c r="AI14" s="14">
        <v>0.33003064290468298</v>
      </c>
      <c r="AJ14" s="14">
        <v>0.27188441416674503</v>
      </c>
      <c r="AK14" s="14"/>
      <c r="AL14" s="14">
        <v>0.23210319427276599</v>
      </c>
      <c r="AM14" s="14">
        <v>0.27419981983207797</v>
      </c>
      <c r="AN14" s="14">
        <v>0.29013149084003198</v>
      </c>
    </row>
    <row r="15" spans="2:40" ht="29" x14ac:dyDescent="0.35">
      <c r="B15" s="15" t="s">
        <v>452</v>
      </c>
      <c r="C15" s="14">
        <v>0.248721990758205</v>
      </c>
      <c r="D15" s="14">
        <v>0.21741364314651401</v>
      </c>
      <c r="E15" s="14">
        <v>0.280777045364482</v>
      </c>
      <c r="F15" s="14"/>
      <c r="G15" s="14">
        <v>0.26176942399346198</v>
      </c>
      <c r="H15" s="14">
        <v>0.251176163359421</v>
      </c>
      <c r="I15" s="14">
        <v>0.29524685381818599</v>
      </c>
      <c r="J15" s="14">
        <v>0.23580557227452001</v>
      </c>
      <c r="K15" s="14">
        <v>0.24639073628304201</v>
      </c>
      <c r="L15" s="14">
        <v>0.20463220948006899</v>
      </c>
      <c r="M15" s="14"/>
      <c r="N15" s="14">
        <v>0.25990771874957302</v>
      </c>
      <c r="O15" s="14">
        <v>0.221990471176992</v>
      </c>
      <c r="P15" s="14">
        <v>0.21700721858220001</v>
      </c>
      <c r="Q15" s="14">
        <v>0.233169965466865</v>
      </c>
      <c r="R15" s="14">
        <v>0.25449585268733899</v>
      </c>
      <c r="S15" s="14">
        <v>0.25365528292352502</v>
      </c>
      <c r="T15" s="14">
        <v>0.27119758628250401</v>
      </c>
      <c r="U15" s="14">
        <v>0.25615484358632101</v>
      </c>
      <c r="V15" s="14">
        <v>0.24574550513697699</v>
      </c>
      <c r="W15" s="14">
        <v>0.29329855878158001</v>
      </c>
      <c r="X15" s="14">
        <v>0.26501708383436801</v>
      </c>
      <c r="Y15" s="14">
        <v>0.207133075707471</v>
      </c>
      <c r="Z15" s="14"/>
      <c r="AA15" s="14">
        <v>0.22383070540072</v>
      </c>
      <c r="AB15" s="14">
        <v>0.279703102664147</v>
      </c>
      <c r="AC15" s="14">
        <v>0.21655183563378699</v>
      </c>
      <c r="AD15" s="14">
        <v>0.28434913581319998</v>
      </c>
      <c r="AE15" s="14"/>
      <c r="AF15" s="14">
        <v>0.251631534559981</v>
      </c>
      <c r="AG15" s="14">
        <v>0.25433346865929002</v>
      </c>
      <c r="AH15" s="14">
        <v>0.15686592291211601</v>
      </c>
      <c r="AI15" s="14">
        <v>0.33347431005869499</v>
      </c>
      <c r="AJ15" s="14">
        <v>0.26108668279129499</v>
      </c>
      <c r="AK15" s="14"/>
      <c r="AL15" s="14">
        <v>0.25947778930759402</v>
      </c>
      <c r="AM15" s="14">
        <v>0.25499315206026602</v>
      </c>
      <c r="AN15" s="14">
        <v>0.20767712747775599</v>
      </c>
    </row>
    <row r="16" spans="2:40" ht="58" x14ac:dyDescent="0.35">
      <c r="B16" s="15" t="s">
        <v>453</v>
      </c>
      <c r="C16" s="14">
        <v>0.19751557439235401</v>
      </c>
      <c r="D16" s="14">
        <v>0.21247849644772801</v>
      </c>
      <c r="E16" s="14">
        <v>0.18213089377859301</v>
      </c>
      <c r="F16" s="14"/>
      <c r="G16" s="14">
        <v>0.111097740590414</v>
      </c>
      <c r="H16" s="14">
        <v>0.16952876701342201</v>
      </c>
      <c r="I16" s="14">
        <v>0.15021193042597999</v>
      </c>
      <c r="J16" s="14">
        <v>0.167539625988504</v>
      </c>
      <c r="K16" s="14">
        <v>0.23488465812012299</v>
      </c>
      <c r="L16" s="14">
        <v>0.34019755283419001</v>
      </c>
      <c r="M16" s="14"/>
      <c r="N16" s="14">
        <v>0.20193134648786201</v>
      </c>
      <c r="O16" s="14">
        <v>0.252642501792324</v>
      </c>
      <c r="P16" s="14">
        <v>0.22703209167911001</v>
      </c>
      <c r="Q16" s="14">
        <v>0.22577449333260899</v>
      </c>
      <c r="R16" s="14">
        <v>0.16442672225760599</v>
      </c>
      <c r="S16" s="14">
        <v>0.21546597768150599</v>
      </c>
      <c r="T16" s="14">
        <v>0.16671288686361899</v>
      </c>
      <c r="U16" s="14">
        <v>0.17396683171827901</v>
      </c>
      <c r="V16" s="14">
        <v>0.179394977303928</v>
      </c>
      <c r="W16" s="14">
        <v>0.16276315187610499</v>
      </c>
      <c r="X16" s="14">
        <v>0.16028453893331099</v>
      </c>
      <c r="Y16" s="14">
        <v>0.122614296756189</v>
      </c>
      <c r="Z16" s="14"/>
      <c r="AA16" s="14">
        <v>0.232671482749986</v>
      </c>
      <c r="AB16" s="14">
        <v>0.18308638875944699</v>
      </c>
      <c r="AC16" s="14">
        <v>0.19092525486540701</v>
      </c>
      <c r="AD16" s="14">
        <v>0.171462207558569</v>
      </c>
      <c r="AE16" s="14"/>
      <c r="AF16" s="14">
        <v>0.226470833336824</v>
      </c>
      <c r="AG16" s="14">
        <v>0.16248709760353</v>
      </c>
      <c r="AH16" s="14">
        <v>0.286114739033691</v>
      </c>
      <c r="AI16" s="14">
        <v>9.9263053136389098E-2</v>
      </c>
      <c r="AJ16" s="14">
        <v>0.19796406176009601</v>
      </c>
      <c r="AK16" s="14"/>
      <c r="AL16" s="14">
        <v>0.215581945734691</v>
      </c>
      <c r="AM16" s="14">
        <v>0.15718621689085799</v>
      </c>
      <c r="AN16" s="14">
        <v>0.237297570443325</v>
      </c>
    </row>
    <row r="17" spans="2:40" ht="29" x14ac:dyDescent="0.35">
      <c r="B17" s="15" t="s">
        <v>454</v>
      </c>
      <c r="C17" s="14">
        <v>0.17008959720053801</v>
      </c>
      <c r="D17" s="14">
        <v>0.164801881916399</v>
      </c>
      <c r="E17" s="14">
        <v>0.175639198960888</v>
      </c>
      <c r="F17" s="14"/>
      <c r="G17" s="14">
        <v>0.18207454424216099</v>
      </c>
      <c r="H17" s="14">
        <v>0.16301083274750799</v>
      </c>
      <c r="I17" s="14">
        <v>0.20647733457679099</v>
      </c>
      <c r="J17" s="14">
        <v>0.149965333904855</v>
      </c>
      <c r="K17" s="14">
        <v>0.187800484403986</v>
      </c>
      <c r="L17" s="14">
        <v>0.13926777022842701</v>
      </c>
      <c r="M17" s="14"/>
      <c r="N17" s="14">
        <v>0.18113606091867401</v>
      </c>
      <c r="O17" s="14">
        <v>0.16609263715726599</v>
      </c>
      <c r="P17" s="14">
        <v>9.9413243967257994E-2</v>
      </c>
      <c r="Q17" s="14">
        <v>0.13912502034625299</v>
      </c>
      <c r="R17" s="14">
        <v>0.190816247504944</v>
      </c>
      <c r="S17" s="14">
        <v>0.130809940886979</v>
      </c>
      <c r="T17" s="14">
        <v>0.19910209082351099</v>
      </c>
      <c r="U17" s="14">
        <v>0.166245211858146</v>
      </c>
      <c r="V17" s="14">
        <v>0.19797802246999499</v>
      </c>
      <c r="W17" s="14">
        <v>0.14250382771937101</v>
      </c>
      <c r="X17" s="14">
        <v>0.265408504850425</v>
      </c>
      <c r="Y17" s="14">
        <v>0.239700974185763</v>
      </c>
      <c r="Z17" s="14"/>
      <c r="AA17" s="14">
        <v>0.13976761782918101</v>
      </c>
      <c r="AB17" s="14">
        <v>0.19067509551654699</v>
      </c>
      <c r="AC17" s="14">
        <v>0.15824686230670901</v>
      </c>
      <c r="AD17" s="14">
        <v>0.20089439225084299</v>
      </c>
      <c r="AE17" s="14"/>
      <c r="AF17" s="14">
        <v>0.15983380916287099</v>
      </c>
      <c r="AG17" s="14">
        <v>0.18563893295436101</v>
      </c>
      <c r="AH17" s="14">
        <v>0.20504594826212699</v>
      </c>
      <c r="AI17" s="14">
        <v>0.14604815363743601</v>
      </c>
      <c r="AJ17" s="14">
        <v>0.16164924155169</v>
      </c>
      <c r="AK17" s="14"/>
      <c r="AL17" s="14">
        <v>0.17080510258472301</v>
      </c>
      <c r="AM17" s="14">
        <v>0.169462419824539</v>
      </c>
      <c r="AN17" s="14">
        <v>0.24661897073285799</v>
      </c>
    </row>
    <row r="18" spans="2:40" ht="29" x14ac:dyDescent="0.35">
      <c r="B18" s="15" t="s">
        <v>455</v>
      </c>
      <c r="C18" s="14">
        <v>0.12571638249837</v>
      </c>
      <c r="D18" s="14">
        <v>0.12480666861140199</v>
      </c>
      <c r="E18" s="14">
        <v>0.124842673819727</v>
      </c>
      <c r="F18" s="14"/>
      <c r="G18" s="14">
        <v>0.17481871396529899</v>
      </c>
      <c r="H18" s="14">
        <v>0.12693779543151301</v>
      </c>
      <c r="I18" s="14">
        <v>0.14692856946746299</v>
      </c>
      <c r="J18" s="14">
        <v>8.67834985407126E-2</v>
      </c>
      <c r="K18" s="14">
        <v>0.141090722648887</v>
      </c>
      <c r="L18" s="14">
        <v>8.8931979480405696E-2</v>
      </c>
      <c r="M18" s="14"/>
      <c r="N18" s="14">
        <v>0.110363985052812</v>
      </c>
      <c r="O18" s="14">
        <v>0.112897974343458</v>
      </c>
      <c r="P18" s="14">
        <v>7.87146522653384E-2</v>
      </c>
      <c r="Q18" s="14">
        <v>0.10744418169358599</v>
      </c>
      <c r="R18" s="14">
        <v>0.17670709744188101</v>
      </c>
      <c r="S18" s="14">
        <v>0.10109315525455299</v>
      </c>
      <c r="T18" s="14">
        <v>0.175624377778866</v>
      </c>
      <c r="U18" s="14">
        <v>0.147966841830388</v>
      </c>
      <c r="V18" s="14">
        <v>0.144977511452904</v>
      </c>
      <c r="W18" s="14">
        <v>0.12882737499236599</v>
      </c>
      <c r="X18" s="14">
        <v>0.13619910819307601</v>
      </c>
      <c r="Y18" s="14">
        <v>0.130266573982946</v>
      </c>
      <c r="Z18" s="14"/>
      <c r="AA18" s="14">
        <v>0.112012951737071</v>
      </c>
      <c r="AB18" s="14">
        <v>0.13840469700435401</v>
      </c>
      <c r="AC18" s="14">
        <v>0.14533505251236301</v>
      </c>
      <c r="AD18" s="14">
        <v>0.11033338957562799</v>
      </c>
      <c r="AE18" s="14"/>
      <c r="AF18" s="14">
        <v>0.109686959558875</v>
      </c>
      <c r="AG18" s="14">
        <v>0.15973178486839801</v>
      </c>
      <c r="AH18" s="14">
        <v>0.106076045321868</v>
      </c>
      <c r="AI18" s="14">
        <v>9.7689699718769202E-2</v>
      </c>
      <c r="AJ18" s="14">
        <v>0.10522366591022</v>
      </c>
      <c r="AK18" s="14"/>
      <c r="AL18" s="14">
        <v>0.114914792299187</v>
      </c>
      <c r="AM18" s="14">
        <v>0.15094671719366801</v>
      </c>
      <c r="AN18" s="14">
        <v>0.15471991682111</v>
      </c>
    </row>
    <row r="19" spans="2:40" x14ac:dyDescent="0.35">
      <c r="B19" s="15" t="s">
        <v>105</v>
      </c>
      <c r="C19" s="23">
        <v>5.9195738861066702E-2</v>
      </c>
      <c r="D19" s="23">
        <v>5.1705621815301299E-2</v>
      </c>
      <c r="E19" s="23">
        <v>6.7548513085968306E-2</v>
      </c>
      <c r="F19" s="23"/>
      <c r="G19" s="23">
        <v>4.9483732694913699E-2</v>
      </c>
      <c r="H19" s="23">
        <v>3.4549367793477899E-2</v>
      </c>
      <c r="I19" s="23">
        <v>4.0238547359324597E-2</v>
      </c>
      <c r="J19" s="23">
        <v>6.4193229666040297E-2</v>
      </c>
      <c r="K19" s="23">
        <v>9.3848438539283693E-2</v>
      </c>
      <c r="L19" s="23">
        <v>8.3087581975563901E-2</v>
      </c>
      <c r="M19" s="23"/>
      <c r="N19" s="23">
        <v>4.6708977935291801E-2</v>
      </c>
      <c r="O19" s="23">
        <v>5.7121193438508203E-2</v>
      </c>
      <c r="P19" s="23">
        <v>5.9512180105217201E-2</v>
      </c>
      <c r="Q19" s="23">
        <v>8.5432553778226797E-2</v>
      </c>
      <c r="R19" s="23">
        <v>2.5830791128211201E-2</v>
      </c>
      <c r="S19" s="23">
        <v>9.3836325656925804E-2</v>
      </c>
      <c r="T19" s="23">
        <v>5.1093777850941102E-2</v>
      </c>
      <c r="U19" s="23">
        <v>2.0320971126518799E-2</v>
      </c>
      <c r="V19" s="23">
        <v>5.19931874208533E-2</v>
      </c>
      <c r="W19" s="23">
        <v>5.79005220244624E-2</v>
      </c>
      <c r="X19" s="23">
        <v>7.8243070242921306E-2</v>
      </c>
      <c r="Y19" s="23">
        <v>0.10230921832456601</v>
      </c>
      <c r="Z19" s="23"/>
      <c r="AA19" s="23">
        <v>4.8601999483798203E-2</v>
      </c>
      <c r="AB19" s="23">
        <v>5.43485685379222E-2</v>
      </c>
      <c r="AC19" s="23">
        <v>5.0447526363264501E-2</v>
      </c>
      <c r="AD19" s="23">
        <v>9.1830061783981995E-2</v>
      </c>
      <c r="AE19" s="23"/>
      <c r="AF19" s="23">
        <v>5.8831472690646397E-2</v>
      </c>
      <c r="AG19" s="23">
        <v>4.3982053116236E-2</v>
      </c>
      <c r="AH19" s="23">
        <v>2.0317171551682101E-2</v>
      </c>
      <c r="AI19" s="23">
        <v>4.5968082033724898E-2</v>
      </c>
      <c r="AJ19" s="23">
        <v>7.66832152608386E-2</v>
      </c>
      <c r="AK19" s="23"/>
      <c r="AL19" s="23">
        <v>4.5620438777935403E-2</v>
      </c>
      <c r="AM19" s="23">
        <v>4.3072170277568197E-2</v>
      </c>
      <c r="AN19" s="23">
        <v>4.4818852599426202E-2</v>
      </c>
    </row>
    <row r="20" spans="2:40" x14ac:dyDescent="0.35">
      <c r="B20" s="16" t="s">
        <v>457</v>
      </c>
    </row>
    <row r="21" spans="2:40" x14ac:dyDescent="0.35">
      <c r="B21" t="s">
        <v>69</v>
      </c>
    </row>
    <row r="22" spans="2:40" x14ac:dyDescent="0.35">
      <c r="B22" t="s">
        <v>70</v>
      </c>
    </row>
    <row r="24" spans="2:40" x14ac:dyDescent="0.35">
      <c r="B24" s="8" t="str">
        <f>HYPERLINK("#'Contents'!A1", "Return to Contents")</f>
        <v>Return to Contents</v>
      </c>
    </row>
  </sheetData>
  <mergeCells count="7">
    <mergeCell ref="AL5:AN5"/>
    <mergeCell ref="D2:AJ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J3:S18"/>
  <sheetViews>
    <sheetView showGridLines="0" workbookViewId="0"/>
  </sheetViews>
  <sheetFormatPr defaultColWidth="10.90625" defaultRowHeight="14.5" x14ac:dyDescent="0.35"/>
  <sheetData>
    <row r="3" spans="10:19" x14ac:dyDescent="0.35">
      <c r="J3" t="s">
        <v>257</v>
      </c>
      <c r="K3" t="s">
        <v>459</v>
      </c>
      <c r="L3" t="s">
        <v>256</v>
      </c>
      <c r="M3" t="s">
        <v>460</v>
      </c>
      <c r="N3" t="s">
        <v>461</v>
      </c>
      <c r="O3" t="s">
        <v>462</v>
      </c>
      <c r="P3" t="s">
        <v>463</v>
      </c>
      <c r="Q3" t="s">
        <v>464</v>
      </c>
      <c r="R3" t="s">
        <v>465</v>
      </c>
      <c r="S3" t="s">
        <v>266</v>
      </c>
    </row>
    <row r="4" spans="10:19" x14ac:dyDescent="0.35">
      <c r="J4" t="s">
        <v>253</v>
      </c>
      <c r="K4" t="s">
        <v>261</v>
      </c>
      <c r="L4" t="s">
        <v>466</v>
      </c>
      <c r="M4" t="s">
        <v>467</v>
      </c>
      <c r="N4" t="s">
        <v>468</v>
      </c>
      <c r="O4" t="s">
        <v>469</v>
      </c>
      <c r="P4" t="s">
        <v>470</v>
      </c>
      <c r="Q4" t="s">
        <v>471</v>
      </c>
      <c r="R4" t="s">
        <v>472</v>
      </c>
      <c r="S4" t="s">
        <v>473</v>
      </c>
    </row>
    <row r="5" spans="10:19" x14ac:dyDescent="0.35">
      <c r="J5" t="s">
        <v>474</v>
      </c>
      <c r="K5" t="s">
        <v>475</v>
      </c>
      <c r="L5" t="s">
        <v>476</v>
      </c>
      <c r="M5" t="s">
        <v>477</v>
      </c>
      <c r="N5" t="s">
        <v>478</v>
      </c>
      <c r="O5" t="s">
        <v>479</v>
      </c>
      <c r="P5" t="s">
        <v>480</v>
      </c>
      <c r="Q5" t="s">
        <v>260</v>
      </c>
      <c r="R5" t="s">
        <v>481</v>
      </c>
      <c r="S5" t="s">
        <v>482</v>
      </c>
    </row>
    <row r="6" spans="10:19" x14ac:dyDescent="0.35">
      <c r="J6" t="s">
        <v>483</v>
      </c>
      <c r="K6" t="s">
        <v>484</v>
      </c>
      <c r="L6" t="s">
        <v>485</v>
      </c>
      <c r="M6" t="s">
        <v>486</v>
      </c>
      <c r="N6" t="s">
        <v>487</v>
      </c>
      <c r="O6" t="s">
        <v>488</v>
      </c>
      <c r="P6" t="s">
        <v>489</v>
      </c>
      <c r="Q6" t="s">
        <v>490</v>
      </c>
      <c r="R6" t="s">
        <v>491</v>
      </c>
      <c r="S6" t="s">
        <v>492</v>
      </c>
    </row>
    <row r="7" spans="10:19" x14ac:dyDescent="0.35">
      <c r="J7" t="s">
        <v>493</v>
      </c>
      <c r="K7" t="s">
        <v>494</v>
      </c>
      <c r="L7" t="s">
        <v>495</v>
      </c>
      <c r="M7" t="s">
        <v>496</v>
      </c>
      <c r="N7" t="s">
        <v>497</v>
      </c>
      <c r="O7" t="s">
        <v>498</v>
      </c>
      <c r="P7" t="s">
        <v>499</v>
      </c>
      <c r="Q7" t="s">
        <v>500</v>
      </c>
      <c r="R7" t="s">
        <v>501</v>
      </c>
      <c r="S7" t="s">
        <v>502</v>
      </c>
    </row>
    <row r="8" spans="10:19" x14ac:dyDescent="0.35">
      <c r="J8" t="s">
        <v>503</v>
      </c>
      <c r="K8" t="s">
        <v>504</v>
      </c>
      <c r="L8" t="s">
        <v>505</v>
      </c>
      <c r="M8" t="s">
        <v>506</v>
      </c>
      <c r="N8" t="s">
        <v>507</v>
      </c>
      <c r="O8" t="s">
        <v>508</v>
      </c>
      <c r="P8" t="s">
        <v>509</v>
      </c>
      <c r="Q8" t="s">
        <v>510</v>
      </c>
      <c r="R8" t="s">
        <v>511</v>
      </c>
      <c r="S8" t="s">
        <v>512</v>
      </c>
    </row>
    <row r="9" spans="10:19" x14ac:dyDescent="0.35">
      <c r="J9" t="s">
        <v>513</v>
      </c>
      <c r="K9" t="s">
        <v>255</v>
      </c>
      <c r="L9" t="s">
        <v>514</v>
      </c>
      <c r="M9" t="s">
        <v>515</v>
      </c>
      <c r="N9" t="s">
        <v>516</v>
      </c>
      <c r="O9" t="s">
        <v>517</v>
      </c>
      <c r="P9" t="s">
        <v>518</v>
      </c>
      <c r="Q9" t="s">
        <v>519</v>
      </c>
      <c r="R9" t="s">
        <v>520</v>
      </c>
      <c r="S9" t="s">
        <v>521</v>
      </c>
    </row>
    <row r="10" spans="10:19" x14ac:dyDescent="0.35">
      <c r="J10" t="s">
        <v>522</v>
      </c>
      <c r="K10" t="s">
        <v>523</v>
      </c>
      <c r="L10" t="s">
        <v>524</v>
      </c>
      <c r="M10" t="s">
        <v>525</v>
      </c>
      <c r="N10" t="s">
        <v>526</v>
      </c>
      <c r="O10" t="s">
        <v>527</v>
      </c>
      <c r="P10" t="s">
        <v>528</v>
      </c>
      <c r="Q10" t="s">
        <v>529</v>
      </c>
      <c r="R10" t="s">
        <v>530</v>
      </c>
      <c r="S10" t="s">
        <v>531</v>
      </c>
    </row>
    <row r="11" spans="10:19" x14ac:dyDescent="0.35">
      <c r="J11" t="s">
        <v>532</v>
      </c>
      <c r="K11" t="s">
        <v>533</v>
      </c>
      <c r="L11" t="s">
        <v>534</v>
      </c>
      <c r="M11" t="s">
        <v>535</v>
      </c>
      <c r="N11" t="s">
        <v>536</v>
      </c>
      <c r="O11" t="s">
        <v>537</v>
      </c>
      <c r="P11" t="s">
        <v>538</v>
      </c>
      <c r="Q11" t="s">
        <v>539</v>
      </c>
      <c r="R11" t="s">
        <v>540</v>
      </c>
      <c r="S11" t="s">
        <v>541</v>
      </c>
    </row>
    <row r="12" spans="10:19" x14ac:dyDescent="0.35">
      <c r="J12" t="s">
        <v>542</v>
      </c>
      <c r="K12" t="s">
        <v>543</v>
      </c>
      <c r="L12" t="s">
        <v>544</v>
      </c>
      <c r="M12" t="s">
        <v>545</v>
      </c>
      <c r="N12" t="s">
        <v>546</v>
      </c>
      <c r="O12" t="s">
        <v>547</v>
      </c>
      <c r="P12" t="s">
        <v>548</v>
      </c>
      <c r="Q12" t="s">
        <v>549</v>
      </c>
      <c r="R12" t="s">
        <v>550</v>
      </c>
      <c r="S12" t="s">
        <v>551</v>
      </c>
    </row>
    <row r="13" spans="10:19" x14ac:dyDescent="0.35">
      <c r="J13" t="s">
        <v>552</v>
      </c>
      <c r="K13" t="s">
        <v>553</v>
      </c>
      <c r="L13" t="s">
        <v>554</v>
      </c>
      <c r="M13" t="s">
        <v>264</v>
      </c>
      <c r="N13" t="s">
        <v>555</v>
      </c>
      <c r="O13" t="s">
        <v>556</v>
      </c>
      <c r="P13" t="s">
        <v>557</v>
      </c>
      <c r="Q13" t="s">
        <v>558</v>
      </c>
      <c r="R13" t="s">
        <v>559</v>
      </c>
      <c r="S13" t="s">
        <v>560</v>
      </c>
    </row>
    <row r="14" spans="10:19" x14ac:dyDescent="0.35">
      <c r="J14" t="s">
        <v>561</v>
      </c>
      <c r="K14" t="s">
        <v>562</v>
      </c>
      <c r="L14" t="s">
        <v>563</v>
      </c>
      <c r="M14" t="s">
        <v>258</v>
      </c>
      <c r="N14" t="s">
        <v>564</v>
      </c>
      <c r="O14" t="s">
        <v>565</v>
      </c>
      <c r="P14" t="s">
        <v>566</v>
      </c>
      <c r="Q14" t="s">
        <v>567</v>
      </c>
      <c r="R14" t="s">
        <v>568</v>
      </c>
      <c r="S14" t="s">
        <v>569</v>
      </c>
    </row>
    <row r="15" spans="10:19" x14ac:dyDescent="0.35">
      <c r="J15" t="s">
        <v>570</v>
      </c>
      <c r="K15" t="s">
        <v>571</v>
      </c>
      <c r="L15" t="s">
        <v>572</v>
      </c>
      <c r="M15" t="s">
        <v>573</v>
      </c>
      <c r="N15" t="s">
        <v>574</v>
      </c>
      <c r="O15" t="s">
        <v>575</v>
      </c>
      <c r="P15" t="s">
        <v>576</v>
      </c>
      <c r="Q15" t="s">
        <v>577</v>
      </c>
      <c r="R15" t="s">
        <v>578</v>
      </c>
      <c r="S15" t="s">
        <v>15</v>
      </c>
    </row>
    <row r="16" spans="10:19" x14ac:dyDescent="0.35">
      <c r="J16" t="s">
        <v>579</v>
      </c>
      <c r="K16" t="s">
        <v>580</v>
      </c>
      <c r="L16" t="s">
        <v>370</v>
      </c>
      <c r="M16" t="s">
        <v>581</v>
      </c>
      <c r="N16" t="s">
        <v>582</v>
      </c>
      <c r="O16" t="s">
        <v>583</v>
      </c>
      <c r="P16" t="s">
        <v>584</v>
      </c>
      <c r="Q16" t="s">
        <v>585</v>
      </c>
      <c r="R16" t="s">
        <v>586</v>
      </c>
      <c r="S16" t="s">
        <v>15</v>
      </c>
    </row>
    <row r="17" spans="10:19" x14ac:dyDescent="0.35">
      <c r="J17" t="s">
        <v>587</v>
      </c>
      <c r="K17" t="s">
        <v>588</v>
      </c>
      <c r="L17" t="s">
        <v>589</v>
      </c>
      <c r="M17" t="s">
        <v>590</v>
      </c>
      <c r="N17" t="s">
        <v>591</v>
      </c>
      <c r="O17" t="s">
        <v>592</v>
      </c>
      <c r="P17" t="s">
        <v>593</v>
      </c>
      <c r="Q17" t="s">
        <v>594</v>
      </c>
      <c r="R17" t="s">
        <v>595</v>
      </c>
      <c r="S17" t="s">
        <v>15</v>
      </c>
    </row>
    <row r="18" spans="10:19" x14ac:dyDescent="0.35">
      <c r="J18" t="s">
        <v>596</v>
      </c>
      <c r="K18" t="s">
        <v>597</v>
      </c>
      <c r="L18" t="s">
        <v>262</v>
      </c>
      <c r="M18" t="s">
        <v>598</v>
      </c>
      <c r="N18" t="s">
        <v>599</v>
      </c>
      <c r="O18" t="s">
        <v>600</v>
      </c>
      <c r="P18" t="s">
        <v>601</v>
      </c>
      <c r="Q18" t="s">
        <v>602</v>
      </c>
      <c r="R18" t="s">
        <v>603</v>
      </c>
      <c r="S18" t="s">
        <v>15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84</vt:i4>
      </vt:variant>
    </vt:vector>
  </HeadingPairs>
  <TitlesOfParts>
    <vt:vector size="8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MichelaArena</dc:creator>
  <cp:lastModifiedBy>Michela Arena</cp:lastModifiedBy>
  <dcterms:created xsi:type="dcterms:W3CDTF">2024-03-19T13:23:41Z</dcterms:created>
  <dcterms:modified xsi:type="dcterms:W3CDTF">2024-03-19T16:28:42Z</dcterms:modified>
</cp:coreProperties>
</file>